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21-2025 гг\ИП ТОЛЬКО ЗА СЧЕТ АМОРТИЗАЦИИ\В МИНИСТЕРСТВО НА УТВЕЖДЕНИЕ 2021-2025\"/>
    </mc:Choice>
  </mc:AlternateContent>
  <bookViews>
    <workbookView xWindow="0" yWindow="0" windowWidth="19200" windowHeight="12450"/>
  </bookViews>
  <sheets>
    <sheet name="2021-2025" sheetId="1" r:id="rId1"/>
    <sheet name="Лист1" sheetId="2" state="hidden" r:id="rId2"/>
  </sheets>
  <definedNames>
    <definedName name="_xlnm._FilterDatabase" localSheetId="0" hidden="1">'2021-2025'!$A$21:$W$447</definedName>
    <definedName name="_xlnm.Print_Area" localSheetId="0">'2021-2025'!$A$1:$W$470</definedName>
  </definedNames>
  <calcPr calcId="162913"/>
</workbook>
</file>

<file path=xl/calcChain.xml><?xml version="1.0" encoding="utf-8"?>
<calcChain xmlns="http://schemas.openxmlformats.org/spreadsheetml/2006/main">
  <c r="S402" i="1" l="1"/>
  <c r="R402" i="1"/>
  <c r="Q402" i="1"/>
  <c r="P402" i="1"/>
  <c r="O402" i="1"/>
  <c r="N402" i="1"/>
  <c r="M402" i="1"/>
  <c r="L402" i="1"/>
  <c r="U395" i="1" l="1"/>
  <c r="S395" i="1"/>
  <c r="Q395" i="1"/>
  <c r="O395" i="1"/>
  <c r="M395" i="1"/>
  <c r="T26" i="1" l="1"/>
  <c r="R26" i="1"/>
  <c r="P26" i="1"/>
  <c r="N26" i="1"/>
  <c r="L26" i="1"/>
  <c r="L20" i="1"/>
  <c r="L35" i="1"/>
  <c r="J84" i="1"/>
  <c r="J78" i="1"/>
  <c r="P195" i="1" l="1"/>
  <c r="N195" i="1"/>
  <c r="L195" i="1"/>
  <c r="T192" i="1"/>
  <c r="R192" i="1"/>
  <c r="P192" i="1"/>
  <c r="N192" i="1"/>
  <c r="L192" i="1"/>
  <c r="T191" i="1"/>
  <c r="R191" i="1"/>
  <c r="P191" i="1"/>
  <c r="N191" i="1"/>
  <c r="L191" i="1"/>
  <c r="N121" i="1"/>
  <c r="P121" i="1" s="1"/>
  <c r="R121" i="1" s="1"/>
  <c r="T121" i="1" s="1"/>
  <c r="T105" i="1"/>
  <c r="R105" i="1"/>
  <c r="P105" i="1"/>
  <c r="N105" i="1"/>
  <c r="L105" i="1"/>
  <c r="T102" i="1"/>
  <c r="R102" i="1"/>
  <c r="P102" i="1"/>
  <c r="N102" i="1"/>
  <c r="L102" i="1"/>
  <c r="T75" i="1"/>
  <c r="R75" i="1"/>
  <c r="P75" i="1"/>
  <c r="N75" i="1"/>
  <c r="L75" i="1"/>
  <c r="T73" i="1"/>
  <c r="R73" i="1"/>
  <c r="P73" i="1"/>
  <c r="N73" i="1"/>
  <c r="L73" i="1"/>
  <c r="T72" i="1"/>
  <c r="R72" i="1"/>
  <c r="P72" i="1"/>
  <c r="N72" i="1"/>
  <c r="L72" i="1"/>
  <c r="T71" i="1"/>
  <c r="R71" i="1"/>
  <c r="P71" i="1"/>
  <c r="N71" i="1"/>
  <c r="L71" i="1"/>
  <c r="T65" i="1"/>
  <c r="R65" i="1"/>
  <c r="P65" i="1"/>
  <c r="N65" i="1"/>
  <c r="L65" i="1"/>
  <c r="T57" i="1"/>
  <c r="R57" i="1"/>
  <c r="P57" i="1"/>
  <c r="N57" i="1"/>
  <c r="L57" i="1"/>
  <c r="G10" i="2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R195" i="1" l="1"/>
  <c r="T195" i="1" s="1"/>
  <c r="W395" i="1" l="1"/>
  <c r="V395" i="1"/>
  <c r="W346" i="1"/>
  <c r="V346" i="1"/>
  <c r="V345" i="1"/>
  <c r="V344" i="1"/>
  <c r="W342" i="1"/>
  <c r="V342" i="1"/>
  <c r="W341" i="1"/>
  <c r="V341" i="1"/>
  <c r="W340" i="1"/>
  <c r="V340" i="1"/>
  <c r="W339" i="1"/>
  <c r="V339" i="1"/>
  <c r="W337" i="1"/>
  <c r="V337" i="1"/>
  <c r="V195" i="1"/>
  <c r="V193" i="1"/>
  <c r="V192" i="1"/>
  <c r="V191" i="1"/>
  <c r="W155" i="1"/>
  <c r="V155" i="1"/>
  <c r="V121" i="1"/>
  <c r="V105" i="1"/>
  <c r="V102" i="1"/>
  <c r="V75" i="1"/>
  <c r="V73" i="1"/>
  <c r="V72" i="1"/>
  <c r="V71" i="1"/>
  <c r="W68" i="1"/>
  <c r="V68" i="1"/>
  <c r="W67" i="1"/>
  <c r="V67" i="1"/>
  <c r="W66" i="1"/>
  <c r="V66" i="1"/>
  <c r="V65" i="1"/>
  <c r="V57" i="1"/>
  <c r="V26" i="1"/>
  <c r="U195" i="1" l="1"/>
  <c r="U192" i="1"/>
  <c r="U191" i="1"/>
  <c r="U371" i="1"/>
  <c r="U121" i="1"/>
  <c r="U105" i="1"/>
  <c r="U102" i="1"/>
  <c r="U75" i="1"/>
  <c r="U73" i="1"/>
  <c r="U72" i="1"/>
  <c r="U71" i="1"/>
  <c r="U65" i="1"/>
  <c r="U57" i="1"/>
  <c r="U26" i="1"/>
  <c r="T402" i="1"/>
  <c r="T371" i="1"/>
  <c r="T370" i="1" s="1"/>
  <c r="T197" i="1"/>
  <c r="T196" i="1"/>
  <c r="T155" i="1"/>
  <c r="T68" i="1"/>
  <c r="T67" i="1" s="1"/>
  <c r="S195" i="1"/>
  <c r="S192" i="1"/>
  <c r="S191" i="1"/>
  <c r="S371" i="1"/>
  <c r="S121" i="1"/>
  <c r="S105" i="1"/>
  <c r="S102" i="1"/>
  <c r="S75" i="1"/>
  <c r="S73" i="1"/>
  <c r="S72" i="1"/>
  <c r="S71" i="1"/>
  <c r="S68" i="1"/>
  <c r="S57" i="1"/>
  <c r="S26" i="1"/>
  <c r="S20" i="1" s="1"/>
  <c r="R378" i="1"/>
  <c r="R371" i="1"/>
  <c r="R370" i="1" s="1"/>
  <c r="R197" i="1"/>
  <c r="R196" i="1"/>
  <c r="R155" i="1"/>
  <c r="Q68" i="1"/>
  <c r="R68" i="1"/>
  <c r="R67" i="1"/>
  <c r="P378" i="1"/>
  <c r="P370" i="1"/>
  <c r="P371" i="1"/>
  <c r="Q371" i="1"/>
  <c r="Q378" i="1" s="1"/>
  <c r="Q195" i="1"/>
  <c r="Q192" i="1"/>
  <c r="Q191" i="1"/>
  <c r="Q121" i="1"/>
  <c r="Q105" i="1"/>
  <c r="Q102" i="1"/>
  <c r="Q75" i="1"/>
  <c r="Q73" i="1"/>
  <c r="Q72" i="1"/>
  <c r="Q71" i="1"/>
  <c r="Q65" i="1"/>
  <c r="Q57" i="1"/>
  <c r="Q26" i="1"/>
  <c r="R199" i="1" l="1"/>
  <c r="S199" i="1" s="1"/>
  <c r="P199" i="1"/>
  <c r="Q199" i="1" s="1"/>
  <c r="T199" i="1"/>
  <c r="U199" i="1" s="1"/>
  <c r="T369" i="1"/>
  <c r="T378" i="1"/>
  <c r="P369" i="1"/>
  <c r="Q370" i="1"/>
  <c r="Q369" i="1" s="1"/>
  <c r="R369" i="1"/>
  <c r="R182" i="1"/>
  <c r="T182" i="1" l="1"/>
  <c r="T239" i="1" s="1"/>
  <c r="P197" i="1"/>
  <c r="P196" i="1"/>
  <c r="P155" i="1"/>
  <c r="P68" i="1"/>
  <c r="O192" i="1"/>
  <c r="O191" i="1"/>
  <c r="O371" i="1"/>
  <c r="O121" i="1"/>
  <c r="O127" i="1" s="1"/>
  <c r="O105" i="1"/>
  <c r="O102" i="1"/>
  <c r="O75" i="1"/>
  <c r="O73" i="1"/>
  <c r="O196" i="1" s="1"/>
  <c r="O72" i="1"/>
  <c r="O71" i="1"/>
  <c r="O67" i="1"/>
  <c r="O68" i="1"/>
  <c r="O66" i="1"/>
  <c r="O65" i="1"/>
  <c r="O57" i="1"/>
  <c r="O26" i="1"/>
  <c r="N378" i="1"/>
  <c r="N371" i="1"/>
  <c r="N370" i="1" s="1"/>
  <c r="N197" i="1"/>
  <c r="N196" i="1"/>
  <c r="N155" i="1"/>
  <c r="N67" i="1"/>
  <c r="M371" i="1"/>
  <c r="M346" i="1"/>
  <c r="M345" i="1"/>
  <c r="M344" i="1"/>
  <c r="M342" i="1"/>
  <c r="M341" i="1"/>
  <c r="M340" i="1"/>
  <c r="M339" i="1"/>
  <c r="M337" i="1"/>
  <c r="M302" i="1"/>
  <c r="M195" i="1"/>
  <c r="M192" i="1"/>
  <c r="W192" i="1" s="1"/>
  <c r="M191" i="1"/>
  <c r="W191" i="1" s="1"/>
  <c r="M121" i="1"/>
  <c r="M105" i="1"/>
  <c r="W105" i="1" s="1"/>
  <c r="M102" i="1"/>
  <c r="M75" i="1"/>
  <c r="W75" i="1" s="1"/>
  <c r="M73" i="1"/>
  <c r="W73" i="1" s="1"/>
  <c r="M72" i="1"/>
  <c r="W72" i="1" s="1"/>
  <c r="M71" i="1"/>
  <c r="W71" i="1" s="1"/>
  <c r="M69" i="1"/>
  <c r="M68" i="1"/>
  <c r="M66" i="1"/>
  <c r="M65" i="1"/>
  <c r="W65" i="1" s="1"/>
  <c r="M57" i="1"/>
  <c r="W57" i="1" s="1"/>
  <c r="M26" i="1"/>
  <c r="K369" i="1"/>
  <c r="K247" i="1"/>
  <c r="K239" i="1"/>
  <c r="L197" i="1"/>
  <c r="L196" i="1"/>
  <c r="L155" i="1"/>
  <c r="O199" i="1" l="1"/>
  <c r="N199" i="1"/>
  <c r="W26" i="1"/>
  <c r="O378" i="1"/>
  <c r="O370" i="1"/>
  <c r="O369" i="1" s="1"/>
  <c r="W371" i="1"/>
  <c r="M378" i="1"/>
  <c r="W121" i="1"/>
  <c r="W102" i="1"/>
  <c r="M197" i="1"/>
  <c r="V197" i="1"/>
  <c r="M196" i="1"/>
  <c r="V196" i="1"/>
  <c r="P182" i="1"/>
  <c r="P239" i="1" s="1"/>
  <c r="N369" i="1"/>
  <c r="N182" i="1"/>
  <c r="K402" i="1" l="1"/>
  <c r="K378" i="1"/>
  <c r="K370" i="1"/>
  <c r="K347" i="1"/>
  <c r="K197" i="1"/>
  <c r="K196" i="1"/>
  <c r="K195" i="1"/>
  <c r="K170" i="1"/>
  <c r="K164" i="1" s="1"/>
  <c r="K155" i="1"/>
  <c r="K151" i="1"/>
  <c r="K142" i="1"/>
  <c r="K136" i="1"/>
  <c r="K127" i="1"/>
  <c r="K112" i="1"/>
  <c r="K105" i="1"/>
  <c r="K102" i="1"/>
  <c r="K84" i="1"/>
  <c r="K78" i="1"/>
  <c r="K74" i="1"/>
  <c r="K70" i="1"/>
  <c r="K67" i="1"/>
  <c r="K65" i="1"/>
  <c r="K50" i="1"/>
  <c r="K20" i="1"/>
  <c r="K199" i="1" l="1"/>
  <c r="K182" i="1" s="1"/>
  <c r="K100" i="1"/>
  <c r="K93" i="1" s="1"/>
  <c r="K106" i="1" s="1"/>
  <c r="K41" i="1"/>
  <c r="K35" i="1"/>
  <c r="J371" i="1" l="1"/>
  <c r="J347" i="1"/>
  <c r="J345" i="1"/>
  <c r="J344" i="1"/>
  <c r="J337" i="1"/>
  <c r="J342" i="1" s="1"/>
  <c r="J239" i="1"/>
  <c r="J197" i="1"/>
  <c r="J195" i="1"/>
  <c r="J194" i="1"/>
  <c r="J193" i="1"/>
  <c r="J182" i="1"/>
  <c r="J170" i="1"/>
  <c r="J164" i="1"/>
  <c r="J155" i="1"/>
  <c r="J151" i="1"/>
  <c r="J142" i="1"/>
  <c r="J136" i="1" s="1"/>
  <c r="J112" i="1"/>
  <c r="J106" i="1" s="1"/>
  <c r="J100" i="1"/>
  <c r="J93" i="1" s="1"/>
  <c r="J74" i="1"/>
  <c r="J70" i="1"/>
  <c r="J67" i="1"/>
  <c r="J50" i="1"/>
  <c r="J20" i="1"/>
  <c r="J41" i="1" l="1"/>
  <c r="J35" i="1"/>
  <c r="U402" i="1" l="1"/>
  <c r="U378" i="1"/>
  <c r="U370" i="1"/>
  <c r="U369" i="1"/>
  <c r="U347" i="1"/>
  <c r="T347" i="1"/>
  <c r="U197" i="1"/>
  <c r="U196" i="1"/>
  <c r="U162" i="1"/>
  <c r="U161" i="1"/>
  <c r="U160" i="1"/>
  <c r="U159" i="1"/>
  <c r="U158" i="1"/>
  <c r="U157" i="1"/>
  <c r="U156" i="1"/>
  <c r="U154" i="1"/>
  <c r="U153" i="1"/>
  <c r="U150" i="1"/>
  <c r="U149" i="1"/>
  <c r="U148" i="1"/>
  <c r="U147" i="1"/>
  <c r="U146" i="1"/>
  <c r="U145" i="1"/>
  <c r="U144" i="1"/>
  <c r="U143" i="1"/>
  <c r="U141" i="1"/>
  <c r="U140" i="1"/>
  <c r="U139" i="1"/>
  <c r="U138" i="1"/>
  <c r="U137" i="1"/>
  <c r="U135" i="1"/>
  <c r="U134" i="1"/>
  <c r="U133" i="1"/>
  <c r="U132" i="1"/>
  <c r="U131" i="1"/>
  <c r="U130" i="1"/>
  <c r="U129" i="1"/>
  <c r="U128" i="1"/>
  <c r="U127" i="1"/>
  <c r="T127" i="1"/>
  <c r="U126" i="1"/>
  <c r="U125" i="1"/>
  <c r="U124" i="1"/>
  <c r="U123" i="1"/>
  <c r="U122" i="1"/>
  <c r="U120" i="1"/>
  <c r="U119" i="1"/>
  <c r="U118" i="1"/>
  <c r="U117" i="1"/>
  <c r="U116" i="1"/>
  <c r="U115" i="1"/>
  <c r="U114" i="1"/>
  <c r="U113" i="1"/>
  <c r="U111" i="1"/>
  <c r="U110" i="1"/>
  <c r="U109" i="1"/>
  <c r="U108" i="1"/>
  <c r="U107" i="1"/>
  <c r="T100" i="1"/>
  <c r="T93" i="1" s="1"/>
  <c r="U104" i="1"/>
  <c r="U103" i="1"/>
  <c r="U101" i="1"/>
  <c r="U99" i="1"/>
  <c r="U98" i="1"/>
  <c r="U97" i="1"/>
  <c r="U96" i="1"/>
  <c r="U95" i="1"/>
  <c r="U94" i="1"/>
  <c r="U92" i="1"/>
  <c r="U91" i="1"/>
  <c r="U90" i="1"/>
  <c r="U89" i="1"/>
  <c r="U88" i="1"/>
  <c r="U87" i="1"/>
  <c r="U86" i="1"/>
  <c r="U85" i="1"/>
  <c r="U83" i="1"/>
  <c r="U82" i="1"/>
  <c r="U81" i="1"/>
  <c r="U80" i="1"/>
  <c r="U79" i="1"/>
  <c r="U77" i="1"/>
  <c r="U76" i="1"/>
  <c r="U74" i="1"/>
  <c r="T74" i="1"/>
  <c r="U70" i="1"/>
  <c r="T70" i="1"/>
  <c r="U69" i="1"/>
  <c r="U67" i="1"/>
  <c r="U64" i="1"/>
  <c r="U63" i="1"/>
  <c r="U62" i="1"/>
  <c r="U61" i="1"/>
  <c r="U60" i="1"/>
  <c r="U59" i="1"/>
  <c r="U58" i="1"/>
  <c r="U56" i="1"/>
  <c r="U55" i="1"/>
  <c r="U54" i="1"/>
  <c r="U53" i="1"/>
  <c r="U52" i="1"/>
  <c r="U51" i="1"/>
  <c r="U50" i="1"/>
  <c r="T50" i="1"/>
  <c r="U49" i="1"/>
  <c r="U48" i="1"/>
  <c r="U47" i="1"/>
  <c r="U46" i="1"/>
  <c r="U45" i="1"/>
  <c r="U44" i="1"/>
  <c r="U43" i="1"/>
  <c r="U42" i="1"/>
  <c r="U40" i="1"/>
  <c r="U39" i="1"/>
  <c r="U38" i="1"/>
  <c r="U37" i="1"/>
  <c r="U36" i="1"/>
  <c r="U34" i="1"/>
  <c r="U33" i="1"/>
  <c r="U32" i="1"/>
  <c r="U31" i="1"/>
  <c r="U30" i="1"/>
  <c r="U29" i="1"/>
  <c r="U28" i="1"/>
  <c r="U27" i="1"/>
  <c r="U25" i="1"/>
  <c r="U24" i="1"/>
  <c r="U23" i="1"/>
  <c r="U22" i="1"/>
  <c r="U21" i="1"/>
  <c r="U20" i="1"/>
  <c r="U170" i="1" s="1"/>
  <c r="U164" i="1" s="1"/>
  <c r="T20" i="1"/>
  <c r="T170" i="1" s="1"/>
  <c r="T164" i="1" s="1"/>
  <c r="T247" i="1" s="1"/>
  <c r="W402" i="1"/>
  <c r="S378" i="1"/>
  <c r="W378" i="1" s="1"/>
  <c r="S370" i="1"/>
  <c r="S347" i="1"/>
  <c r="R347" i="1"/>
  <c r="S197" i="1"/>
  <c r="S196" i="1"/>
  <c r="S170" i="1"/>
  <c r="S164" i="1" s="1"/>
  <c r="S162" i="1"/>
  <c r="S161" i="1"/>
  <c r="S160" i="1"/>
  <c r="S159" i="1"/>
  <c r="S158" i="1"/>
  <c r="S157" i="1"/>
  <c r="S156" i="1"/>
  <c r="S154" i="1"/>
  <c r="S153" i="1"/>
  <c r="S150" i="1"/>
  <c r="S149" i="1"/>
  <c r="S148" i="1"/>
  <c r="S147" i="1"/>
  <c r="S146" i="1"/>
  <c r="S145" i="1"/>
  <c r="S144" i="1"/>
  <c r="S143" i="1"/>
  <c r="S141" i="1"/>
  <c r="S140" i="1"/>
  <c r="S139" i="1"/>
  <c r="S138" i="1"/>
  <c r="S137" i="1"/>
  <c r="S135" i="1"/>
  <c r="S134" i="1"/>
  <c r="S133" i="1"/>
  <c r="S132" i="1"/>
  <c r="S131" i="1"/>
  <c r="S130" i="1"/>
  <c r="S129" i="1"/>
  <c r="S128" i="1"/>
  <c r="S127" i="1"/>
  <c r="R127" i="1"/>
  <c r="S126" i="1"/>
  <c r="S125" i="1"/>
  <c r="S124" i="1"/>
  <c r="S123" i="1"/>
  <c r="S122" i="1"/>
  <c r="S120" i="1"/>
  <c r="S119" i="1"/>
  <c r="S118" i="1"/>
  <c r="S117" i="1"/>
  <c r="S116" i="1"/>
  <c r="S115" i="1"/>
  <c r="S114" i="1"/>
  <c r="S113" i="1"/>
  <c r="S111" i="1"/>
  <c r="S110" i="1"/>
  <c r="S109" i="1"/>
  <c r="S108" i="1"/>
  <c r="S107" i="1"/>
  <c r="R100" i="1"/>
  <c r="R93" i="1" s="1"/>
  <c r="S104" i="1"/>
  <c r="S103" i="1"/>
  <c r="S101" i="1"/>
  <c r="S99" i="1"/>
  <c r="S98" i="1"/>
  <c r="S97" i="1"/>
  <c r="S96" i="1"/>
  <c r="S95" i="1"/>
  <c r="S94" i="1"/>
  <c r="S92" i="1"/>
  <c r="S91" i="1"/>
  <c r="S90" i="1"/>
  <c r="S89" i="1"/>
  <c r="S88" i="1"/>
  <c r="S87" i="1"/>
  <c r="S86" i="1"/>
  <c r="S85" i="1"/>
  <c r="S83" i="1"/>
  <c r="S82" i="1"/>
  <c r="S81" i="1"/>
  <c r="S80" i="1"/>
  <c r="S79" i="1"/>
  <c r="S77" i="1"/>
  <c r="S76" i="1"/>
  <c r="S74" i="1"/>
  <c r="R74" i="1"/>
  <c r="S70" i="1"/>
  <c r="R70" i="1"/>
  <c r="S69" i="1"/>
  <c r="S67" i="1"/>
  <c r="S64" i="1"/>
  <c r="S63" i="1"/>
  <c r="S62" i="1"/>
  <c r="S61" i="1"/>
  <c r="S60" i="1"/>
  <c r="S59" i="1"/>
  <c r="S58" i="1"/>
  <c r="S56" i="1"/>
  <c r="S55" i="1"/>
  <c r="S54" i="1"/>
  <c r="S53" i="1"/>
  <c r="S52" i="1"/>
  <c r="S51" i="1"/>
  <c r="S50" i="1"/>
  <c r="R50" i="1"/>
  <c r="S49" i="1"/>
  <c r="S48" i="1"/>
  <c r="S47" i="1"/>
  <c r="S46" i="1"/>
  <c r="S45" i="1"/>
  <c r="S44" i="1"/>
  <c r="S43" i="1"/>
  <c r="S42" i="1"/>
  <c r="S40" i="1"/>
  <c r="S39" i="1"/>
  <c r="S38" i="1"/>
  <c r="S37" i="1"/>
  <c r="S36" i="1"/>
  <c r="S34" i="1"/>
  <c r="S33" i="1"/>
  <c r="S32" i="1"/>
  <c r="S31" i="1"/>
  <c r="S30" i="1"/>
  <c r="S29" i="1"/>
  <c r="S28" i="1"/>
  <c r="S27" i="1"/>
  <c r="S25" i="1"/>
  <c r="S24" i="1"/>
  <c r="S23" i="1"/>
  <c r="S22" i="1"/>
  <c r="S21" i="1"/>
  <c r="R20" i="1"/>
  <c r="R170" i="1" s="1"/>
  <c r="R164" i="1" s="1"/>
  <c r="R239" i="1" s="1"/>
  <c r="R247" i="1" s="1"/>
  <c r="M100" i="1"/>
  <c r="U41" i="1" l="1"/>
  <c r="U182" i="1"/>
  <c r="U239" i="1" s="1"/>
  <c r="U247" i="1" s="1"/>
  <c r="U35" i="1"/>
  <c r="U78" i="1" s="1"/>
  <c r="U84" i="1" s="1"/>
  <c r="T41" i="1"/>
  <c r="T35" i="1"/>
  <c r="T78" i="1" s="1"/>
  <c r="T84" i="1" s="1"/>
  <c r="S369" i="1"/>
  <c r="S41" i="1"/>
  <c r="S182" i="1"/>
  <c r="S239" i="1" s="1"/>
  <c r="S247" i="1" s="1"/>
  <c r="S35" i="1"/>
  <c r="S78" i="1" s="1"/>
  <c r="S84" i="1" s="1"/>
  <c r="R35" i="1"/>
  <c r="R78" i="1" s="1"/>
  <c r="R84" i="1" s="1"/>
  <c r="R41" i="1"/>
  <c r="U100" i="1"/>
  <c r="U93" i="1" s="1"/>
  <c r="S100" i="1"/>
  <c r="S93" i="1" s="1"/>
  <c r="U106" i="1" l="1"/>
  <c r="U112" i="1" s="1"/>
  <c r="T106" i="1"/>
  <c r="T136" i="1" s="1"/>
  <c r="T142" i="1" s="1"/>
  <c r="T151" i="1" s="1"/>
  <c r="U155" i="1" s="1"/>
  <c r="S106" i="1"/>
  <c r="S136" i="1" s="1"/>
  <c r="S142" i="1" s="1"/>
  <c r="S151" i="1" s="1"/>
  <c r="R106" i="1"/>
  <c r="R136" i="1" s="1"/>
  <c r="R142" i="1" s="1"/>
  <c r="R151" i="1" s="1"/>
  <c r="S155" i="1" s="1"/>
  <c r="S112" i="1" l="1"/>
  <c r="U136" i="1"/>
  <c r="U142" i="1" s="1"/>
  <c r="U151" i="1" s="1"/>
  <c r="T112" i="1"/>
  <c r="R112" i="1"/>
  <c r="Q197" i="1"/>
  <c r="Q196" i="1" l="1"/>
  <c r="Q182" i="1" l="1"/>
  <c r="W196" i="1"/>
  <c r="Q127" i="1"/>
  <c r="Q100" i="1"/>
  <c r="Q93" i="1" s="1"/>
  <c r="Q74" i="1"/>
  <c r="Q70" i="1"/>
  <c r="Q67" i="1"/>
  <c r="P67" i="1"/>
  <c r="Q50" i="1"/>
  <c r="Q41" i="1" l="1"/>
  <c r="Q35" i="1"/>
  <c r="P100" i="1" l="1"/>
  <c r="W64" i="1"/>
  <c r="W345" i="1" l="1"/>
  <c r="W344" i="1"/>
  <c r="W193" i="1" l="1"/>
  <c r="O197" i="1"/>
  <c r="W197" i="1" s="1"/>
  <c r="O195" i="1" l="1"/>
  <c r="W195" i="1" s="1"/>
  <c r="O70" i="1"/>
  <c r="O100" i="1"/>
  <c r="L100" i="1"/>
  <c r="V100" i="1" s="1"/>
  <c r="N100" i="1"/>
  <c r="O93" i="1" l="1"/>
  <c r="W100" i="1"/>
  <c r="Q20" i="1"/>
  <c r="P20" i="1"/>
  <c r="P170" i="1" s="1"/>
  <c r="P164" i="1" s="1"/>
  <c r="P247" i="1" s="1"/>
  <c r="N20" i="1"/>
  <c r="N170" i="1" s="1"/>
  <c r="N164" i="1" s="1"/>
  <c r="N239" i="1" s="1"/>
  <c r="N247" i="1" s="1"/>
  <c r="M20" i="1"/>
  <c r="L170" i="1"/>
  <c r="O20" i="1"/>
  <c r="O74" i="1"/>
  <c r="O50" i="1"/>
  <c r="O170" i="1" l="1"/>
  <c r="O164" i="1" s="1"/>
  <c r="M170" i="1"/>
  <c r="V170" i="1"/>
  <c r="Q170" i="1"/>
  <c r="Q164" i="1" s="1"/>
  <c r="Q239" i="1" s="1"/>
  <c r="Q247" i="1" s="1"/>
  <c r="Q78" i="1"/>
  <c r="O41" i="1"/>
  <c r="O35" i="1"/>
  <c r="O78" i="1" s="1"/>
  <c r="M370" i="1"/>
  <c r="M369" i="1" l="1"/>
  <c r="W369" i="1" s="1"/>
  <c r="W370" i="1"/>
  <c r="W170" i="1"/>
  <c r="O106" i="1"/>
  <c r="O84" i="1"/>
  <c r="Q84" i="1"/>
  <c r="Q106" i="1"/>
  <c r="M164" i="1"/>
  <c r="W164" i="1" s="1"/>
  <c r="O136" i="1" l="1"/>
  <c r="O142" i="1" s="1"/>
  <c r="O151" i="1" s="1"/>
  <c r="O112" i="1"/>
  <c r="Q112" i="1"/>
  <c r="Q136" i="1"/>
  <c r="Q142" i="1" s="1"/>
  <c r="Q151" i="1" s="1"/>
  <c r="O182" i="1"/>
  <c r="M50" i="1"/>
  <c r="W50" i="1" s="1"/>
  <c r="O239" i="1" l="1"/>
  <c r="O247" i="1" s="1"/>
  <c r="L164" i="1"/>
  <c r="V164" i="1" s="1"/>
  <c r="L74" i="1"/>
  <c r="L70" i="1"/>
  <c r="L50" i="1"/>
  <c r="L127" i="1" l="1"/>
  <c r="L93" i="1"/>
  <c r="M127" i="1" l="1"/>
  <c r="W127" i="1" s="1"/>
  <c r="Q21" i="1"/>
  <c r="Q22" i="1"/>
  <c r="Q23" i="1"/>
  <c r="Q24" i="1"/>
  <c r="Q25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1" i="1"/>
  <c r="Q52" i="1"/>
  <c r="Q53" i="1"/>
  <c r="Q54" i="1"/>
  <c r="Q55" i="1"/>
  <c r="Q56" i="1"/>
  <c r="Q58" i="1"/>
  <c r="Q59" i="1"/>
  <c r="Q60" i="1"/>
  <c r="Q61" i="1"/>
  <c r="Q62" i="1"/>
  <c r="Q63" i="1"/>
  <c r="Q64" i="1"/>
  <c r="Q69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1" i="1"/>
  <c r="Q103" i="1"/>
  <c r="Q104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2" i="1"/>
  <c r="Q123" i="1"/>
  <c r="Q124" i="1"/>
  <c r="Q125" i="1"/>
  <c r="Q126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3" i="1"/>
  <c r="Q154" i="1"/>
  <c r="Q156" i="1"/>
  <c r="Q157" i="1"/>
  <c r="Q158" i="1"/>
  <c r="Q159" i="1"/>
  <c r="Q160" i="1"/>
  <c r="Q161" i="1"/>
  <c r="Q162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50" i="1"/>
  <c r="N127" i="1"/>
  <c r="N74" i="1"/>
  <c r="V74" i="1" s="1"/>
  <c r="N70" i="1"/>
  <c r="L67" i="1"/>
  <c r="M67" i="1" s="1"/>
  <c r="M70" i="1"/>
  <c r="W70" i="1" s="1"/>
  <c r="V127" i="1" l="1"/>
  <c r="P41" i="1"/>
  <c r="V70" i="1"/>
  <c r="V50" i="1"/>
  <c r="L78" i="1"/>
  <c r="L41" i="1"/>
  <c r="N41" i="1"/>
  <c r="P93" i="1"/>
  <c r="P35" i="1"/>
  <c r="P78" i="1" s="1"/>
  <c r="N35" i="1"/>
  <c r="N93" i="1"/>
  <c r="V93" i="1" l="1"/>
  <c r="V35" i="1"/>
  <c r="V41" i="1"/>
  <c r="L106" i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W20" i="1"/>
  <c r="V402" i="1"/>
  <c r="L371" i="1"/>
  <c r="L378" i="1" l="1"/>
  <c r="V378" i="1" s="1"/>
  <c r="V371" i="1"/>
  <c r="L370" i="1"/>
  <c r="L199" i="1" s="1"/>
  <c r="L151" i="1"/>
  <c r="N142" i="1"/>
  <c r="V142" i="1" s="1"/>
  <c r="Q155" i="1"/>
  <c r="M93" i="1"/>
  <c r="W93" i="1" s="1"/>
  <c r="M74" i="1"/>
  <c r="W74" i="1" s="1"/>
  <c r="L369" i="1" l="1"/>
  <c r="V369" i="1" s="1"/>
  <c r="V199" i="1"/>
  <c r="V370" i="1"/>
  <c r="N151" i="1"/>
  <c r="V151" i="1" s="1"/>
  <c r="M41" i="1"/>
  <c r="W41" i="1" s="1"/>
  <c r="M35" i="1"/>
  <c r="M78" i="1" l="1"/>
  <c r="M106" i="1" s="1"/>
  <c r="W106" i="1" s="1"/>
  <c r="W35" i="1"/>
  <c r="O155" i="1"/>
  <c r="M84" i="1" l="1"/>
  <c r="W84" i="1" s="1"/>
  <c r="W78" i="1"/>
  <c r="M136" i="1"/>
  <c r="W136" i="1" s="1"/>
  <c r="M112" i="1" l="1"/>
  <c r="W112" i="1" s="1"/>
  <c r="M142" i="1"/>
  <c r="W142" i="1" s="1"/>
  <c r="M151" i="1" l="1"/>
  <c r="W151" i="1" s="1"/>
  <c r="L347" i="1" l="1"/>
  <c r="M347" i="1"/>
  <c r="N347" i="1"/>
  <c r="O347" i="1"/>
  <c r="P347" i="1"/>
  <c r="Q347" i="1"/>
  <c r="V347" i="1" l="1"/>
  <c r="W347" i="1"/>
  <c r="M199" i="1"/>
  <c r="W199" i="1" s="1"/>
  <c r="L182" i="1"/>
  <c r="V182" i="1" l="1"/>
  <c r="L239" i="1"/>
  <c r="V239" i="1" s="1"/>
  <c r="M182" i="1"/>
  <c r="W182" i="1" s="1"/>
  <c r="M239" i="1" l="1"/>
  <c r="W239" i="1" s="1"/>
  <c r="L247" i="1"/>
  <c r="V247" i="1" s="1"/>
  <c r="M247" i="1" l="1"/>
  <c r="W247" i="1" s="1"/>
</calcChain>
</file>

<file path=xl/sharedStrings.xml><?xml version="1.0" encoding="utf-8"?>
<sst xmlns="http://schemas.openxmlformats.org/spreadsheetml/2006/main" count="6285" uniqueCount="717">
  <si>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</si>
  <si>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</si>
  <si>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</si>
  <si>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</si>
  <si>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</si>
  <si>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</si>
  <si>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</si>
  <si>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</si>
  <si>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</si>
  <si>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</si>
  <si>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</si>
  <si>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</si>
  <si>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</si>
  <si>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</si>
  <si>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</si>
  <si>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</si>
  <si>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</si>
  <si>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</si>
  <si>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</si>
  <si>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</si>
  <si>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</si>
  <si>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</si>
  <si>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</si>
  <si>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</si>
  <si>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</si>
  <si>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</si>
  <si>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</si>
  <si>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</si>
  <si>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</si>
  <si>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</si>
  <si>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</si>
  <si>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</si>
  <si>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</si>
  <si>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</si>
  <si>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</si>
  <si>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</si>
  <si>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</si>
  <si>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</si>
  <si>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</si>
  <si>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</si>
  <si>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</si>
  <si>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</si>
  <si>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</si>
  <si>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</si>
  <si>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</si>
  <si>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</si>
  <si>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</si>
  <si>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</si>
  <si>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</si>
  <si>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</si>
  <si>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</si>
  <si>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</si>
  <si>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</si>
  <si>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</si>
  <si>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</si>
  <si>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</si>
  <si>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</si>
  <si>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</si>
  <si>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</si>
  <si>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</si>
  <si>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</si>
  <si>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</si>
  <si>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</si>
  <si>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</si>
  <si>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</si>
  <si>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</si>
  <si>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</si>
  <si>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</si>
  <si>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</si>
  <si>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</si>
  <si>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</si>
  <si>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</si>
  <si>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</si>
  <si>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</si>
  <si>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</si>
  <si>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</si>
  <si>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</si>
  <si>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</si>
  <si>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</si>
  <si>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</si>
  <si>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</si>
  <si>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</si>
  <si>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</si>
  <si>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</si>
  <si>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</si>
  <si>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</si>
  <si>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</si>
  <si>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</si>
  <si>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</si>
  <si>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</si>
  <si>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</si>
  <si>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</si>
  <si>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</si>
  <si>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</si>
  <si>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</si>
  <si>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</si>
  <si>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</si>
  <si>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</si>
  <si>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</si>
  <si>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</si>
  <si>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</si>
  <si>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</si>
  <si>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</si>
  <si>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</si>
  <si>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</si>
  <si>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</si>
  <si>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</si>
  <si>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</si>
  <si>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</si>
  <si>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</si>
  <si>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</si>
  <si>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</si>
  <si>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</si>
  <si>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</si>
  <si>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</si>
  <si>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</si>
  <si>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</si>
  <si>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</si>
  <si>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</si>
  <si>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</si>
  <si>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</si>
  <si>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</si>
  <si>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</si>
  <si>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</si>
  <si>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</si>
  <si>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</si>
  <si>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</si>
  <si>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</si>
  <si>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</si>
  <si>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</si>
  <si>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</si>
  <si>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</si>
  <si>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</si>
  <si>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</si>
  <si>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</si>
  <si>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</si>
  <si>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</si>
  <si>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</si>
  <si>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</si>
  <si>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</si>
  <si>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</si>
  <si>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</si>
  <si>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</si>
  <si>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</si>
  <si>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</si>
  <si>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</si>
  <si>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</si>
  <si>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</si>
  <si>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</si>
  <si>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</si>
  <si>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</si>
  <si>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</si>
  <si>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</si>
  <si>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</si>
  <si>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</si>
  <si>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</si>
  <si>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</si>
  <si>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</si>
  <si>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</si>
  <si>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</si>
  <si>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</si>
  <si>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</si>
  <si>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</si>
  <si>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</si>
  <si>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</si>
  <si>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</si>
  <si>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</si>
  <si>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</si>
  <si>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</si>
  <si>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</si>
  <si>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</si>
  <si>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</si>
  <si>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</si>
  <si>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</si>
  <si>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</si>
  <si>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</si>
  <si>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</si>
  <si>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</si>
  <si>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</si>
  <si>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</si>
  <si>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</si>
  <si>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</si>
  <si>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</si>
  <si>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</si>
  <si>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</si>
  <si>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</si>
  <si>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</si>
  <si>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</si>
  <si>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</si>
  <si>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</si>
  <si>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</si>
  <si>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</si>
  <si>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</si>
  <si>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</si>
  <si>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</si>
  <si>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</si>
  <si>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</si>
  <si>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</si>
  <si>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</si>
  <si>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</si>
  <si>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</si>
  <si>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</si>
  <si>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</si>
  <si>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</si>
  <si>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</si>
  <si>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</si>
  <si>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</si>
  <si>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</si>
  <si>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</si>
  <si>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</si>
  <si>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</si>
  <si>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</si>
  <si>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</si>
  <si>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</si>
  <si>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</si>
  <si>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</si>
  <si>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</si>
  <si>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</si>
  <si>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</si>
  <si>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</si>
  <si>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</si>
  <si>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</si>
  <si>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</si>
  <si>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</si>
  <si>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</si>
  <si>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</si>
  <si>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</si>
  <si>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</si>
  <si>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</si>
  <si>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</si>
  <si>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</si>
  <si>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</si>
  <si>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</si>
  <si>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</si>
  <si>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</si>
  <si>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</si>
  <si>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</si>
  <si>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</si>
  <si>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</si>
  <si>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</si>
  <si>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</si>
  <si>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</si>
  <si>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</si>
  <si>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</si>
  <si>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</si>
  <si>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</si>
  <si>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</si>
  <si>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</si>
  <si>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</si>
  <si>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</si>
  <si>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</si>
  <si>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</si>
  <si>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</si>
  <si>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</si>
  <si>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</si>
  <si>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</si>
  <si>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</si>
  <si>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</si>
  <si>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</si>
  <si>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</si>
  <si>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</si>
  <si>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</si>
  <si>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</si>
  <si>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</si>
  <si>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</si>
  <si>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</si>
  <si>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</si>
  <si>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</si>
  <si>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</si>
  <si>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</si>
  <si>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</si>
  <si>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</si>
  <si>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</si>
  <si>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</si>
  <si>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</si>
  <si>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</si>
  <si>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</si>
  <si>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</si>
  <si>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</si>
  <si>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</si>
  <si>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</si>
  <si>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</si>
  <si>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</si>
  <si>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</si>
  <si>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</si>
  <si>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</si>
  <si>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</si>
  <si>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</si>
  <si>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</si>
  <si>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</si>
  <si>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</si>
  <si>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</si>
  <si>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</si>
  <si>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</si>
  <si>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</si>
  <si>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</si>
  <si>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</si>
  <si>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</si>
  <si>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</si>
  <si>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</si>
  <si>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</si>
  <si>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</si>
  <si>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</si>
  <si>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</si>
  <si>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</si>
  <si>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</si>
  <si>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</si>
  <si>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</si>
  <si>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</si>
  <si>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</si>
  <si>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</si>
  <si>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</si>
  <si>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</si>
  <si>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</si>
  <si>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</si>
  <si>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</si>
  <si>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</si>
  <si>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</si>
  <si>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</si>
  <si>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</si>
  <si>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</si>
  <si>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</si>
  <si>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</si>
  <si>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</si>
  <si>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</si>
  <si>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</si>
  <si>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</si>
  <si>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</si>
  <si>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</si>
  <si>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</si>
  <si>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</si>
  <si>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</si>
  <si>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</si>
  <si>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</si>
  <si>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</si>
  <si>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</si>
  <si>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</si>
  <si>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</si>
  <si>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</si>
  <si>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</si>
  <si>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</si>
  <si>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</si>
  <si>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</si>
  <si>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</si>
  <si>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</si>
  <si>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</si>
  <si>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</si>
  <si>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</si>
  <si>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</si>
  <si>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</si>
  <si>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</si>
  <si>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</si>
  <si>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</si>
  <si>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</si>
  <si>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</si>
  <si>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</si>
  <si>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</si>
  <si>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</si>
  <si>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</si>
  <si>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</si>
  <si>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</si>
  <si>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</si>
  <si>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</si>
  <si>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</si>
  <si>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</si>
  <si>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</si>
  <si>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</si>
  <si>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</si>
  <si>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</si>
  <si>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</si>
  <si>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</si>
  <si>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</si>
  <si>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</si>
  <si>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</si>
  <si>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</si>
  <si>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</si>
  <si>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</si>
  <si>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</si>
  <si>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</si>
  <si>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</si>
  <si>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</si>
  <si>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</si>
  <si>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</si>
  <si>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</si>
  <si>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</si>
  <si>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</si>
  <si>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</si>
  <si>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</si>
  <si>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</si>
  <si>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</si>
  <si>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</si>
  <si>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</si>
  <si>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</si>
  <si>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</si>
  <si>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</si>
  <si>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</si>
  <si>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</si>
  <si>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</si>
  <si>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</si>
  <si>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</si>
  <si>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</si>
  <si>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</si>
  <si>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</si>
  <si>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</si>
  <si>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</si>
  <si>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</si>
  <si>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</si>
  <si>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</si>
  <si>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</si>
  <si>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</si>
  <si>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</si>
  <si>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</si>
  <si>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</si>
  <si>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</si>
  <si>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</si>
  <si>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</si>
  <si>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</si>
  <si>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</si>
  <si>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</si>
  <si>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</si>
  <si>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</si>
  <si>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</si>
  <si>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</si>
  <si>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</si>
  <si>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</si>
  <si>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</si>
  <si>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</si>
  <si>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</si>
  <si>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</si>
  <si>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</si>
  <si>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</si>
  <si>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</si>
  <si>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</si>
  <si>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</si>
  <si>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</si>
  <si>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</si>
  <si>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</si>
  <si>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</si>
  <si>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</si>
  <si>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</si>
  <si>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</si>
  <si>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</si>
  <si>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</si>
  <si>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</si>
  <si>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</si>
  <si>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</si>
  <si>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</si>
  <si>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</si>
  <si>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</si>
  <si>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</si>
  <si>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</si>
  <si>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</si>
  <si>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</si>
  <si>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</si>
  <si>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</si>
  <si>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</si>
  <si>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</si>
  <si>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</si>
  <si>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</si>
  <si>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</si>
  <si>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</si>
  <si>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</si>
  <si>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</si>
  <si>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</si>
  <si>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</si>
  <si>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</si>
  <si>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</si>
  <si>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</si>
  <si>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</si>
  <si>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</si>
  <si>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</si>
  <si>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</si>
  <si>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</si>
  <si>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</si>
  <si>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</si>
  <si>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</si>
  <si>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</si>
  <si>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</si>
  <si>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</si>
  <si>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</si>
  <si>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</si>
  <si>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</si>
  <si>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</si>
  <si>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</si>
  <si>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</si>
  <si>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</si>
  <si>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</si>
  <si>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</si>
  <si>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</si>
  <si>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</si>
  <si>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</si>
  <si>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</si>
  <si>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</si>
  <si>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</si>
  <si>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</si>
  <si>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</si>
  <si>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</si>
  <si>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</si>
  <si>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</si>
  <si>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</si>
  <si>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</si>
  <si>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</si>
  <si>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</si>
  <si>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</si>
  <si>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</si>
  <si>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</si>
  <si>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</si>
  <si>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</si>
  <si>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</si>
  <si>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</si>
  <si>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</si>
  <si>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</si>
  <si>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</si>
  <si>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</si>
  <si>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</si>
  <si>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</si>
  <si>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</si>
  <si>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</si>
  <si>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</si>
  <si>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</si>
  <si>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</si>
  <si>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</si>
  <si>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</si>
  <si>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</si>
  <si>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</si>
  <si>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</si>
  <si>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</si>
  <si>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</si>
  <si>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</si>
  <si>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</si>
  <si>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</si>
  <si>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</si>
  <si>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</si>
  <si>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</si>
  <si>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</si>
  <si>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</si>
  <si>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</si>
  <si>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</si>
  <si>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</si>
  <si>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</si>
  <si>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</si>
  <si>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</si>
  <si>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</si>
  <si>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</si>
  <si>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</si>
  <si>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</si>
  <si>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</si>
  <si>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</si>
  <si>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</si>
  <si>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</si>
  <si>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</si>
  <si>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</si>
  <si>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</si>
  <si>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</si>
  <si>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</si>
  <si>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</si>
  <si>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</si>
  <si>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</si>
  <si>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</si>
  <si>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</si>
  <si>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</si>
  <si>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</si>
  <si>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</si>
  <si>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</si>
  <si>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</si>
  <si>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</si>
  <si>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</si>
  <si>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</si>
  <si>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</si>
  <si>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</si>
  <si>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</si>
  <si>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</si>
  <si>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</si>
  <si>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</si>
  <si>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</si>
  <si>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</si>
  <si>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</si>
  <si>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</si>
  <si>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</si>
  <si>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</si>
  <si>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</si>
  <si>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</si>
  <si>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</si>
  <si>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</si>
  <si>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</si>
  <si>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</si>
  <si>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</si>
  <si>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</si>
  <si>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</si>
  <si>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</si>
  <si>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</si>
  <si>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</si>
  <si>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</si>
  <si>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</si>
  <si>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</si>
  <si>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</si>
  <si>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</si>
  <si>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</si>
  <si>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</si>
  <si>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</si>
  <si>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</si>
  <si>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</si>
  <si>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</si>
  <si>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</si>
  <si>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</si>
  <si>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</si>
  <si>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</si>
  <si>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</si>
  <si>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</si>
  <si>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</si>
  <si>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</si>
  <si>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</si>
  <si>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</si>
  <si>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</si>
  <si>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</si>
  <si>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</si>
  <si>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</si>
  <si>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</si>
  <si>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</si>
  <si>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</si>
  <si>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</si>
  <si>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</si>
  <si>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</si>
  <si>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</si>
  <si>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</si>
  <si>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</si>
  <si>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</si>
  <si>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</si>
  <si>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</si>
  <si>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</si>
  <si>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</si>
  <si>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</si>
  <si>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</si>
  <si>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</si>
  <si>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</si>
  <si>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</si>
  <si>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</si>
  <si>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</si>
  <si>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</si>
  <si>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</si>
  <si>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</si>
  <si>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</si>
  <si>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</si>
  <si>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</si>
  <si>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</si>
  <si>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</si>
  <si>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</si>
  <si>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</si>
  <si>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</si>
  <si>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</si>
  <si>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</si>
  <si>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</si>
  <si>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</si>
  <si>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</si>
  <si>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</si>
  <si>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</si>
  <si>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</si>
  <si>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</si>
  <si>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</si>
  <si>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</si>
  <si>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</si>
  <si>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</si>
  <si>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</si>
  <si>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</si>
  <si>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</si>
  <si>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</si>
  <si>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</si>
  <si>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</si>
  <si>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</si>
  <si>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</si>
  <si>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</si>
  <si>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</si>
  <si>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</si>
  <si>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</si>
  <si>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</si>
  <si>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</si>
  <si>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</si>
  <si>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</si>
  <si>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</si>
  <si>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</si>
  <si>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</si>
  <si>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</si>
  <si>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</si>
  <si>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</si>
  <si>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</si>
  <si>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</si>
  <si>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</si>
  <si>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</si>
  <si>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</si>
  <si>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</si>
  <si>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</si>
  <si>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</si>
  <si>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</si>
  <si>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</si>
  <si>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</si>
  <si>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</si>
  <si>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</si>
  <si>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2020</t>
  </si>
  <si>
    <t>Прогноз (Факт)</t>
  </si>
  <si>
    <t>План (Утвержденный план)</t>
  </si>
  <si>
    <t>Факт (Предложение по корректировке утвержденного плана)</t>
  </si>
  <si>
    <t>решение об утверждении инвестиционной программы на 2021-2025 годы отсутствует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</si>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</sst>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%"/>
    <numFmt numFmtId="167" formatCode="0.0"/>
    <numFmt numFmtId="168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1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15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0" fontId="5" fillId="0" borderId="2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Процентн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460</xdr:row>
      <xdr:rowOff>0</xdr:rowOff>
    </xdr:from>
    <xdr:ext cx="3612931" cy="945931"/>
    <xdr:sp macro="" textlink="">
      <xdr:nvSpPr>
        <xdr:cNvPr id="2" name="TextBox 1"/>
        <xdr:cNvSpPr txBox="1"/>
      </xdr:nvSpPr>
      <xdr:spPr>
        <a:xfrm>
          <a:off x="328448" y="59790724"/>
          <a:ext cx="3612931" cy="9459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topLeftCell="A442" zoomScale="145" zoomScaleNormal="120" zoomScaleSheetLayoutView="145" workbookViewId="0">
      <selection activeCell="K463" sqref="K463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/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217" t="s">
        <v>686</v>
      </c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218" t="s">
        <v>681</v>
      </c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217" t="s">
        <v>687</v>
      </c>
      <c r="F9" s="217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697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219" t="s">
        <v>688</v>
      </c>
      <c r="B12" s="219"/>
      <c r="C12" s="219"/>
      <c r="D12" s="219"/>
      <c r="E12" s="219"/>
      <c r="F12" s="219"/>
      <c r="G12" s="219"/>
      <c r="H12" s="217" t="s">
        <v>701</v>
      </c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</row>
    <row r="13" spans="1:23" s="1" customFormat="1" ht="10.5" x14ac:dyDescent="0.2">
      <c r="A13" s="9"/>
      <c r="G13" s="11"/>
      <c r="H13" s="220" t="s">
        <v>50</v>
      </c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235" t="s">
        <v>344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</row>
    <row r="16" spans="1:23" s="16" customFormat="1" ht="48.75" customHeight="1" x14ac:dyDescent="0.2">
      <c r="A16" s="229" t="s">
        <v>4</v>
      </c>
      <c r="B16" s="225"/>
      <c r="C16" s="223" t="s">
        <v>5</v>
      </c>
      <c r="D16" s="224"/>
      <c r="E16" s="224"/>
      <c r="F16" s="224"/>
      <c r="G16" s="225"/>
      <c r="H16" s="221" t="s">
        <v>1</v>
      </c>
      <c r="I16" s="14">
        <v>2018</v>
      </c>
      <c r="J16" s="15">
        <v>2019</v>
      </c>
      <c r="K16" s="82">
        <v>2020</v>
      </c>
      <c r="L16" s="173">
        <v>2021</v>
      </c>
      <c r="M16" s="178"/>
      <c r="N16" s="173">
        <v>2022</v>
      </c>
      <c r="O16" s="178"/>
      <c r="P16" s="173">
        <v>2023</v>
      </c>
      <c r="Q16" s="178"/>
      <c r="R16" s="173">
        <v>2024</v>
      </c>
      <c r="S16" s="178"/>
      <c r="T16" s="173">
        <v>2025</v>
      </c>
      <c r="U16" s="178"/>
      <c r="V16" s="173" t="s">
        <v>6</v>
      </c>
      <c r="W16" s="174"/>
    </row>
    <row r="17" spans="1:23" s="16" customFormat="1" ht="58.5" x14ac:dyDescent="0.2">
      <c r="A17" s="230"/>
      <c r="B17" s="228"/>
      <c r="C17" s="226"/>
      <c r="D17" s="227"/>
      <c r="E17" s="227"/>
      <c r="F17" s="227"/>
      <c r="G17" s="228"/>
      <c r="H17" s="222"/>
      <c r="I17" s="17" t="s">
        <v>2</v>
      </c>
      <c r="J17" s="18" t="s">
        <v>2</v>
      </c>
      <c r="K17" s="18" t="s">
        <v>698</v>
      </c>
      <c r="L17" s="18" t="s">
        <v>699</v>
      </c>
      <c r="M17" s="18" t="s">
        <v>700</v>
      </c>
      <c r="N17" s="18" t="s">
        <v>699</v>
      </c>
      <c r="O17" s="18" t="s">
        <v>700</v>
      </c>
      <c r="P17" s="18" t="s">
        <v>699</v>
      </c>
      <c r="Q17" s="18" t="s">
        <v>700</v>
      </c>
      <c r="R17" s="18" t="s">
        <v>699</v>
      </c>
      <c r="S17" s="18" t="s">
        <v>700</v>
      </c>
      <c r="T17" s="18" t="s">
        <v>699</v>
      </c>
      <c r="U17" s="18" t="s">
        <v>700</v>
      </c>
      <c r="V17" s="18" t="s">
        <v>699</v>
      </c>
      <c r="W17" s="18" t="s">
        <v>689</v>
      </c>
    </row>
    <row r="18" spans="1:23" s="22" customFormat="1" ht="11.25" customHeight="1" thickBot="1" x14ac:dyDescent="0.25">
      <c r="A18" s="234">
        <v>1</v>
      </c>
      <c r="B18" s="233"/>
      <c r="C18" s="231">
        <v>2</v>
      </c>
      <c r="D18" s="232"/>
      <c r="E18" s="232"/>
      <c r="F18" s="232"/>
      <c r="G18" s="233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66" t="s">
        <v>44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8"/>
    </row>
    <row r="20" spans="1:23" s="24" customFormat="1" ht="20.25" customHeight="1" x14ac:dyDescent="0.2">
      <c r="A20" s="136" t="s">
        <v>21</v>
      </c>
      <c r="B20" s="137"/>
      <c r="C20" s="127" t="s">
        <v>41</v>
      </c>
      <c r="D20" s="128"/>
      <c r="E20" s="128"/>
      <c r="F20" s="128"/>
      <c r="G20" s="129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125.99654</v>
      </c>
      <c r="L20" s="64">
        <f>L26</f>
        <v>113.60446854</v>
      </c>
      <c r="M20" s="64">
        <f>M26</f>
        <v>113.60446854</v>
      </c>
      <c r="N20" s="64">
        <f>N26</f>
        <v>115.62410230920001</v>
      </c>
      <c r="O20" s="64">
        <f>O26</f>
        <v>115.62410230920001</v>
      </c>
      <c r="P20" s="64">
        <f t="shared" ref="P20:W20" si="1">P26</f>
        <v>123.15374878756801</v>
      </c>
      <c r="Q20" s="64">
        <f t="shared" si="1"/>
        <v>123.15374878756801</v>
      </c>
      <c r="R20" s="64">
        <f t="shared" ref="R20:S20" si="2">R26</f>
        <v>129.81894883347098</v>
      </c>
      <c r="S20" s="64">
        <f t="shared" si="2"/>
        <v>129.81894883347098</v>
      </c>
      <c r="T20" s="64">
        <f t="shared" ref="T20:U20" si="3">T26</f>
        <v>134.48365938081002</v>
      </c>
      <c r="U20" s="64">
        <f t="shared" si="3"/>
        <v>134.48365938081002</v>
      </c>
      <c r="V20" s="64">
        <f t="shared" si="1"/>
        <v>616.684927851049</v>
      </c>
      <c r="W20" s="64">
        <f t="shared" si="1"/>
        <v>616.684927851049</v>
      </c>
    </row>
    <row r="21" spans="1:23" s="24" customFormat="1" ht="8.25" customHeight="1" x14ac:dyDescent="0.2">
      <c r="A21" s="125" t="s">
        <v>7</v>
      </c>
      <c r="B21" s="126"/>
      <c r="C21" s="130" t="s">
        <v>42</v>
      </c>
      <c r="D21" s="131"/>
      <c r="E21" s="131"/>
      <c r="F21" s="131"/>
      <c r="G21" s="132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3" si="4">P21</f>
        <v>-</v>
      </c>
      <c r="R21" s="29" t="s">
        <v>471</v>
      </c>
      <c r="S21" s="29" t="str">
        <f t="shared" ref="S21:S25" si="5">R21</f>
        <v>-</v>
      </c>
      <c r="T21" s="29" t="s">
        <v>471</v>
      </c>
      <c r="U21" s="29" t="str">
        <f t="shared" ref="U21:U25" si="6">T21</f>
        <v>-</v>
      </c>
      <c r="V21" s="29" t="s">
        <v>471</v>
      </c>
      <c r="W21" s="29" t="s">
        <v>471</v>
      </c>
    </row>
    <row r="22" spans="1:23" s="24" customFormat="1" ht="16.5" customHeight="1" x14ac:dyDescent="0.2">
      <c r="A22" s="125" t="s">
        <v>8</v>
      </c>
      <c r="B22" s="126"/>
      <c r="C22" s="130" t="s">
        <v>43</v>
      </c>
      <c r="D22" s="131"/>
      <c r="E22" s="131"/>
      <c r="F22" s="131"/>
      <c r="G22" s="132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7">N22</f>
        <v>-</v>
      </c>
      <c r="P22" s="29" t="s">
        <v>471</v>
      </c>
      <c r="Q22" s="29" t="str">
        <f t="shared" si="4"/>
        <v>-</v>
      </c>
      <c r="R22" s="29" t="s">
        <v>471</v>
      </c>
      <c r="S22" s="29" t="str">
        <f t="shared" si="5"/>
        <v>-</v>
      </c>
      <c r="T22" s="29" t="s">
        <v>471</v>
      </c>
      <c r="U22" s="29" t="str">
        <f t="shared" si="6"/>
        <v>-</v>
      </c>
      <c r="V22" s="29" t="s">
        <v>471</v>
      </c>
      <c r="W22" s="29" t="s">
        <v>471</v>
      </c>
    </row>
    <row r="23" spans="1:23" s="24" customFormat="1" ht="16.5" customHeight="1" x14ac:dyDescent="0.2">
      <c r="A23" s="125" t="s">
        <v>9</v>
      </c>
      <c r="B23" s="126"/>
      <c r="C23" s="130" t="s">
        <v>51</v>
      </c>
      <c r="D23" s="131"/>
      <c r="E23" s="131"/>
      <c r="F23" s="131"/>
      <c r="G23" s="132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7"/>
        <v>-</v>
      </c>
      <c r="P23" s="29" t="s">
        <v>471</v>
      </c>
      <c r="Q23" s="29" t="str">
        <f t="shared" si="4"/>
        <v>-</v>
      </c>
      <c r="R23" s="29" t="s">
        <v>471</v>
      </c>
      <c r="S23" s="29" t="str">
        <f t="shared" si="5"/>
        <v>-</v>
      </c>
      <c r="T23" s="29" t="s">
        <v>471</v>
      </c>
      <c r="U23" s="29" t="str">
        <f t="shared" si="6"/>
        <v>-</v>
      </c>
      <c r="V23" s="29" t="s">
        <v>471</v>
      </c>
      <c r="W23" s="29" t="s">
        <v>471</v>
      </c>
    </row>
    <row r="24" spans="1:23" s="24" customFormat="1" ht="16.5" customHeight="1" x14ac:dyDescent="0.2">
      <c r="A24" s="125" t="s">
        <v>10</v>
      </c>
      <c r="B24" s="126"/>
      <c r="C24" s="130" t="s">
        <v>52</v>
      </c>
      <c r="D24" s="131"/>
      <c r="E24" s="131"/>
      <c r="F24" s="131"/>
      <c r="G24" s="132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7"/>
        <v>-</v>
      </c>
      <c r="P24" s="29" t="s">
        <v>471</v>
      </c>
      <c r="Q24" s="29" t="str">
        <f t="shared" si="4"/>
        <v>-</v>
      </c>
      <c r="R24" s="29" t="s">
        <v>471</v>
      </c>
      <c r="S24" s="29" t="str">
        <f t="shared" si="5"/>
        <v>-</v>
      </c>
      <c r="T24" s="29" t="s">
        <v>471</v>
      </c>
      <c r="U24" s="29" t="str">
        <f t="shared" si="6"/>
        <v>-</v>
      </c>
      <c r="V24" s="29" t="s">
        <v>471</v>
      </c>
      <c r="W24" s="29" t="s">
        <v>471</v>
      </c>
    </row>
    <row r="25" spans="1:23" s="24" customFormat="1" ht="8.1" customHeight="1" x14ac:dyDescent="0.2">
      <c r="A25" s="125" t="s">
        <v>11</v>
      </c>
      <c r="B25" s="126"/>
      <c r="C25" s="130" t="s">
        <v>53</v>
      </c>
      <c r="D25" s="131"/>
      <c r="E25" s="131"/>
      <c r="F25" s="131"/>
      <c r="G25" s="132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7"/>
        <v>-</v>
      </c>
      <c r="P25" s="29" t="s">
        <v>471</v>
      </c>
      <c r="Q25" s="29" t="str">
        <f t="shared" si="4"/>
        <v>-</v>
      </c>
      <c r="R25" s="29" t="s">
        <v>471</v>
      </c>
      <c r="S25" s="29" t="str">
        <f t="shared" si="5"/>
        <v>-</v>
      </c>
      <c r="T25" s="29" t="s">
        <v>471</v>
      </c>
      <c r="U25" s="29" t="str">
        <f t="shared" si="6"/>
        <v>-</v>
      </c>
      <c r="V25" s="29" t="s">
        <v>471</v>
      </c>
      <c r="W25" s="29" t="s">
        <v>471</v>
      </c>
    </row>
    <row r="26" spans="1:23" s="24" customFormat="1" ht="8.1" customHeight="1" x14ac:dyDescent="0.2">
      <c r="A26" s="125" t="s">
        <v>12</v>
      </c>
      <c r="B26" s="126"/>
      <c r="C26" s="130" t="s">
        <v>75</v>
      </c>
      <c r="D26" s="131"/>
      <c r="E26" s="131"/>
      <c r="F26" s="131"/>
      <c r="G26" s="132"/>
      <c r="H26" s="25" t="s">
        <v>3</v>
      </c>
      <c r="I26" s="29">
        <v>3.2576834200001485</v>
      </c>
      <c r="J26" s="29">
        <v>77.568942649999997</v>
      </c>
      <c r="K26" s="29">
        <v>125.99654</v>
      </c>
      <c r="L26" s="29">
        <f>K26*Лист1!H3/100-14.15394344-2.9</f>
        <v>113.60446854</v>
      </c>
      <c r="M26" s="29">
        <f>L26</f>
        <v>113.60446854</v>
      </c>
      <c r="N26" s="29">
        <f>135.8847484592-17.25264615-3.008</f>
        <v>115.62410230920001</v>
      </c>
      <c r="O26" s="29">
        <f>N26</f>
        <v>115.62410230920001</v>
      </c>
      <c r="P26" s="29">
        <f>141.320138397568-15.03338961-3.133</f>
        <v>123.15374878756801</v>
      </c>
      <c r="Q26" s="29">
        <f>P26</f>
        <v>123.15374878756801</v>
      </c>
      <c r="R26" s="29">
        <f>146.972943933471-13.8959951-3.258</f>
        <v>129.81894883347098</v>
      </c>
      <c r="S26" s="29">
        <f>R26</f>
        <v>129.81894883347098</v>
      </c>
      <c r="T26" s="29">
        <f>152.85186169081-14.97620231-3.392</f>
        <v>134.48365938081002</v>
      </c>
      <c r="U26" s="29">
        <f>T26</f>
        <v>134.48365938081002</v>
      </c>
      <c r="V26" s="29">
        <f>L26+N26+P26+R26+T26</f>
        <v>616.684927851049</v>
      </c>
      <c r="W26" s="29">
        <f>M26+O26+Q26+S26+U26</f>
        <v>616.684927851049</v>
      </c>
    </row>
    <row r="27" spans="1:23" s="24" customFormat="1" ht="8.1" customHeight="1" x14ac:dyDescent="0.2">
      <c r="A27" s="125" t="s">
        <v>13</v>
      </c>
      <c r="B27" s="126"/>
      <c r="C27" s="130" t="s">
        <v>76</v>
      </c>
      <c r="D27" s="131"/>
      <c r="E27" s="131"/>
      <c r="F27" s="131"/>
      <c r="G27" s="132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7"/>
        <v>-</v>
      </c>
      <c r="P27" s="29" t="s">
        <v>471</v>
      </c>
      <c r="Q27" s="29" t="str">
        <f t="shared" si="4"/>
        <v>-</v>
      </c>
      <c r="R27" s="29" t="s">
        <v>471</v>
      </c>
      <c r="S27" s="29" t="str">
        <f t="shared" ref="S27:S34" si="8">R27</f>
        <v>-</v>
      </c>
      <c r="T27" s="29" t="s">
        <v>471</v>
      </c>
      <c r="U27" s="29" t="str">
        <f t="shared" ref="U27:U34" si="9">T27</f>
        <v>-</v>
      </c>
      <c r="V27" s="29" t="s">
        <v>471</v>
      </c>
      <c r="W27" s="29" t="s">
        <v>471</v>
      </c>
    </row>
    <row r="28" spans="1:23" s="24" customFormat="1" ht="8.1" customHeight="1" x14ac:dyDescent="0.2">
      <c r="A28" s="125" t="s">
        <v>14</v>
      </c>
      <c r="B28" s="126"/>
      <c r="C28" s="130" t="s">
        <v>77</v>
      </c>
      <c r="D28" s="131"/>
      <c r="E28" s="131"/>
      <c r="F28" s="131"/>
      <c r="G28" s="132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7"/>
        <v>-</v>
      </c>
      <c r="P28" s="29" t="s">
        <v>471</v>
      </c>
      <c r="Q28" s="29" t="str">
        <f t="shared" si="4"/>
        <v>-</v>
      </c>
      <c r="R28" s="29" t="s">
        <v>471</v>
      </c>
      <c r="S28" s="29" t="str">
        <f t="shared" si="8"/>
        <v>-</v>
      </c>
      <c r="T28" s="29" t="s">
        <v>471</v>
      </c>
      <c r="U28" s="29" t="str">
        <f t="shared" si="9"/>
        <v>-</v>
      </c>
      <c r="V28" s="29" t="s">
        <v>471</v>
      </c>
      <c r="W28" s="29" t="s">
        <v>471</v>
      </c>
    </row>
    <row r="29" spans="1:23" s="24" customFormat="1" ht="8.1" customHeight="1" x14ac:dyDescent="0.2">
      <c r="A29" s="125" t="s">
        <v>15</v>
      </c>
      <c r="B29" s="126"/>
      <c r="C29" s="130" t="s">
        <v>78</v>
      </c>
      <c r="D29" s="131"/>
      <c r="E29" s="131"/>
      <c r="F29" s="131"/>
      <c r="G29" s="132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7"/>
        <v>-</v>
      </c>
      <c r="P29" s="29" t="s">
        <v>471</v>
      </c>
      <c r="Q29" s="29" t="str">
        <f t="shared" si="4"/>
        <v>-</v>
      </c>
      <c r="R29" s="29" t="s">
        <v>471</v>
      </c>
      <c r="S29" s="29" t="str">
        <f t="shared" si="8"/>
        <v>-</v>
      </c>
      <c r="T29" s="29" t="s">
        <v>471</v>
      </c>
      <c r="U29" s="29" t="str">
        <f t="shared" si="9"/>
        <v>-</v>
      </c>
      <c r="V29" s="29" t="s">
        <v>471</v>
      </c>
      <c r="W29" s="29" t="s">
        <v>471</v>
      </c>
    </row>
    <row r="30" spans="1:23" s="24" customFormat="1" ht="8.1" customHeight="1" x14ac:dyDescent="0.2">
      <c r="A30" s="125" t="s">
        <v>16</v>
      </c>
      <c r="B30" s="126"/>
      <c r="C30" s="130" t="s">
        <v>79</v>
      </c>
      <c r="D30" s="131"/>
      <c r="E30" s="131"/>
      <c r="F30" s="131"/>
      <c r="G30" s="132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7"/>
        <v>-</v>
      </c>
      <c r="P30" s="29" t="s">
        <v>471</v>
      </c>
      <c r="Q30" s="29" t="str">
        <f t="shared" si="4"/>
        <v>-</v>
      </c>
      <c r="R30" s="29" t="s">
        <v>471</v>
      </c>
      <c r="S30" s="29" t="str">
        <f t="shared" si="8"/>
        <v>-</v>
      </c>
      <c r="T30" s="29" t="s">
        <v>471</v>
      </c>
      <c r="U30" s="29" t="str">
        <f t="shared" si="9"/>
        <v>-</v>
      </c>
      <c r="V30" s="29" t="s">
        <v>471</v>
      </c>
      <c r="W30" s="29" t="s">
        <v>471</v>
      </c>
    </row>
    <row r="31" spans="1:23" s="24" customFormat="1" ht="16.5" customHeight="1" x14ac:dyDescent="0.2">
      <c r="A31" s="125" t="s">
        <v>17</v>
      </c>
      <c r="B31" s="126"/>
      <c r="C31" s="130" t="s">
        <v>80</v>
      </c>
      <c r="D31" s="131"/>
      <c r="E31" s="131"/>
      <c r="F31" s="131"/>
      <c r="G31" s="132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7"/>
        <v>-</v>
      </c>
      <c r="P31" s="29" t="s">
        <v>471</v>
      </c>
      <c r="Q31" s="29" t="str">
        <f t="shared" si="4"/>
        <v>-</v>
      </c>
      <c r="R31" s="29" t="s">
        <v>471</v>
      </c>
      <c r="S31" s="29" t="str">
        <f t="shared" si="8"/>
        <v>-</v>
      </c>
      <c r="T31" s="29" t="s">
        <v>471</v>
      </c>
      <c r="U31" s="29" t="str">
        <f t="shared" si="9"/>
        <v>-</v>
      </c>
      <c r="V31" s="29" t="s">
        <v>471</v>
      </c>
      <c r="W31" s="29" t="s">
        <v>471</v>
      </c>
    </row>
    <row r="32" spans="1:23" s="24" customFormat="1" ht="8.1" customHeight="1" x14ac:dyDescent="0.2">
      <c r="A32" s="125" t="s">
        <v>18</v>
      </c>
      <c r="B32" s="126"/>
      <c r="C32" s="133" t="s">
        <v>81</v>
      </c>
      <c r="D32" s="134"/>
      <c r="E32" s="134"/>
      <c r="F32" s="134"/>
      <c r="G32" s="135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7"/>
        <v>-</v>
      </c>
      <c r="P32" s="29" t="s">
        <v>471</v>
      </c>
      <c r="Q32" s="29" t="str">
        <f t="shared" si="4"/>
        <v>-</v>
      </c>
      <c r="R32" s="29" t="s">
        <v>471</v>
      </c>
      <c r="S32" s="29" t="str">
        <f t="shared" si="8"/>
        <v>-</v>
      </c>
      <c r="T32" s="29" t="s">
        <v>471</v>
      </c>
      <c r="U32" s="29" t="str">
        <f t="shared" si="9"/>
        <v>-</v>
      </c>
      <c r="V32" s="29" t="s">
        <v>471</v>
      </c>
      <c r="W32" s="29" t="s">
        <v>471</v>
      </c>
    </row>
    <row r="33" spans="1:23" s="24" customFormat="1" ht="8.1" customHeight="1" x14ac:dyDescent="0.2">
      <c r="A33" s="125" t="s">
        <v>19</v>
      </c>
      <c r="B33" s="126"/>
      <c r="C33" s="133" t="s">
        <v>82</v>
      </c>
      <c r="D33" s="134"/>
      <c r="E33" s="134"/>
      <c r="F33" s="134"/>
      <c r="G33" s="135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7"/>
        <v>-</v>
      </c>
      <c r="P33" s="29" t="s">
        <v>471</v>
      </c>
      <c r="Q33" s="29" t="str">
        <f t="shared" si="4"/>
        <v>-</v>
      </c>
      <c r="R33" s="29" t="s">
        <v>471</v>
      </c>
      <c r="S33" s="29" t="str">
        <f t="shared" si="8"/>
        <v>-</v>
      </c>
      <c r="T33" s="29" t="s">
        <v>471</v>
      </c>
      <c r="U33" s="29" t="str">
        <f t="shared" si="9"/>
        <v>-</v>
      </c>
      <c r="V33" s="29" t="s">
        <v>471</v>
      </c>
      <c r="W33" s="29" t="s">
        <v>471</v>
      </c>
    </row>
    <row r="34" spans="1:23" s="24" customFormat="1" ht="8.1" customHeight="1" x14ac:dyDescent="0.2">
      <c r="A34" s="125" t="s">
        <v>20</v>
      </c>
      <c r="B34" s="126"/>
      <c r="C34" s="130" t="s">
        <v>83</v>
      </c>
      <c r="D34" s="131"/>
      <c r="E34" s="131"/>
      <c r="F34" s="131"/>
      <c r="G34" s="132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7"/>
        <v>-</v>
      </c>
      <c r="P34" s="29" t="s">
        <v>471</v>
      </c>
      <c r="Q34" s="29" t="str">
        <f t="shared" si="4"/>
        <v>-</v>
      </c>
      <c r="R34" s="29" t="s">
        <v>471</v>
      </c>
      <c r="S34" s="29" t="str">
        <f t="shared" si="8"/>
        <v>-</v>
      </c>
      <c r="T34" s="29" t="s">
        <v>471</v>
      </c>
      <c r="U34" s="29" t="str">
        <f t="shared" si="9"/>
        <v>-</v>
      </c>
      <c r="V34" s="29" t="s">
        <v>471</v>
      </c>
      <c r="W34" s="29" t="s">
        <v>471</v>
      </c>
    </row>
    <row r="35" spans="1:23" s="24" customFormat="1" ht="16.5" customHeight="1" x14ac:dyDescent="0.2">
      <c r="A35" s="125" t="s">
        <v>22</v>
      </c>
      <c r="B35" s="126"/>
      <c r="C35" s="145" t="s">
        <v>84</v>
      </c>
      <c r="D35" s="146"/>
      <c r="E35" s="146"/>
      <c r="F35" s="146"/>
      <c r="G35" s="147"/>
      <c r="H35" s="25" t="s">
        <v>3</v>
      </c>
      <c r="I35" s="29">
        <v>148.11199716728817</v>
      </c>
      <c r="J35" s="29">
        <f t="shared" ref="J35:U35" si="10">J50+J65+J66+J70+J74+J67</f>
        <v>131.58086904000001</v>
      </c>
      <c r="K35" s="29">
        <f t="shared" si="10"/>
        <v>111.82555000000001</v>
      </c>
      <c r="L35" s="29">
        <f>L50+L65+L66+L70+L74+L67</f>
        <v>115.65158384</v>
      </c>
      <c r="M35" s="29">
        <f t="shared" si="10"/>
        <v>115.65158384</v>
      </c>
      <c r="N35" s="29">
        <f t="shared" si="10"/>
        <v>119.94087799360001</v>
      </c>
      <c r="O35" s="29">
        <f t="shared" si="10"/>
        <v>119.94087799360001</v>
      </c>
      <c r="P35" s="29">
        <f t="shared" si="10"/>
        <v>124.40174391334401</v>
      </c>
      <c r="Q35" s="29">
        <f t="shared" si="10"/>
        <v>124.40174391334401</v>
      </c>
      <c r="R35" s="29">
        <f t="shared" si="10"/>
        <v>129.04104446987776</v>
      </c>
      <c r="S35" s="29">
        <f t="shared" si="10"/>
        <v>128.66538636319237</v>
      </c>
      <c r="T35" s="29">
        <f t="shared" si="10"/>
        <v>133.86591704867288</v>
      </c>
      <c r="U35" s="29">
        <f t="shared" si="10"/>
        <v>133.86591704867288</v>
      </c>
      <c r="V35" s="29">
        <f>L35+N35+P35+R35+T35</f>
        <v>622.90116726549468</v>
      </c>
      <c r="W35" s="29">
        <f>M35+O35+Q35+S35+U35</f>
        <v>622.5255091588092</v>
      </c>
    </row>
    <row r="36" spans="1:23" s="24" customFormat="1" ht="8.1" customHeight="1" x14ac:dyDescent="0.2">
      <c r="A36" s="125" t="s">
        <v>24</v>
      </c>
      <c r="B36" s="126"/>
      <c r="C36" s="130" t="s">
        <v>42</v>
      </c>
      <c r="D36" s="131"/>
      <c r="E36" s="131"/>
      <c r="F36" s="131"/>
      <c r="G36" s="132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7"/>
        <v>-</v>
      </c>
      <c r="P36" s="29" t="s">
        <v>471</v>
      </c>
      <c r="Q36" s="29" t="str">
        <f t="shared" si="4"/>
        <v>-</v>
      </c>
      <c r="R36" s="29" t="s">
        <v>471</v>
      </c>
      <c r="S36" s="29" t="str">
        <f t="shared" ref="S36:S40" si="11">R36</f>
        <v>-</v>
      </c>
      <c r="T36" s="29" t="s">
        <v>471</v>
      </c>
      <c r="U36" s="29" t="str">
        <f t="shared" ref="U36:U40" si="12">T36</f>
        <v>-</v>
      </c>
      <c r="V36" s="29" t="s">
        <v>471</v>
      </c>
      <c r="W36" s="29" t="s">
        <v>471</v>
      </c>
    </row>
    <row r="37" spans="1:23" s="24" customFormat="1" ht="16.5" customHeight="1" x14ac:dyDescent="0.2">
      <c r="A37" s="125" t="s">
        <v>23</v>
      </c>
      <c r="B37" s="126"/>
      <c r="C37" s="133" t="s">
        <v>43</v>
      </c>
      <c r="D37" s="134"/>
      <c r="E37" s="134"/>
      <c r="F37" s="134"/>
      <c r="G37" s="135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7"/>
        <v>-</v>
      </c>
      <c r="P37" s="29" t="s">
        <v>471</v>
      </c>
      <c r="Q37" s="29" t="str">
        <f t="shared" si="4"/>
        <v>-</v>
      </c>
      <c r="R37" s="29" t="s">
        <v>471</v>
      </c>
      <c r="S37" s="29" t="str">
        <f t="shared" si="11"/>
        <v>-</v>
      </c>
      <c r="T37" s="29" t="s">
        <v>471</v>
      </c>
      <c r="U37" s="29" t="str">
        <f t="shared" si="12"/>
        <v>-</v>
      </c>
      <c r="V37" s="29" t="s">
        <v>471</v>
      </c>
      <c r="W37" s="29" t="s">
        <v>471</v>
      </c>
    </row>
    <row r="38" spans="1:23" s="24" customFormat="1" ht="16.5" customHeight="1" x14ac:dyDescent="0.2">
      <c r="A38" s="125" t="s">
        <v>25</v>
      </c>
      <c r="B38" s="126"/>
      <c r="C38" s="133" t="s">
        <v>51</v>
      </c>
      <c r="D38" s="134"/>
      <c r="E38" s="134"/>
      <c r="F38" s="134"/>
      <c r="G38" s="135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7"/>
        <v>-</v>
      </c>
      <c r="P38" s="29" t="s">
        <v>471</v>
      </c>
      <c r="Q38" s="29" t="str">
        <f t="shared" si="4"/>
        <v>-</v>
      </c>
      <c r="R38" s="29" t="s">
        <v>471</v>
      </c>
      <c r="S38" s="29" t="str">
        <f t="shared" si="11"/>
        <v>-</v>
      </c>
      <c r="T38" s="29" t="s">
        <v>471</v>
      </c>
      <c r="U38" s="29" t="str">
        <f t="shared" si="12"/>
        <v>-</v>
      </c>
      <c r="V38" s="29" t="s">
        <v>471</v>
      </c>
      <c r="W38" s="29" t="s">
        <v>471</v>
      </c>
    </row>
    <row r="39" spans="1:23" s="24" customFormat="1" ht="16.5" customHeight="1" x14ac:dyDescent="0.2">
      <c r="A39" s="125" t="s">
        <v>26</v>
      </c>
      <c r="B39" s="126"/>
      <c r="C39" s="133" t="s">
        <v>52</v>
      </c>
      <c r="D39" s="134"/>
      <c r="E39" s="134"/>
      <c r="F39" s="134"/>
      <c r="G39" s="135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7"/>
        <v>-</v>
      </c>
      <c r="P39" s="29" t="s">
        <v>471</v>
      </c>
      <c r="Q39" s="29" t="str">
        <f t="shared" si="4"/>
        <v>-</v>
      </c>
      <c r="R39" s="29" t="s">
        <v>471</v>
      </c>
      <c r="S39" s="29" t="str">
        <f t="shared" si="11"/>
        <v>-</v>
      </c>
      <c r="T39" s="29" t="s">
        <v>471</v>
      </c>
      <c r="U39" s="29" t="str">
        <f t="shared" si="12"/>
        <v>-</v>
      </c>
      <c r="V39" s="29" t="s">
        <v>471</v>
      </c>
      <c r="W39" s="29" t="s">
        <v>471</v>
      </c>
    </row>
    <row r="40" spans="1:23" s="24" customFormat="1" ht="8.1" customHeight="1" x14ac:dyDescent="0.2">
      <c r="A40" s="125" t="s">
        <v>27</v>
      </c>
      <c r="B40" s="126"/>
      <c r="C40" s="130" t="s">
        <v>53</v>
      </c>
      <c r="D40" s="131"/>
      <c r="E40" s="131"/>
      <c r="F40" s="131"/>
      <c r="G40" s="132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7"/>
        <v>-</v>
      </c>
      <c r="P40" s="29" t="s">
        <v>471</v>
      </c>
      <c r="Q40" s="29" t="str">
        <f t="shared" si="4"/>
        <v>-</v>
      </c>
      <c r="R40" s="29" t="s">
        <v>471</v>
      </c>
      <c r="S40" s="29" t="str">
        <f t="shared" si="11"/>
        <v>-</v>
      </c>
      <c r="T40" s="29" t="s">
        <v>471</v>
      </c>
      <c r="U40" s="29" t="str">
        <f t="shared" si="12"/>
        <v>-</v>
      </c>
      <c r="V40" s="29" t="s">
        <v>471</v>
      </c>
      <c r="W40" s="29" t="s">
        <v>471</v>
      </c>
    </row>
    <row r="41" spans="1:23" s="24" customFormat="1" ht="8.1" customHeight="1" x14ac:dyDescent="0.2">
      <c r="A41" s="125" t="s">
        <v>28</v>
      </c>
      <c r="B41" s="126"/>
      <c r="C41" s="130" t="s">
        <v>75</v>
      </c>
      <c r="D41" s="131"/>
      <c r="E41" s="131"/>
      <c r="F41" s="131"/>
      <c r="G41" s="132"/>
      <c r="H41" s="25" t="s">
        <v>3</v>
      </c>
      <c r="I41" s="30">
        <v>148.11199716728817</v>
      </c>
      <c r="J41" s="29">
        <f t="shared" ref="J41" si="13">J50+J65+J66+J67+J70+J74</f>
        <v>131.58086904000001</v>
      </c>
      <c r="K41" s="29">
        <f>K50+K65+K66+K67+K70+K74</f>
        <v>111.82555000000001</v>
      </c>
      <c r="L41" s="29">
        <f>L50+L65+L66+L67+L70+L74</f>
        <v>115.65158384000001</v>
      </c>
      <c r="M41" s="29">
        <f>M50+M65+M66+M67+M70+M74</f>
        <v>115.65158384000001</v>
      </c>
      <c r="N41" s="29">
        <f t="shared" ref="N41:P41" si="14">N50+N65+N66+N67+N70+N74</f>
        <v>119.94087799360001</v>
      </c>
      <c r="O41" s="29">
        <f t="shared" si="14"/>
        <v>119.94087799360001</v>
      </c>
      <c r="P41" s="29">
        <f t="shared" si="14"/>
        <v>124.40174391334401</v>
      </c>
      <c r="Q41" s="29">
        <f>Q50+Q65+Q66+Q67+Q70+Q74</f>
        <v>124.40174391334401</v>
      </c>
      <c r="R41" s="29">
        <f t="shared" ref="R41:T41" si="15">R50+R65+R66+R67+R70+R74</f>
        <v>129.04104446987776</v>
      </c>
      <c r="S41" s="29">
        <f>S50+S65+S66+S67+S70+S74</f>
        <v>128.6653863631924</v>
      </c>
      <c r="T41" s="29">
        <f t="shared" si="15"/>
        <v>133.86591704867288</v>
      </c>
      <c r="U41" s="29">
        <f>U50+U65+U66+U67+U70+U74</f>
        <v>133.86591704867288</v>
      </c>
      <c r="V41" s="29">
        <f>L41+N41+P41+R41+T41</f>
        <v>622.90116726549468</v>
      </c>
      <c r="W41" s="29">
        <f>M41+O41+Q41+S41+U41</f>
        <v>622.52550915880931</v>
      </c>
    </row>
    <row r="42" spans="1:23" s="24" customFormat="1" ht="8.1" customHeight="1" x14ac:dyDescent="0.2">
      <c r="A42" s="125" t="s">
        <v>29</v>
      </c>
      <c r="B42" s="126"/>
      <c r="C42" s="130" t="s">
        <v>76</v>
      </c>
      <c r="D42" s="131"/>
      <c r="E42" s="131"/>
      <c r="F42" s="131"/>
      <c r="G42" s="132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7"/>
        <v>-</v>
      </c>
      <c r="P42" s="29" t="s">
        <v>471</v>
      </c>
      <c r="Q42" s="29" t="str">
        <f t="shared" si="4"/>
        <v>-</v>
      </c>
      <c r="R42" s="29" t="s">
        <v>471</v>
      </c>
      <c r="S42" s="29" t="str">
        <f t="shared" ref="S42:S49" si="16">R42</f>
        <v>-</v>
      </c>
      <c r="T42" s="29" t="s">
        <v>471</v>
      </c>
      <c r="U42" s="29" t="str">
        <f t="shared" ref="U42:U49" si="17">T42</f>
        <v>-</v>
      </c>
      <c r="V42" s="29" t="s">
        <v>471</v>
      </c>
      <c r="W42" s="29" t="s">
        <v>471</v>
      </c>
    </row>
    <row r="43" spans="1:23" s="24" customFormat="1" ht="8.1" customHeight="1" x14ac:dyDescent="0.2">
      <c r="A43" s="125" t="s">
        <v>30</v>
      </c>
      <c r="B43" s="126"/>
      <c r="C43" s="130" t="s">
        <v>77</v>
      </c>
      <c r="D43" s="131"/>
      <c r="E43" s="131"/>
      <c r="F43" s="131"/>
      <c r="G43" s="132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7"/>
        <v>-</v>
      </c>
      <c r="P43" s="29" t="s">
        <v>471</v>
      </c>
      <c r="Q43" s="29" t="str">
        <f t="shared" si="4"/>
        <v>-</v>
      </c>
      <c r="R43" s="29" t="s">
        <v>471</v>
      </c>
      <c r="S43" s="29" t="str">
        <f t="shared" si="16"/>
        <v>-</v>
      </c>
      <c r="T43" s="29" t="s">
        <v>471</v>
      </c>
      <c r="U43" s="29" t="str">
        <f t="shared" si="17"/>
        <v>-</v>
      </c>
      <c r="V43" s="29" t="s">
        <v>471</v>
      </c>
      <c r="W43" s="29" t="s">
        <v>471</v>
      </c>
    </row>
    <row r="44" spans="1:23" s="24" customFormat="1" ht="8.1" customHeight="1" x14ac:dyDescent="0.2">
      <c r="A44" s="125" t="s">
        <v>31</v>
      </c>
      <c r="B44" s="126"/>
      <c r="C44" s="130" t="s">
        <v>78</v>
      </c>
      <c r="D44" s="131"/>
      <c r="E44" s="131"/>
      <c r="F44" s="131"/>
      <c r="G44" s="132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7"/>
        <v>-</v>
      </c>
      <c r="P44" s="29" t="s">
        <v>471</v>
      </c>
      <c r="Q44" s="29" t="str">
        <f t="shared" si="4"/>
        <v>-</v>
      </c>
      <c r="R44" s="29" t="s">
        <v>471</v>
      </c>
      <c r="S44" s="29" t="str">
        <f t="shared" si="16"/>
        <v>-</v>
      </c>
      <c r="T44" s="29" t="s">
        <v>471</v>
      </c>
      <c r="U44" s="29" t="str">
        <f t="shared" si="17"/>
        <v>-</v>
      </c>
      <c r="V44" s="29" t="s">
        <v>471</v>
      </c>
      <c r="W44" s="29" t="s">
        <v>471</v>
      </c>
    </row>
    <row r="45" spans="1:23" s="24" customFormat="1" ht="8.1" customHeight="1" x14ac:dyDescent="0.2">
      <c r="A45" s="125" t="s">
        <v>32</v>
      </c>
      <c r="B45" s="126"/>
      <c r="C45" s="130" t="s">
        <v>79</v>
      </c>
      <c r="D45" s="131"/>
      <c r="E45" s="131"/>
      <c r="F45" s="131"/>
      <c r="G45" s="132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7"/>
        <v>-</v>
      </c>
      <c r="P45" s="29" t="s">
        <v>471</v>
      </c>
      <c r="Q45" s="29" t="str">
        <f t="shared" si="4"/>
        <v>-</v>
      </c>
      <c r="R45" s="29" t="s">
        <v>471</v>
      </c>
      <c r="S45" s="29" t="str">
        <f t="shared" si="16"/>
        <v>-</v>
      </c>
      <c r="T45" s="29" t="s">
        <v>471</v>
      </c>
      <c r="U45" s="29" t="str">
        <f t="shared" si="17"/>
        <v>-</v>
      </c>
      <c r="V45" s="29" t="s">
        <v>471</v>
      </c>
      <c r="W45" s="29" t="s">
        <v>471</v>
      </c>
    </row>
    <row r="46" spans="1:23" s="24" customFormat="1" ht="16.5" customHeight="1" x14ac:dyDescent="0.2">
      <c r="A46" s="125" t="s">
        <v>33</v>
      </c>
      <c r="B46" s="126"/>
      <c r="C46" s="130" t="s">
        <v>80</v>
      </c>
      <c r="D46" s="131"/>
      <c r="E46" s="131"/>
      <c r="F46" s="131"/>
      <c r="G46" s="132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7"/>
        <v>-</v>
      </c>
      <c r="P46" s="29" t="s">
        <v>471</v>
      </c>
      <c r="Q46" s="29" t="str">
        <f t="shared" si="4"/>
        <v>-</v>
      </c>
      <c r="R46" s="29" t="s">
        <v>471</v>
      </c>
      <c r="S46" s="29" t="str">
        <f t="shared" si="16"/>
        <v>-</v>
      </c>
      <c r="T46" s="29" t="s">
        <v>471</v>
      </c>
      <c r="U46" s="29" t="str">
        <f t="shared" si="17"/>
        <v>-</v>
      </c>
      <c r="V46" s="29" t="s">
        <v>471</v>
      </c>
      <c r="W46" s="29" t="s">
        <v>471</v>
      </c>
    </row>
    <row r="47" spans="1:23" s="24" customFormat="1" ht="8.1" customHeight="1" x14ac:dyDescent="0.2">
      <c r="A47" s="125" t="s">
        <v>34</v>
      </c>
      <c r="B47" s="126"/>
      <c r="C47" s="133" t="s">
        <v>81</v>
      </c>
      <c r="D47" s="134"/>
      <c r="E47" s="134"/>
      <c r="F47" s="134"/>
      <c r="G47" s="135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7"/>
        <v>-</v>
      </c>
      <c r="P47" s="29" t="s">
        <v>471</v>
      </c>
      <c r="Q47" s="29" t="str">
        <f t="shared" si="4"/>
        <v>-</v>
      </c>
      <c r="R47" s="29" t="s">
        <v>471</v>
      </c>
      <c r="S47" s="29" t="str">
        <f t="shared" si="16"/>
        <v>-</v>
      </c>
      <c r="T47" s="29" t="s">
        <v>471</v>
      </c>
      <c r="U47" s="29" t="str">
        <f t="shared" si="17"/>
        <v>-</v>
      </c>
      <c r="V47" s="29" t="s">
        <v>471</v>
      </c>
      <c r="W47" s="29" t="s">
        <v>471</v>
      </c>
    </row>
    <row r="48" spans="1:23" s="24" customFormat="1" ht="8.1" customHeight="1" x14ac:dyDescent="0.2">
      <c r="A48" s="125" t="s">
        <v>35</v>
      </c>
      <c r="B48" s="126"/>
      <c r="C48" s="133" t="s">
        <v>82</v>
      </c>
      <c r="D48" s="134"/>
      <c r="E48" s="134"/>
      <c r="F48" s="134"/>
      <c r="G48" s="135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7"/>
        <v>-</v>
      </c>
      <c r="P48" s="29" t="s">
        <v>471</v>
      </c>
      <c r="Q48" s="29" t="str">
        <f t="shared" si="4"/>
        <v>-</v>
      </c>
      <c r="R48" s="29" t="s">
        <v>471</v>
      </c>
      <c r="S48" s="29" t="str">
        <f t="shared" si="16"/>
        <v>-</v>
      </c>
      <c r="T48" s="29" t="s">
        <v>471</v>
      </c>
      <c r="U48" s="29" t="str">
        <f t="shared" si="17"/>
        <v>-</v>
      </c>
      <c r="V48" s="29" t="s">
        <v>471</v>
      </c>
      <c r="W48" s="29" t="s">
        <v>471</v>
      </c>
    </row>
    <row r="49" spans="1:23" s="24" customFormat="1" ht="8.1" customHeight="1" x14ac:dyDescent="0.2">
      <c r="A49" s="125" t="s">
        <v>36</v>
      </c>
      <c r="B49" s="126"/>
      <c r="C49" s="130" t="s">
        <v>83</v>
      </c>
      <c r="D49" s="131"/>
      <c r="E49" s="131"/>
      <c r="F49" s="131"/>
      <c r="G49" s="132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7"/>
        <v>-</v>
      </c>
      <c r="P49" s="29" t="s">
        <v>471</v>
      </c>
      <c r="Q49" s="29" t="str">
        <f t="shared" si="4"/>
        <v>-</v>
      </c>
      <c r="R49" s="29" t="s">
        <v>471</v>
      </c>
      <c r="S49" s="29" t="str">
        <f t="shared" si="16"/>
        <v>-</v>
      </c>
      <c r="T49" s="29" t="s">
        <v>471</v>
      </c>
      <c r="U49" s="29" t="str">
        <f t="shared" si="17"/>
        <v>-</v>
      </c>
      <c r="V49" s="29" t="s">
        <v>471</v>
      </c>
      <c r="W49" s="29" t="s">
        <v>471</v>
      </c>
    </row>
    <row r="50" spans="1:23" s="24" customFormat="1" ht="8.1" customHeight="1" x14ac:dyDescent="0.2">
      <c r="A50" s="125" t="s">
        <v>37</v>
      </c>
      <c r="B50" s="126"/>
      <c r="C50" s="130" t="s">
        <v>85</v>
      </c>
      <c r="D50" s="131"/>
      <c r="E50" s="131"/>
      <c r="F50" s="131"/>
      <c r="G50" s="132"/>
      <c r="H50" s="25" t="s">
        <v>3</v>
      </c>
      <c r="I50" s="55">
        <v>0.25784738000000024</v>
      </c>
      <c r="J50" s="29">
        <f t="shared" ref="J50:Q50" si="18">J57</f>
        <v>0.52837856000000027</v>
      </c>
      <c r="K50" s="29">
        <f t="shared" si="18"/>
        <v>0.44141999999999998</v>
      </c>
      <c r="L50" s="29">
        <f t="shared" si="18"/>
        <v>0.45775253999999999</v>
      </c>
      <c r="M50" s="29">
        <f t="shared" si="18"/>
        <v>0.45775253999999999</v>
      </c>
      <c r="N50" s="29">
        <f t="shared" si="18"/>
        <v>0.47606264159999995</v>
      </c>
      <c r="O50" s="29">
        <f t="shared" si="18"/>
        <v>0.47606264159999995</v>
      </c>
      <c r="P50" s="29">
        <f t="shared" si="18"/>
        <v>0.49510514726399996</v>
      </c>
      <c r="Q50" s="29">
        <f t="shared" si="18"/>
        <v>0.49510514726399996</v>
      </c>
      <c r="R50" s="29">
        <f t="shared" ref="R50:S50" si="19">R57</f>
        <v>0.51490935315455988</v>
      </c>
      <c r="S50" s="29">
        <f t="shared" si="19"/>
        <v>0.51490935315455988</v>
      </c>
      <c r="T50" s="29">
        <f t="shared" ref="T50:U50" si="20">T57</f>
        <v>0.53550572728074231</v>
      </c>
      <c r="U50" s="29">
        <f t="shared" si="20"/>
        <v>0.53550572728074231</v>
      </c>
      <c r="V50" s="29">
        <f>L50+N50+P50+R50+T50</f>
        <v>2.4793354092993023</v>
      </c>
      <c r="W50" s="29">
        <f>M50+O50+Q50+S50+U50</f>
        <v>2.4793354092993023</v>
      </c>
    </row>
    <row r="51" spans="1:23" s="24" customFormat="1" ht="8.1" customHeight="1" x14ac:dyDescent="0.2">
      <c r="A51" s="125" t="s">
        <v>23</v>
      </c>
      <c r="B51" s="126"/>
      <c r="C51" s="133" t="s">
        <v>86</v>
      </c>
      <c r="D51" s="134"/>
      <c r="E51" s="134"/>
      <c r="F51" s="134"/>
      <c r="G51" s="135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7"/>
        <v>-</v>
      </c>
      <c r="P51" s="29" t="s">
        <v>471</v>
      </c>
      <c r="Q51" s="29" t="str">
        <f t="shared" si="4"/>
        <v>-</v>
      </c>
      <c r="R51" s="29" t="s">
        <v>471</v>
      </c>
      <c r="S51" s="29" t="str">
        <f t="shared" ref="S51:S56" si="21">R51</f>
        <v>-</v>
      </c>
      <c r="T51" s="29" t="s">
        <v>471</v>
      </c>
      <c r="U51" s="29" t="str">
        <f t="shared" ref="U51:U56" si="22">T51</f>
        <v>-</v>
      </c>
      <c r="V51" s="29" t="s">
        <v>471</v>
      </c>
      <c r="W51" s="29" t="s">
        <v>471</v>
      </c>
    </row>
    <row r="52" spans="1:23" s="24" customFormat="1" ht="8.1" customHeight="1" x14ac:dyDescent="0.2">
      <c r="A52" s="125" t="s">
        <v>25</v>
      </c>
      <c r="B52" s="126"/>
      <c r="C52" s="133" t="s">
        <v>87</v>
      </c>
      <c r="D52" s="134"/>
      <c r="E52" s="134"/>
      <c r="F52" s="134"/>
      <c r="G52" s="135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7"/>
        <v>-</v>
      </c>
      <c r="P52" s="29" t="s">
        <v>471</v>
      </c>
      <c r="Q52" s="29" t="str">
        <f t="shared" si="4"/>
        <v>-</v>
      </c>
      <c r="R52" s="29" t="s">
        <v>471</v>
      </c>
      <c r="S52" s="29" t="str">
        <f t="shared" si="21"/>
        <v>-</v>
      </c>
      <c r="T52" s="29" t="s">
        <v>471</v>
      </c>
      <c r="U52" s="29" t="str">
        <f t="shared" si="22"/>
        <v>-</v>
      </c>
      <c r="V52" s="29" t="s">
        <v>471</v>
      </c>
      <c r="W52" s="29" t="s">
        <v>471</v>
      </c>
    </row>
    <row r="53" spans="1:23" s="24" customFormat="1" ht="6" customHeight="1" x14ac:dyDescent="0.2">
      <c r="A53" s="125" t="s">
        <v>38</v>
      </c>
      <c r="B53" s="126"/>
      <c r="C53" s="151" t="s">
        <v>88</v>
      </c>
      <c r="D53" s="152"/>
      <c r="E53" s="152"/>
      <c r="F53" s="152"/>
      <c r="G53" s="153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7"/>
        <v>-</v>
      </c>
      <c r="P53" s="29" t="s">
        <v>471</v>
      </c>
      <c r="Q53" s="29" t="str">
        <f t="shared" si="4"/>
        <v>-</v>
      </c>
      <c r="R53" s="29" t="s">
        <v>471</v>
      </c>
      <c r="S53" s="29" t="str">
        <f t="shared" si="21"/>
        <v>-</v>
      </c>
      <c r="T53" s="29" t="s">
        <v>471</v>
      </c>
      <c r="U53" s="29" t="str">
        <f t="shared" si="22"/>
        <v>-</v>
      </c>
      <c r="V53" s="29" t="s">
        <v>471</v>
      </c>
      <c r="W53" s="29" t="s">
        <v>471</v>
      </c>
    </row>
    <row r="54" spans="1:23" s="24" customFormat="1" ht="16.5" customHeight="1" x14ac:dyDescent="0.2">
      <c r="A54" s="125" t="s">
        <v>40</v>
      </c>
      <c r="B54" s="126"/>
      <c r="C54" s="148" t="s">
        <v>89</v>
      </c>
      <c r="D54" s="149"/>
      <c r="E54" s="149"/>
      <c r="F54" s="149"/>
      <c r="G54" s="150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7"/>
        <v>-</v>
      </c>
      <c r="P54" s="29" t="s">
        <v>471</v>
      </c>
      <c r="Q54" s="29" t="str">
        <f t="shared" si="4"/>
        <v>-</v>
      </c>
      <c r="R54" s="29" t="s">
        <v>471</v>
      </c>
      <c r="S54" s="29" t="str">
        <f t="shared" si="21"/>
        <v>-</v>
      </c>
      <c r="T54" s="29" t="s">
        <v>471</v>
      </c>
      <c r="U54" s="29" t="str">
        <f t="shared" si="22"/>
        <v>-</v>
      </c>
      <c r="V54" s="29" t="s">
        <v>471</v>
      </c>
      <c r="W54" s="29" t="s">
        <v>471</v>
      </c>
    </row>
    <row r="55" spans="1:23" s="24" customFormat="1" ht="8.1" customHeight="1" x14ac:dyDescent="0.2">
      <c r="A55" s="125" t="s">
        <v>54</v>
      </c>
      <c r="B55" s="126"/>
      <c r="C55" s="148" t="s">
        <v>90</v>
      </c>
      <c r="D55" s="149"/>
      <c r="E55" s="149"/>
      <c r="F55" s="149"/>
      <c r="G55" s="150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7"/>
        <v>-</v>
      </c>
      <c r="P55" s="29" t="s">
        <v>471</v>
      </c>
      <c r="Q55" s="29" t="str">
        <f t="shared" si="4"/>
        <v>-</v>
      </c>
      <c r="R55" s="29" t="s">
        <v>471</v>
      </c>
      <c r="S55" s="29" t="str">
        <f t="shared" si="21"/>
        <v>-</v>
      </c>
      <c r="T55" s="29" t="s">
        <v>471</v>
      </c>
      <c r="U55" s="29" t="str">
        <f t="shared" si="22"/>
        <v>-</v>
      </c>
      <c r="V55" s="29" t="s">
        <v>471</v>
      </c>
      <c r="W55" s="29" t="s">
        <v>471</v>
      </c>
    </row>
    <row r="56" spans="1:23" s="24" customFormat="1" ht="8.1" customHeight="1" x14ac:dyDescent="0.2">
      <c r="A56" s="125" t="s">
        <v>39</v>
      </c>
      <c r="B56" s="126"/>
      <c r="C56" s="151" t="s">
        <v>91</v>
      </c>
      <c r="D56" s="152"/>
      <c r="E56" s="152"/>
      <c r="F56" s="152"/>
      <c r="G56" s="153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7"/>
        <v>-</v>
      </c>
      <c r="P56" s="29" t="s">
        <v>471</v>
      </c>
      <c r="Q56" s="29" t="str">
        <f t="shared" si="4"/>
        <v>-</v>
      </c>
      <c r="R56" s="29" t="s">
        <v>471</v>
      </c>
      <c r="S56" s="29" t="str">
        <f t="shared" si="21"/>
        <v>-</v>
      </c>
      <c r="T56" s="29" t="s">
        <v>471</v>
      </c>
      <c r="U56" s="29" t="str">
        <f t="shared" si="22"/>
        <v>-</v>
      </c>
      <c r="V56" s="29" t="s">
        <v>471</v>
      </c>
      <c r="W56" s="29" t="s">
        <v>471</v>
      </c>
    </row>
    <row r="57" spans="1:23" s="24" customFormat="1" ht="8.1" customHeight="1" x14ac:dyDescent="0.2">
      <c r="A57" s="125" t="s">
        <v>26</v>
      </c>
      <c r="B57" s="126"/>
      <c r="C57" s="133" t="s">
        <v>92</v>
      </c>
      <c r="D57" s="134"/>
      <c r="E57" s="134"/>
      <c r="F57" s="134"/>
      <c r="G57" s="135"/>
      <c r="H57" s="25" t="s">
        <v>3</v>
      </c>
      <c r="I57" s="30">
        <v>0.25784738000000024</v>
      </c>
      <c r="J57" s="29">
        <v>0.52837856000000027</v>
      </c>
      <c r="K57" s="29">
        <v>0.44141999999999998</v>
      </c>
      <c r="L57" s="29">
        <f>K57*Лист1!H3/100</f>
        <v>0.45775253999999999</v>
      </c>
      <c r="M57" s="29">
        <f>L57</f>
        <v>0.45775253999999999</v>
      </c>
      <c r="N57" s="29">
        <f>L57*Лист1!I3/100</f>
        <v>0.47606264159999995</v>
      </c>
      <c r="O57" s="29">
        <f>N57</f>
        <v>0.47606264159999995</v>
      </c>
      <c r="P57" s="29">
        <f>N57*Лист1!J3/100</f>
        <v>0.49510514726399996</v>
      </c>
      <c r="Q57" s="29">
        <f>P57</f>
        <v>0.49510514726399996</v>
      </c>
      <c r="R57" s="29">
        <f>P57*Лист1!K3/100</f>
        <v>0.51490935315455988</v>
      </c>
      <c r="S57" s="29">
        <f>R57</f>
        <v>0.51490935315455988</v>
      </c>
      <c r="T57" s="29">
        <f>R57*Лист1!L3/100</f>
        <v>0.53550572728074231</v>
      </c>
      <c r="U57" s="29">
        <f>T57</f>
        <v>0.53550572728074231</v>
      </c>
      <c r="V57" s="29">
        <f>L57+N57+P57+R57+T57</f>
        <v>2.4793354092993023</v>
      </c>
      <c r="W57" s="29">
        <f>M57+O57+Q57+S57+U57</f>
        <v>2.4793354092993023</v>
      </c>
    </row>
    <row r="58" spans="1:23" s="24" customFormat="1" ht="8.1" customHeight="1" x14ac:dyDescent="0.2">
      <c r="A58" s="125" t="s">
        <v>55</v>
      </c>
      <c r="B58" s="126"/>
      <c r="C58" s="133" t="s">
        <v>93</v>
      </c>
      <c r="D58" s="134"/>
      <c r="E58" s="134"/>
      <c r="F58" s="134"/>
      <c r="G58" s="135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7"/>
        <v>-</v>
      </c>
      <c r="P58" s="29" t="s">
        <v>471</v>
      </c>
      <c r="Q58" s="29" t="str">
        <f t="shared" si="4"/>
        <v>-</v>
      </c>
      <c r="R58" s="29" t="s">
        <v>471</v>
      </c>
      <c r="S58" s="29" t="str">
        <f t="shared" ref="S58:S64" si="23">R58</f>
        <v>-</v>
      </c>
      <c r="T58" s="29" t="s">
        <v>471</v>
      </c>
      <c r="U58" s="29" t="str">
        <f t="shared" ref="U58:U64" si="24">T58</f>
        <v>-</v>
      </c>
      <c r="V58" s="29" t="s">
        <v>471</v>
      </c>
      <c r="W58" s="29" t="s">
        <v>471</v>
      </c>
    </row>
    <row r="59" spans="1:23" s="24" customFormat="1" ht="8.1" customHeight="1" x14ac:dyDescent="0.2">
      <c r="A59" s="125" t="s">
        <v>56</v>
      </c>
      <c r="B59" s="126"/>
      <c r="C59" s="130" t="s">
        <v>94</v>
      </c>
      <c r="D59" s="131"/>
      <c r="E59" s="131"/>
      <c r="F59" s="131"/>
      <c r="G59" s="132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7"/>
        <v>-</v>
      </c>
      <c r="P59" s="29" t="s">
        <v>471</v>
      </c>
      <c r="Q59" s="29" t="str">
        <f t="shared" si="4"/>
        <v>-</v>
      </c>
      <c r="R59" s="29" t="s">
        <v>471</v>
      </c>
      <c r="S59" s="29" t="str">
        <f t="shared" si="23"/>
        <v>-</v>
      </c>
      <c r="T59" s="29" t="s">
        <v>471</v>
      </c>
      <c r="U59" s="29" t="str">
        <f t="shared" si="24"/>
        <v>-</v>
      </c>
      <c r="V59" s="29" t="s">
        <v>471</v>
      </c>
      <c r="W59" s="29" t="s">
        <v>471</v>
      </c>
    </row>
    <row r="60" spans="1:23" s="24" customFormat="1" ht="16.5" customHeight="1" x14ac:dyDescent="0.2">
      <c r="A60" s="125" t="s">
        <v>57</v>
      </c>
      <c r="B60" s="126"/>
      <c r="C60" s="133" t="s">
        <v>95</v>
      </c>
      <c r="D60" s="134"/>
      <c r="E60" s="134"/>
      <c r="F60" s="134"/>
      <c r="G60" s="135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7"/>
        <v>-</v>
      </c>
      <c r="P60" s="29" t="s">
        <v>471</v>
      </c>
      <c r="Q60" s="29" t="str">
        <f t="shared" si="4"/>
        <v>-</v>
      </c>
      <c r="R60" s="29" t="s">
        <v>471</v>
      </c>
      <c r="S60" s="29" t="str">
        <f t="shared" si="23"/>
        <v>-</v>
      </c>
      <c r="T60" s="29" t="s">
        <v>471</v>
      </c>
      <c r="U60" s="29" t="str">
        <f t="shared" si="24"/>
        <v>-</v>
      </c>
      <c r="V60" s="29" t="s">
        <v>471</v>
      </c>
      <c r="W60" s="29" t="s">
        <v>471</v>
      </c>
    </row>
    <row r="61" spans="1:23" s="24" customFormat="1" ht="16.5" customHeight="1" x14ac:dyDescent="0.2">
      <c r="A61" s="125" t="s">
        <v>58</v>
      </c>
      <c r="B61" s="126"/>
      <c r="C61" s="133" t="s">
        <v>96</v>
      </c>
      <c r="D61" s="134"/>
      <c r="E61" s="134"/>
      <c r="F61" s="134"/>
      <c r="G61" s="135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7"/>
        <v>-</v>
      </c>
      <c r="P61" s="29" t="s">
        <v>471</v>
      </c>
      <c r="Q61" s="29" t="str">
        <f t="shared" si="4"/>
        <v>-</v>
      </c>
      <c r="R61" s="29" t="s">
        <v>471</v>
      </c>
      <c r="S61" s="29" t="str">
        <f t="shared" si="23"/>
        <v>-</v>
      </c>
      <c r="T61" s="29" t="s">
        <v>471</v>
      </c>
      <c r="U61" s="29" t="str">
        <f t="shared" si="24"/>
        <v>-</v>
      </c>
      <c r="V61" s="29" t="s">
        <v>471</v>
      </c>
      <c r="W61" s="29" t="s">
        <v>471</v>
      </c>
    </row>
    <row r="62" spans="1:23" s="24" customFormat="1" ht="8.1" customHeight="1" x14ac:dyDescent="0.2">
      <c r="A62" s="125" t="s">
        <v>59</v>
      </c>
      <c r="B62" s="126"/>
      <c r="C62" s="133" t="s">
        <v>97</v>
      </c>
      <c r="D62" s="134"/>
      <c r="E62" s="134"/>
      <c r="F62" s="134"/>
      <c r="G62" s="135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7"/>
        <v>-</v>
      </c>
      <c r="P62" s="29" t="s">
        <v>471</v>
      </c>
      <c r="Q62" s="29" t="str">
        <f t="shared" si="4"/>
        <v>-</v>
      </c>
      <c r="R62" s="29" t="s">
        <v>471</v>
      </c>
      <c r="S62" s="29" t="str">
        <f t="shared" si="23"/>
        <v>-</v>
      </c>
      <c r="T62" s="29" t="s">
        <v>471</v>
      </c>
      <c r="U62" s="29" t="str">
        <f t="shared" si="24"/>
        <v>-</v>
      </c>
      <c r="V62" s="29" t="s">
        <v>471</v>
      </c>
      <c r="W62" s="29" t="s">
        <v>471</v>
      </c>
    </row>
    <row r="63" spans="1:23" s="24" customFormat="1" ht="8.1" customHeight="1" x14ac:dyDescent="0.2">
      <c r="A63" s="125" t="s">
        <v>60</v>
      </c>
      <c r="B63" s="126"/>
      <c r="C63" s="133" t="s">
        <v>98</v>
      </c>
      <c r="D63" s="134"/>
      <c r="E63" s="134"/>
      <c r="F63" s="134"/>
      <c r="G63" s="135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7"/>
        <v>-</v>
      </c>
      <c r="P63" s="29" t="s">
        <v>471</v>
      </c>
      <c r="Q63" s="29" t="str">
        <f t="shared" si="4"/>
        <v>-</v>
      </c>
      <c r="R63" s="29" t="s">
        <v>471</v>
      </c>
      <c r="S63" s="29" t="str">
        <f t="shared" si="23"/>
        <v>-</v>
      </c>
      <c r="T63" s="29" t="s">
        <v>471</v>
      </c>
      <c r="U63" s="29" t="str">
        <f t="shared" si="24"/>
        <v>-</v>
      </c>
      <c r="V63" s="29" t="s">
        <v>471</v>
      </c>
      <c r="W63" s="29" t="s">
        <v>471</v>
      </c>
    </row>
    <row r="64" spans="1:23" s="24" customFormat="1" ht="6.75" customHeight="1" x14ac:dyDescent="0.2">
      <c r="A64" s="125" t="s">
        <v>61</v>
      </c>
      <c r="B64" s="126"/>
      <c r="C64" s="133" t="s">
        <v>99</v>
      </c>
      <c r="D64" s="134"/>
      <c r="E64" s="134"/>
      <c r="F64" s="134"/>
      <c r="G64" s="135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7"/>
        <v>-</v>
      </c>
      <c r="P64" s="29" t="s">
        <v>471</v>
      </c>
      <c r="Q64" s="29" t="str">
        <f t="shared" si="4"/>
        <v>-</v>
      </c>
      <c r="R64" s="29" t="s">
        <v>471</v>
      </c>
      <c r="S64" s="29" t="str">
        <f t="shared" si="23"/>
        <v>-</v>
      </c>
      <c r="T64" s="29" t="s">
        <v>471</v>
      </c>
      <c r="U64" s="29" t="str">
        <f t="shared" si="24"/>
        <v>-</v>
      </c>
      <c r="V64" s="29" t="s">
        <v>471</v>
      </c>
      <c r="W64" s="29" t="str">
        <f>M64</f>
        <v>-</v>
      </c>
    </row>
    <row r="65" spans="1:23" s="24" customFormat="1" ht="8.1" customHeight="1" x14ac:dyDescent="0.2">
      <c r="A65" s="125" t="s">
        <v>62</v>
      </c>
      <c r="B65" s="126"/>
      <c r="C65" s="130" t="s">
        <v>100</v>
      </c>
      <c r="D65" s="131"/>
      <c r="E65" s="131"/>
      <c r="F65" s="131"/>
      <c r="G65" s="132"/>
      <c r="H65" s="25" t="s">
        <v>3</v>
      </c>
      <c r="I65" s="30">
        <v>23.349197630000003</v>
      </c>
      <c r="J65" s="29">
        <v>31.552445079999998</v>
      </c>
      <c r="K65" s="29">
        <f>21.50236+6.51118</f>
        <v>28.013539999999999</v>
      </c>
      <c r="L65" s="29">
        <f>K65*Лист1!H3/100</f>
        <v>29.050040979999999</v>
      </c>
      <c r="M65" s="29">
        <f>L65</f>
        <v>29.050040979999999</v>
      </c>
      <c r="N65" s="29">
        <f>L65*Лист1!I3/100</f>
        <v>30.212042619199998</v>
      </c>
      <c r="O65" s="29">
        <f>N65</f>
        <v>30.212042619199998</v>
      </c>
      <c r="P65" s="29">
        <f>N65*Лист1!J3/100</f>
        <v>31.420524323967996</v>
      </c>
      <c r="Q65" s="29">
        <f>P65</f>
        <v>31.420524323967996</v>
      </c>
      <c r="R65" s="29">
        <f>P65*Лист1!K3/100</f>
        <v>32.677345296926717</v>
      </c>
      <c r="S65" s="29">
        <v>32.301687190241346</v>
      </c>
      <c r="T65" s="29">
        <f>R65*Лист1!L3/100</f>
        <v>33.984439108803784</v>
      </c>
      <c r="U65" s="29">
        <f>T65</f>
        <v>33.984439108803784</v>
      </c>
      <c r="V65" s="29">
        <f t="shared" ref="V65:W68" si="25">L65+N65+P65+R65+T65</f>
        <v>157.34439232889849</v>
      </c>
      <c r="W65" s="29">
        <f t="shared" si="25"/>
        <v>156.96873422221313</v>
      </c>
    </row>
    <row r="66" spans="1:23" s="24" customFormat="1" ht="8.1" customHeight="1" x14ac:dyDescent="0.2">
      <c r="A66" s="125" t="s">
        <v>63</v>
      </c>
      <c r="B66" s="126"/>
      <c r="C66" s="130" t="s">
        <v>101</v>
      </c>
      <c r="D66" s="131"/>
      <c r="E66" s="131"/>
      <c r="F66" s="131"/>
      <c r="G66" s="132"/>
      <c r="H66" s="25" t="s">
        <v>3</v>
      </c>
      <c r="I66" s="30">
        <v>6.5562941700000001</v>
      </c>
      <c r="J66" s="29">
        <v>8.8130973700000013</v>
      </c>
      <c r="K66" s="29">
        <v>4.3838999999999997</v>
      </c>
      <c r="L66" s="29">
        <v>4.3838999999999997</v>
      </c>
      <c r="M66" s="29">
        <f>L66</f>
        <v>4.3838999999999997</v>
      </c>
      <c r="N66" s="29">
        <v>4.3838999999999997</v>
      </c>
      <c r="O66" s="29">
        <f>N66</f>
        <v>4.3838999999999997</v>
      </c>
      <c r="P66" s="29">
        <v>4.3838999999999997</v>
      </c>
      <c r="Q66" s="29">
        <v>4.3838999999999997</v>
      </c>
      <c r="R66" s="29">
        <v>4.3838999999999997</v>
      </c>
      <c r="S66" s="29">
        <v>4.3838999999999997</v>
      </c>
      <c r="T66" s="29">
        <v>4.3838999999999997</v>
      </c>
      <c r="U66" s="29">
        <v>4.3838999999999997</v>
      </c>
      <c r="V66" s="29">
        <f t="shared" si="25"/>
        <v>21.919499999999999</v>
      </c>
      <c r="W66" s="29">
        <f t="shared" si="25"/>
        <v>21.919499999999999</v>
      </c>
    </row>
    <row r="67" spans="1:23" s="24" customFormat="1" ht="8.1" customHeight="1" x14ac:dyDescent="0.2">
      <c r="A67" s="125" t="s">
        <v>64</v>
      </c>
      <c r="B67" s="126"/>
      <c r="C67" s="130" t="s">
        <v>102</v>
      </c>
      <c r="D67" s="131"/>
      <c r="E67" s="131"/>
      <c r="F67" s="131"/>
      <c r="G67" s="132"/>
      <c r="H67" s="25" t="s">
        <v>3</v>
      </c>
      <c r="I67" s="30">
        <v>4.1391655299999996</v>
      </c>
      <c r="J67" s="29">
        <f>J68+J69</f>
        <v>3.7749783694642978</v>
      </c>
      <c r="K67" s="29">
        <f>K68</f>
        <v>4.0353300000000001</v>
      </c>
      <c r="L67" s="29">
        <f>L68</f>
        <v>4.0353300000000001</v>
      </c>
      <c r="M67" s="29">
        <f>L67</f>
        <v>4.0353300000000001</v>
      </c>
      <c r="N67" s="29">
        <f t="shared" ref="N67:U67" si="26">N68</f>
        <v>4.0353300000000001</v>
      </c>
      <c r="O67" s="29">
        <f t="shared" si="26"/>
        <v>4.0353300000000001</v>
      </c>
      <c r="P67" s="29">
        <f t="shared" si="26"/>
        <v>4.0353300000000001</v>
      </c>
      <c r="Q67" s="29">
        <f t="shared" si="26"/>
        <v>4.0353300000000001</v>
      </c>
      <c r="R67" s="29">
        <f t="shared" si="26"/>
        <v>4.0353300000000001</v>
      </c>
      <c r="S67" s="29">
        <f t="shared" si="26"/>
        <v>4.0353300000000001</v>
      </c>
      <c r="T67" s="29">
        <f t="shared" si="26"/>
        <v>4.0353300000000001</v>
      </c>
      <c r="U67" s="29">
        <f t="shared" si="26"/>
        <v>4.0353300000000001</v>
      </c>
      <c r="V67" s="29">
        <f t="shared" si="25"/>
        <v>20.176650000000002</v>
      </c>
      <c r="W67" s="29">
        <f t="shared" si="25"/>
        <v>20.176650000000002</v>
      </c>
    </row>
    <row r="68" spans="1:23" s="24" customFormat="1" ht="8.1" customHeight="1" x14ac:dyDescent="0.2">
      <c r="A68" s="125" t="s">
        <v>65</v>
      </c>
      <c r="B68" s="126"/>
      <c r="C68" s="133" t="s">
        <v>103</v>
      </c>
      <c r="D68" s="134"/>
      <c r="E68" s="134"/>
      <c r="F68" s="134"/>
      <c r="G68" s="135"/>
      <c r="H68" s="25" t="s">
        <v>3</v>
      </c>
      <c r="I68" s="30">
        <v>4.0353266400000001</v>
      </c>
      <c r="J68" s="29">
        <v>3.6896473094642976</v>
      </c>
      <c r="K68" s="29">
        <v>4.0353300000000001</v>
      </c>
      <c r="L68" s="29">
        <v>4.0353300000000001</v>
      </c>
      <c r="M68" s="29">
        <f>L68</f>
        <v>4.0353300000000001</v>
      </c>
      <c r="N68" s="29">
        <v>4.0353300000000001</v>
      </c>
      <c r="O68" s="29">
        <f>N68</f>
        <v>4.0353300000000001</v>
      </c>
      <c r="P68" s="29">
        <f>N68</f>
        <v>4.0353300000000001</v>
      </c>
      <c r="Q68" s="29">
        <f t="shared" ref="Q68:T68" si="27">O68</f>
        <v>4.0353300000000001</v>
      </c>
      <c r="R68" s="29">
        <f t="shared" si="27"/>
        <v>4.0353300000000001</v>
      </c>
      <c r="S68" s="29">
        <f t="shared" si="27"/>
        <v>4.0353300000000001</v>
      </c>
      <c r="T68" s="29">
        <f t="shared" si="27"/>
        <v>4.0353300000000001</v>
      </c>
      <c r="U68" s="29">
        <v>4.0353300000000001</v>
      </c>
      <c r="V68" s="29">
        <f t="shared" si="25"/>
        <v>20.176650000000002</v>
      </c>
      <c r="W68" s="29">
        <f t="shared" si="25"/>
        <v>20.176650000000002</v>
      </c>
    </row>
    <row r="69" spans="1:23" s="24" customFormat="1" ht="8.1" customHeight="1" x14ac:dyDescent="0.2">
      <c r="A69" s="125" t="s">
        <v>66</v>
      </c>
      <c r="B69" s="126"/>
      <c r="C69" s="133" t="s">
        <v>104</v>
      </c>
      <c r="D69" s="134"/>
      <c r="E69" s="134"/>
      <c r="F69" s="134"/>
      <c r="G69" s="135"/>
      <c r="H69" s="25" t="s">
        <v>3</v>
      </c>
      <c r="I69" s="30">
        <v>0.10383889</v>
      </c>
      <c r="J69" s="29">
        <v>8.533106E-2</v>
      </c>
      <c r="K69" s="29" t="s">
        <v>471</v>
      </c>
      <c r="L69" s="29" t="s">
        <v>471</v>
      </c>
      <c r="M69" s="29" t="str">
        <f>L69</f>
        <v>-</v>
      </c>
      <c r="N69" s="29" t="s">
        <v>471</v>
      </c>
      <c r="O69" s="29" t="s">
        <v>471</v>
      </c>
      <c r="P69" s="29" t="s">
        <v>471</v>
      </c>
      <c r="Q69" s="29" t="str">
        <f t="shared" si="4"/>
        <v>-</v>
      </c>
      <c r="R69" s="29" t="s">
        <v>471</v>
      </c>
      <c r="S69" s="29" t="str">
        <f t="shared" ref="S69" si="28">R69</f>
        <v>-</v>
      </c>
      <c r="T69" s="29" t="s">
        <v>471</v>
      </c>
      <c r="U69" s="29" t="str">
        <f t="shared" ref="U69" si="29">T69</f>
        <v>-</v>
      </c>
      <c r="V69" s="29" t="s">
        <v>471</v>
      </c>
      <c r="W69" s="29" t="s">
        <v>471</v>
      </c>
    </row>
    <row r="70" spans="1:23" s="24" customFormat="1" ht="8.1" customHeight="1" x14ac:dyDescent="0.2">
      <c r="A70" s="125" t="s">
        <v>67</v>
      </c>
      <c r="B70" s="126"/>
      <c r="C70" s="130" t="s">
        <v>105</v>
      </c>
      <c r="D70" s="131"/>
      <c r="E70" s="131"/>
      <c r="F70" s="131"/>
      <c r="G70" s="132"/>
      <c r="H70" s="25" t="s">
        <v>3</v>
      </c>
      <c r="I70" s="29">
        <v>99.681556640000053</v>
      </c>
      <c r="J70" s="29">
        <f t="shared" ref="J70:Q70" si="30">J71+J72+J73</f>
        <v>75.466191520535716</v>
      </c>
      <c r="K70" s="29">
        <f t="shared" si="30"/>
        <v>60.987260000000006</v>
      </c>
      <c r="L70" s="29">
        <f t="shared" si="30"/>
        <v>63.243788620000004</v>
      </c>
      <c r="M70" s="29">
        <f t="shared" si="30"/>
        <v>63.243788620000004</v>
      </c>
      <c r="N70" s="29">
        <f t="shared" si="30"/>
        <v>65.773540164800011</v>
      </c>
      <c r="O70" s="29">
        <f t="shared" si="30"/>
        <v>65.773540164800011</v>
      </c>
      <c r="P70" s="29">
        <f t="shared" si="30"/>
        <v>68.404481771392014</v>
      </c>
      <c r="Q70" s="29">
        <f t="shared" si="30"/>
        <v>68.404481771392014</v>
      </c>
      <c r="R70" s="29">
        <f t="shared" ref="R70" si="31">R71+R72+R73</f>
        <v>71.140661042247686</v>
      </c>
      <c r="S70" s="29">
        <f t="shared" ref="S70" si="32">S71+S72+S73</f>
        <v>71.140661042247686</v>
      </c>
      <c r="T70" s="29">
        <f t="shared" ref="T70" si="33">T71+T72+T73</f>
        <v>73.986287483937602</v>
      </c>
      <c r="U70" s="29">
        <f t="shared" ref="U70" si="34">U71+U72+U73</f>
        <v>73.986287483937602</v>
      </c>
      <c r="V70" s="29">
        <f t="shared" ref="V70:W75" si="35">L70+N70+P70+R70+T70</f>
        <v>342.54875908237733</v>
      </c>
      <c r="W70" s="29">
        <f t="shared" si="35"/>
        <v>342.54875908237733</v>
      </c>
    </row>
    <row r="71" spans="1:23" s="24" customFormat="1" ht="8.1" customHeight="1" x14ac:dyDescent="0.2">
      <c r="A71" s="125" t="s">
        <v>68</v>
      </c>
      <c r="B71" s="126"/>
      <c r="C71" s="133" t="s">
        <v>106</v>
      </c>
      <c r="D71" s="134"/>
      <c r="E71" s="134"/>
      <c r="F71" s="134"/>
      <c r="G71" s="135"/>
      <c r="H71" s="25" t="s">
        <v>3</v>
      </c>
      <c r="I71" s="30">
        <v>79.602921080000044</v>
      </c>
      <c r="J71" s="29">
        <v>57.995294330535721</v>
      </c>
      <c r="K71" s="29">
        <v>60.299230000000001</v>
      </c>
      <c r="L71" s="29">
        <f>K71*Лист1!H3/100</f>
        <v>62.530301510000001</v>
      </c>
      <c r="M71" s="29">
        <f>L71</f>
        <v>62.530301510000001</v>
      </c>
      <c r="N71" s="29">
        <f>L71*Лист1!I3/100</f>
        <v>65.031513570400008</v>
      </c>
      <c r="O71" s="29">
        <f>N71</f>
        <v>65.031513570400008</v>
      </c>
      <c r="P71" s="29">
        <f>N71*Лист1!J3/100</f>
        <v>67.632774113216016</v>
      </c>
      <c r="Q71" s="29">
        <f>P71</f>
        <v>67.632774113216016</v>
      </c>
      <c r="R71" s="29">
        <f>P71*Лист1!K3/100</f>
        <v>70.338085077744651</v>
      </c>
      <c r="S71" s="29">
        <f>R71</f>
        <v>70.338085077744651</v>
      </c>
      <c r="T71" s="29">
        <f>R71*Лист1!L3/100</f>
        <v>73.151608480854435</v>
      </c>
      <c r="U71" s="29">
        <f>T71</f>
        <v>73.151608480854435</v>
      </c>
      <c r="V71" s="29">
        <f t="shared" si="35"/>
        <v>338.68428275221515</v>
      </c>
      <c r="W71" s="29">
        <f t="shared" si="35"/>
        <v>338.68428275221515</v>
      </c>
    </row>
    <row r="72" spans="1:23" s="24" customFormat="1" ht="8.1" customHeight="1" x14ac:dyDescent="0.2">
      <c r="A72" s="125" t="s">
        <v>69</v>
      </c>
      <c r="B72" s="126"/>
      <c r="C72" s="133" t="s">
        <v>695</v>
      </c>
      <c r="D72" s="134"/>
      <c r="E72" s="134"/>
      <c r="F72" s="134"/>
      <c r="G72" s="135"/>
      <c r="H72" s="25" t="s">
        <v>3</v>
      </c>
      <c r="I72" s="30">
        <v>16.65880945</v>
      </c>
      <c r="J72" s="29">
        <v>17.152555079999999</v>
      </c>
      <c r="K72" s="29">
        <v>0.27938000000000002</v>
      </c>
      <c r="L72" s="29">
        <f>K72*Лист1!H3/100</f>
        <v>0.28971706000000003</v>
      </c>
      <c r="M72" s="29">
        <f>L72</f>
        <v>0.28971706000000003</v>
      </c>
      <c r="N72" s="29">
        <f>L72*Лист1!I3/100</f>
        <v>0.30130574240000002</v>
      </c>
      <c r="O72" s="29">
        <f>N72</f>
        <v>0.30130574240000002</v>
      </c>
      <c r="P72" s="29">
        <f>N72*Лист1!J3/100</f>
        <v>0.31335797209600003</v>
      </c>
      <c r="Q72" s="29">
        <f>P72</f>
        <v>0.31335797209600003</v>
      </c>
      <c r="R72" s="29">
        <f>P72*Лист1!K3/100</f>
        <v>0.32589229097984002</v>
      </c>
      <c r="S72" s="29">
        <f>R72</f>
        <v>0.32589229097984002</v>
      </c>
      <c r="T72" s="29">
        <f>R72*Лист1!L3/100</f>
        <v>0.33892798261903356</v>
      </c>
      <c r="U72" s="29">
        <f>T72</f>
        <v>0.33892798261903356</v>
      </c>
      <c r="V72" s="29">
        <f t="shared" si="35"/>
        <v>1.5692010480948735</v>
      </c>
      <c r="W72" s="29">
        <f t="shared" si="35"/>
        <v>1.5692010480948735</v>
      </c>
    </row>
    <row r="73" spans="1:23" s="24" customFormat="1" ht="9" thickBot="1" x14ac:dyDescent="0.25">
      <c r="A73" s="138" t="s">
        <v>70</v>
      </c>
      <c r="B73" s="139"/>
      <c r="C73" s="154" t="s">
        <v>107</v>
      </c>
      <c r="D73" s="155"/>
      <c r="E73" s="155"/>
      <c r="F73" s="155"/>
      <c r="G73" s="156"/>
      <c r="H73" s="31" t="s">
        <v>3</v>
      </c>
      <c r="I73" s="53">
        <v>3.4198261099999998</v>
      </c>
      <c r="J73" s="54">
        <v>0.31834210999999996</v>
      </c>
      <c r="K73" s="54">
        <v>0.40865000000000001</v>
      </c>
      <c r="L73" s="54">
        <f>K73*Лист1!H3/100</f>
        <v>0.42377005000000006</v>
      </c>
      <c r="M73" s="54">
        <f>L73</f>
        <v>0.42377005000000006</v>
      </c>
      <c r="N73" s="54">
        <f>L73*Лист1!I3/100</f>
        <v>0.44072085200000005</v>
      </c>
      <c r="O73" s="54">
        <f>N73</f>
        <v>0.44072085200000005</v>
      </c>
      <c r="P73" s="54">
        <f>N73*Лист1!J3/100</f>
        <v>0.45834968608000004</v>
      </c>
      <c r="Q73" s="54">
        <f>P73</f>
        <v>0.45834968608000004</v>
      </c>
      <c r="R73" s="54">
        <f>P73*Лист1!K3/100</f>
        <v>0.47668367352320007</v>
      </c>
      <c r="S73" s="54">
        <f>R73</f>
        <v>0.47668367352320007</v>
      </c>
      <c r="T73" s="54">
        <f>R73*Лист1!L3/100</f>
        <v>0.49575102046412811</v>
      </c>
      <c r="U73" s="54">
        <f>T73</f>
        <v>0.49575102046412811</v>
      </c>
      <c r="V73" s="54">
        <f t="shared" si="35"/>
        <v>2.2952752820673283</v>
      </c>
      <c r="W73" s="54">
        <f t="shared" si="35"/>
        <v>2.2952752820673283</v>
      </c>
    </row>
    <row r="74" spans="1:23" s="24" customFormat="1" ht="9.75" customHeight="1" x14ac:dyDescent="0.2">
      <c r="A74" s="136" t="s">
        <v>71</v>
      </c>
      <c r="B74" s="137"/>
      <c r="C74" s="157" t="s">
        <v>108</v>
      </c>
      <c r="D74" s="158"/>
      <c r="E74" s="158"/>
      <c r="F74" s="158"/>
      <c r="G74" s="159"/>
      <c r="H74" s="62" t="s">
        <v>3</v>
      </c>
      <c r="I74" s="64">
        <v>13.14769757</v>
      </c>
      <c r="J74" s="64">
        <f t="shared" ref="J74:Q74" si="36">J75</f>
        <v>11.44577814</v>
      </c>
      <c r="K74" s="64">
        <f t="shared" si="36"/>
        <v>13.9641</v>
      </c>
      <c r="L74" s="64">
        <f t="shared" si="36"/>
        <v>14.4807717</v>
      </c>
      <c r="M74" s="64">
        <f t="shared" si="36"/>
        <v>14.4807717</v>
      </c>
      <c r="N74" s="64">
        <f t="shared" si="36"/>
        <v>15.060002568</v>
      </c>
      <c r="O74" s="64">
        <f t="shared" si="36"/>
        <v>15.060002568</v>
      </c>
      <c r="P74" s="64">
        <f t="shared" si="36"/>
        <v>15.662402670720001</v>
      </c>
      <c r="Q74" s="64">
        <f t="shared" si="36"/>
        <v>15.662402670720001</v>
      </c>
      <c r="R74" s="64">
        <f t="shared" ref="R74" si="37">R75</f>
        <v>16.288898777548798</v>
      </c>
      <c r="S74" s="64">
        <f t="shared" ref="S74" si="38">S75</f>
        <v>16.288898777548798</v>
      </c>
      <c r="T74" s="64">
        <f t="shared" ref="T74" si="39">T75</f>
        <v>16.940454728650749</v>
      </c>
      <c r="U74" s="64">
        <f t="shared" ref="U74" si="40">U75</f>
        <v>16.940454728650749</v>
      </c>
      <c r="V74" s="64">
        <f t="shared" si="35"/>
        <v>78.43253044491955</v>
      </c>
      <c r="W74" s="64">
        <f t="shared" si="35"/>
        <v>78.43253044491955</v>
      </c>
    </row>
    <row r="75" spans="1:23" s="24" customFormat="1" ht="8.1" customHeight="1" x14ac:dyDescent="0.2">
      <c r="A75" s="125" t="s">
        <v>72</v>
      </c>
      <c r="B75" s="126"/>
      <c r="C75" s="133" t="s">
        <v>109</v>
      </c>
      <c r="D75" s="134"/>
      <c r="E75" s="134"/>
      <c r="F75" s="134"/>
      <c r="G75" s="135"/>
      <c r="H75" s="25" t="s">
        <v>3</v>
      </c>
      <c r="I75" s="30">
        <v>13.14769757</v>
      </c>
      <c r="J75" s="29">
        <v>11.44577814</v>
      </c>
      <c r="K75" s="29">
        <v>13.9641</v>
      </c>
      <c r="L75" s="29">
        <f>K75*Лист1!H3/100</f>
        <v>14.4807717</v>
      </c>
      <c r="M75" s="29">
        <f>L75</f>
        <v>14.4807717</v>
      </c>
      <c r="N75" s="29">
        <f>L75*Лист1!I3/100</f>
        <v>15.060002568</v>
      </c>
      <c r="O75" s="29">
        <f>N75</f>
        <v>15.060002568</v>
      </c>
      <c r="P75" s="29">
        <f>N75*Лист1!J3/100</f>
        <v>15.662402670720001</v>
      </c>
      <c r="Q75" s="29">
        <f>P75</f>
        <v>15.662402670720001</v>
      </c>
      <c r="R75" s="29">
        <f>P75*Лист1!K3/100</f>
        <v>16.288898777548798</v>
      </c>
      <c r="S75" s="29">
        <f>R75</f>
        <v>16.288898777548798</v>
      </c>
      <c r="T75" s="29">
        <f>R75*Лист1!L3/100</f>
        <v>16.940454728650749</v>
      </c>
      <c r="U75" s="29">
        <f>T75</f>
        <v>16.940454728650749</v>
      </c>
      <c r="V75" s="29">
        <f t="shared" si="35"/>
        <v>78.43253044491955</v>
      </c>
      <c r="W75" s="29">
        <f t="shared" si="35"/>
        <v>78.43253044491955</v>
      </c>
    </row>
    <row r="76" spans="1:23" s="24" customFormat="1" ht="8.1" customHeight="1" x14ac:dyDescent="0.2">
      <c r="A76" s="125" t="s">
        <v>73</v>
      </c>
      <c r="B76" s="126"/>
      <c r="C76" s="133" t="s">
        <v>110</v>
      </c>
      <c r="D76" s="134"/>
      <c r="E76" s="134"/>
      <c r="F76" s="134"/>
      <c r="G76" s="135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7"/>
        <v>-</v>
      </c>
      <c r="P76" s="29" t="s">
        <v>471</v>
      </c>
      <c r="Q76" s="29" t="str">
        <f t="shared" si="4"/>
        <v>-</v>
      </c>
      <c r="R76" s="29" t="s">
        <v>471</v>
      </c>
      <c r="S76" s="29" t="str">
        <f t="shared" ref="S76:S77" si="41">R76</f>
        <v>-</v>
      </c>
      <c r="T76" s="29" t="s">
        <v>471</v>
      </c>
      <c r="U76" s="29" t="str">
        <f t="shared" ref="U76:U77" si="42">T76</f>
        <v>-</v>
      </c>
      <c r="V76" s="29" t="s">
        <v>471</v>
      </c>
      <c r="W76" s="29" t="s">
        <v>471</v>
      </c>
    </row>
    <row r="77" spans="1:23" s="24" customFormat="1" ht="9" thickBot="1" x14ac:dyDescent="0.25">
      <c r="A77" s="138" t="s">
        <v>74</v>
      </c>
      <c r="B77" s="139"/>
      <c r="C77" s="154" t="s">
        <v>111</v>
      </c>
      <c r="D77" s="155"/>
      <c r="E77" s="155"/>
      <c r="F77" s="155"/>
      <c r="G77" s="156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tr">
        <f t="shared" si="7"/>
        <v>-</v>
      </c>
      <c r="P77" s="38" t="s">
        <v>471</v>
      </c>
      <c r="Q77" s="38" t="str">
        <f t="shared" si="4"/>
        <v>-</v>
      </c>
      <c r="R77" s="38" t="s">
        <v>471</v>
      </c>
      <c r="S77" s="38" t="str">
        <f t="shared" si="41"/>
        <v>-</v>
      </c>
      <c r="T77" s="38" t="s">
        <v>471</v>
      </c>
      <c r="U77" s="38" t="str">
        <f t="shared" si="42"/>
        <v>-</v>
      </c>
      <c r="V77" s="29" t="s">
        <v>471</v>
      </c>
      <c r="W77" s="29" t="s">
        <v>471</v>
      </c>
    </row>
    <row r="78" spans="1:23" s="24" customFormat="1" ht="9" customHeight="1" x14ac:dyDescent="0.2">
      <c r="A78" s="136" t="s">
        <v>112</v>
      </c>
      <c r="B78" s="137"/>
      <c r="C78" s="127" t="s">
        <v>113</v>
      </c>
      <c r="D78" s="128"/>
      <c r="E78" s="128"/>
      <c r="F78" s="128"/>
      <c r="G78" s="129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43">K20-K35</f>
        <v>14.170989999999989</v>
      </c>
      <c r="L78" s="64">
        <f t="shared" si="43"/>
        <v>-2.0471153000000015</v>
      </c>
      <c r="M78" s="64">
        <f t="shared" si="43"/>
        <v>-2.0471153000000015</v>
      </c>
      <c r="N78" s="64">
        <f t="shared" si="43"/>
        <v>-4.3167756843999996</v>
      </c>
      <c r="O78" s="64">
        <f t="shared" si="43"/>
        <v>-4.3167756843999996</v>
      </c>
      <c r="P78" s="64">
        <f t="shared" si="43"/>
        <v>-1.2479951257760007</v>
      </c>
      <c r="Q78" s="64">
        <f t="shared" si="43"/>
        <v>-1.2479951257760007</v>
      </c>
      <c r="R78" s="64">
        <f t="shared" si="43"/>
        <v>0.77790436359322257</v>
      </c>
      <c r="S78" s="64">
        <f t="shared" si="43"/>
        <v>1.1535624702786151</v>
      </c>
      <c r="T78" s="64">
        <f t="shared" si="43"/>
        <v>0.61774233213714069</v>
      </c>
      <c r="U78" s="64">
        <f t="shared" si="43"/>
        <v>0.61774233213714069</v>
      </c>
      <c r="V78" s="64">
        <f>L78+N78+P78+R78+T78</f>
        <v>-6.2162394144456385</v>
      </c>
      <c r="W78" s="64">
        <f>M78+O78+Q78+S78+U78</f>
        <v>-5.840581307760246</v>
      </c>
    </row>
    <row r="79" spans="1:23" s="24" customFormat="1" ht="8.1" customHeight="1" x14ac:dyDescent="0.2">
      <c r="A79" s="125" t="s">
        <v>114</v>
      </c>
      <c r="B79" s="126"/>
      <c r="C79" s="130" t="s">
        <v>42</v>
      </c>
      <c r="D79" s="131"/>
      <c r="E79" s="131"/>
      <c r="F79" s="131"/>
      <c r="G79" s="132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7"/>
        <v>-</v>
      </c>
      <c r="P79" s="29" t="s">
        <v>471</v>
      </c>
      <c r="Q79" s="29" t="str">
        <f t="shared" si="4"/>
        <v>-</v>
      </c>
      <c r="R79" s="29" t="s">
        <v>471</v>
      </c>
      <c r="S79" s="29" t="str">
        <f t="shared" ref="S79:S83" si="44">R79</f>
        <v>-</v>
      </c>
      <c r="T79" s="29" t="s">
        <v>471</v>
      </c>
      <c r="U79" s="29" t="str">
        <f t="shared" ref="U79:U83" si="45">T79</f>
        <v>-</v>
      </c>
      <c r="V79" s="29" t="s">
        <v>471</v>
      </c>
      <c r="W79" s="29" t="s">
        <v>471</v>
      </c>
    </row>
    <row r="80" spans="1:23" s="24" customFormat="1" ht="16.5" customHeight="1" x14ac:dyDescent="0.2">
      <c r="A80" s="125" t="s">
        <v>115</v>
      </c>
      <c r="B80" s="126"/>
      <c r="C80" s="133" t="s">
        <v>43</v>
      </c>
      <c r="D80" s="134"/>
      <c r="E80" s="134"/>
      <c r="F80" s="134"/>
      <c r="G80" s="135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7"/>
        <v>-</v>
      </c>
      <c r="P80" s="29" t="s">
        <v>471</v>
      </c>
      <c r="Q80" s="29" t="str">
        <f t="shared" si="4"/>
        <v>-</v>
      </c>
      <c r="R80" s="29" t="s">
        <v>471</v>
      </c>
      <c r="S80" s="29" t="str">
        <f t="shared" si="44"/>
        <v>-</v>
      </c>
      <c r="T80" s="29" t="s">
        <v>471</v>
      </c>
      <c r="U80" s="29" t="str">
        <f t="shared" si="45"/>
        <v>-</v>
      </c>
      <c r="V80" s="29" t="s">
        <v>471</v>
      </c>
      <c r="W80" s="29" t="s">
        <v>471</v>
      </c>
    </row>
    <row r="81" spans="1:23" s="24" customFormat="1" ht="16.5" customHeight="1" x14ac:dyDescent="0.2">
      <c r="A81" s="125" t="s">
        <v>116</v>
      </c>
      <c r="B81" s="126"/>
      <c r="C81" s="133" t="s">
        <v>51</v>
      </c>
      <c r="D81" s="134"/>
      <c r="E81" s="134"/>
      <c r="F81" s="134"/>
      <c r="G81" s="135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7"/>
        <v>-</v>
      </c>
      <c r="P81" s="29" t="s">
        <v>471</v>
      </c>
      <c r="Q81" s="29" t="str">
        <f t="shared" si="4"/>
        <v>-</v>
      </c>
      <c r="R81" s="29" t="s">
        <v>471</v>
      </c>
      <c r="S81" s="29" t="str">
        <f t="shared" si="44"/>
        <v>-</v>
      </c>
      <c r="T81" s="29" t="s">
        <v>471</v>
      </c>
      <c r="U81" s="29" t="str">
        <f t="shared" si="45"/>
        <v>-</v>
      </c>
      <c r="V81" s="29" t="s">
        <v>471</v>
      </c>
      <c r="W81" s="29" t="s">
        <v>471</v>
      </c>
    </row>
    <row r="82" spans="1:23" s="24" customFormat="1" ht="16.5" customHeight="1" x14ac:dyDescent="0.2">
      <c r="A82" s="125" t="s">
        <v>117</v>
      </c>
      <c r="B82" s="126"/>
      <c r="C82" s="133" t="s">
        <v>52</v>
      </c>
      <c r="D82" s="134"/>
      <c r="E82" s="134"/>
      <c r="F82" s="134"/>
      <c r="G82" s="135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7"/>
        <v>-</v>
      </c>
      <c r="P82" s="29" t="s">
        <v>471</v>
      </c>
      <c r="Q82" s="29" t="str">
        <f t="shared" si="4"/>
        <v>-</v>
      </c>
      <c r="R82" s="29" t="s">
        <v>471</v>
      </c>
      <c r="S82" s="29" t="str">
        <f t="shared" si="44"/>
        <v>-</v>
      </c>
      <c r="T82" s="29" t="s">
        <v>471</v>
      </c>
      <c r="U82" s="29" t="str">
        <f t="shared" si="45"/>
        <v>-</v>
      </c>
      <c r="V82" s="29" t="s">
        <v>471</v>
      </c>
      <c r="W82" s="29" t="s">
        <v>471</v>
      </c>
    </row>
    <row r="83" spans="1:23" s="24" customFormat="1" ht="8.1" customHeight="1" x14ac:dyDescent="0.2">
      <c r="A83" s="125" t="s">
        <v>118</v>
      </c>
      <c r="B83" s="126"/>
      <c r="C83" s="130" t="s">
        <v>53</v>
      </c>
      <c r="D83" s="131"/>
      <c r="E83" s="131"/>
      <c r="F83" s="131"/>
      <c r="G83" s="132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7"/>
        <v>-</v>
      </c>
      <c r="P83" s="29" t="s">
        <v>471</v>
      </c>
      <c r="Q83" s="29" t="str">
        <f t="shared" si="4"/>
        <v>-</v>
      </c>
      <c r="R83" s="29" t="s">
        <v>471</v>
      </c>
      <c r="S83" s="29" t="str">
        <f t="shared" si="44"/>
        <v>-</v>
      </c>
      <c r="T83" s="29" t="s">
        <v>471</v>
      </c>
      <c r="U83" s="29" t="str">
        <f t="shared" si="45"/>
        <v>-</v>
      </c>
      <c r="V83" s="29" t="s">
        <v>471</v>
      </c>
      <c r="W83" s="29" t="s">
        <v>471</v>
      </c>
    </row>
    <row r="84" spans="1:23" s="24" customFormat="1" ht="8.1" customHeight="1" x14ac:dyDescent="0.2">
      <c r="A84" s="125" t="s">
        <v>119</v>
      </c>
      <c r="B84" s="126"/>
      <c r="C84" s="130" t="s">
        <v>75</v>
      </c>
      <c r="D84" s="131"/>
      <c r="E84" s="131"/>
      <c r="F84" s="131"/>
      <c r="G84" s="132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46">K78</f>
        <v>14.170989999999989</v>
      </c>
      <c r="L84" s="29">
        <f t="shared" si="46"/>
        <v>-2.0471153000000015</v>
      </c>
      <c r="M84" s="29">
        <f t="shared" si="46"/>
        <v>-2.0471153000000015</v>
      </c>
      <c r="N84" s="29">
        <f t="shared" si="46"/>
        <v>-4.3167756843999996</v>
      </c>
      <c r="O84" s="29">
        <f t="shared" si="46"/>
        <v>-4.3167756843999996</v>
      </c>
      <c r="P84" s="29">
        <f t="shared" si="46"/>
        <v>-1.2479951257760007</v>
      </c>
      <c r="Q84" s="29">
        <f t="shared" si="46"/>
        <v>-1.2479951257760007</v>
      </c>
      <c r="R84" s="29">
        <f t="shared" si="46"/>
        <v>0.77790436359322257</v>
      </c>
      <c r="S84" s="29">
        <f t="shared" si="46"/>
        <v>1.1535624702786151</v>
      </c>
      <c r="T84" s="29">
        <f t="shared" si="46"/>
        <v>0.61774233213714069</v>
      </c>
      <c r="U84" s="29">
        <f t="shared" si="46"/>
        <v>0.61774233213714069</v>
      </c>
      <c r="V84" s="29">
        <f>L84+N84+P84+R84+T84</f>
        <v>-6.2162394144456385</v>
      </c>
      <c r="W84" s="29">
        <f>M84+O84+Q84+S84+U84</f>
        <v>-5.840581307760246</v>
      </c>
    </row>
    <row r="85" spans="1:23" s="24" customFormat="1" ht="8.1" customHeight="1" x14ac:dyDescent="0.2">
      <c r="A85" s="125" t="s">
        <v>120</v>
      </c>
      <c r="B85" s="126"/>
      <c r="C85" s="130" t="s">
        <v>76</v>
      </c>
      <c r="D85" s="131"/>
      <c r="E85" s="131"/>
      <c r="F85" s="131"/>
      <c r="G85" s="132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47">N85</f>
        <v>-</v>
      </c>
      <c r="P85" s="29" t="s">
        <v>471</v>
      </c>
      <c r="Q85" s="29" t="str">
        <f t="shared" ref="Q85:Q148" si="48">P85</f>
        <v>-</v>
      </c>
      <c r="R85" s="29" t="s">
        <v>471</v>
      </c>
      <c r="S85" s="29" t="str">
        <f t="shared" ref="S85:S92" si="49">R85</f>
        <v>-</v>
      </c>
      <c r="T85" s="29" t="s">
        <v>471</v>
      </c>
      <c r="U85" s="29" t="str">
        <f t="shared" ref="U85:U92" si="50">T85</f>
        <v>-</v>
      </c>
      <c r="V85" s="29" t="s">
        <v>471</v>
      </c>
      <c r="W85" s="29" t="s">
        <v>471</v>
      </c>
    </row>
    <row r="86" spans="1:23" s="24" customFormat="1" ht="8.1" customHeight="1" x14ac:dyDescent="0.2">
      <c r="A86" s="125" t="s">
        <v>121</v>
      </c>
      <c r="B86" s="126"/>
      <c r="C86" s="130" t="s">
        <v>77</v>
      </c>
      <c r="D86" s="131"/>
      <c r="E86" s="131"/>
      <c r="F86" s="131"/>
      <c r="G86" s="132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47"/>
        <v>-</v>
      </c>
      <c r="P86" s="29" t="s">
        <v>471</v>
      </c>
      <c r="Q86" s="29" t="str">
        <f t="shared" si="48"/>
        <v>-</v>
      </c>
      <c r="R86" s="29" t="s">
        <v>471</v>
      </c>
      <c r="S86" s="29" t="str">
        <f t="shared" si="49"/>
        <v>-</v>
      </c>
      <c r="T86" s="29" t="s">
        <v>471</v>
      </c>
      <c r="U86" s="29" t="str">
        <f t="shared" si="50"/>
        <v>-</v>
      </c>
      <c r="V86" s="29" t="s">
        <v>471</v>
      </c>
      <c r="W86" s="29" t="s">
        <v>471</v>
      </c>
    </row>
    <row r="87" spans="1:23" s="24" customFormat="1" ht="8.1" customHeight="1" x14ac:dyDescent="0.2">
      <c r="A87" s="125" t="s">
        <v>122</v>
      </c>
      <c r="B87" s="126"/>
      <c r="C87" s="130" t="s">
        <v>78</v>
      </c>
      <c r="D87" s="131"/>
      <c r="E87" s="131"/>
      <c r="F87" s="131"/>
      <c r="G87" s="132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47"/>
        <v>-</v>
      </c>
      <c r="P87" s="29" t="s">
        <v>471</v>
      </c>
      <c r="Q87" s="29" t="str">
        <f t="shared" si="48"/>
        <v>-</v>
      </c>
      <c r="R87" s="29" t="s">
        <v>471</v>
      </c>
      <c r="S87" s="29" t="str">
        <f t="shared" si="49"/>
        <v>-</v>
      </c>
      <c r="T87" s="29" t="s">
        <v>471</v>
      </c>
      <c r="U87" s="29" t="str">
        <f t="shared" si="50"/>
        <v>-</v>
      </c>
      <c r="V87" s="29" t="s">
        <v>471</v>
      </c>
      <c r="W87" s="29" t="s">
        <v>471</v>
      </c>
    </row>
    <row r="88" spans="1:23" s="24" customFormat="1" ht="8.1" customHeight="1" x14ac:dyDescent="0.2">
      <c r="A88" s="125" t="s">
        <v>123</v>
      </c>
      <c r="B88" s="126"/>
      <c r="C88" s="130" t="s">
        <v>79</v>
      </c>
      <c r="D88" s="131"/>
      <c r="E88" s="131"/>
      <c r="F88" s="131"/>
      <c r="G88" s="132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47"/>
        <v>-</v>
      </c>
      <c r="P88" s="29" t="s">
        <v>471</v>
      </c>
      <c r="Q88" s="29" t="str">
        <f t="shared" si="48"/>
        <v>-</v>
      </c>
      <c r="R88" s="29" t="s">
        <v>471</v>
      </c>
      <c r="S88" s="29" t="str">
        <f t="shared" si="49"/>
        <v>-</v>
      </c>
      <c r="T88" s="29" t="s">
        <v>471</v>
      </c>
      <c r="U88" s="29" t="str">
        <f t="shared" si="50"/>
        <v>-</v>
      </c>
      <c r="V88" s="29" t="s">
        <v>471</v>
      </c>
      <c r="W88" s="29" t="s">
        <v>471</v>
      </c>
    </row>
    <row r="89" spans="1:23" s="24" customFormat="1" ht="16.5" customHeight="1" x14ac:dyDescent="0.2">
      <c r="A89" s="125" t="s">
        <v>124</v>
      </c>
      <c r="B89" s="126"/>
      <c r="C89" s="130" t="s">
        <v>80</v>
      </c>
      <c r="D89" s="131"/>
      <c r="E89" s="131"/>
      <c r="F89" s="131"/>
      <c r="G89" s="132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47"/>
        <v>-</v>
      </c>
      <c r="P89" s="29" t="s">
        <v>471</v>
      </c>
      <c r="Q89" s="29" t="str">
        <f t="shared" si="48"/>
        <v>-</v>
      </c>
      <c r="R89" s="29" t="s">
        <v>471</v>
      </c>
      <c r="S89" s="29" t="str">
        <f t="shared" si="49"/>
        <v>-</v>
      </c>
      <c r="T89" s="29" t="s">
        <v>471</v>
      </c>
      <c r="U89" s="29" t="str">
        <f t="shared" si="50"/>
        <v>-</v>
      </c>
      <c r="V89" s="29" t="s">
        <v>471</v>
      </c>
      <c r="W89" s="29" t="s">
        <v>471</v>
      </c>
    </row>
    <row r="90" spans="1:23" s="24" customFormat="1" ht="8.1" customHeight="1" x14ac:dyDescent="0.2">
      <c r="A90" s="125" t="s">
        <v>125</v>
      </c>
      <c r="B90" s="126"/>
      <c r="C90" s="133" t="s">
        <v>81</v>
      </c>
      <c r="D90" s="134"/>
      <c r="E90" s="134"/>
      <c r="F90" s="134"/>
      <c r="G90" s="135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47"/>
        <v>-</v>
      </c>
      <c r="P90" s="29" t="s">
        <v>471</v>
      </c>
      <c r="Q90" s="29" t="str">
        <f t="shared" si="48"/>
        <v>-</v>
      </c>
      <c r="R90" s="29" t="s">
        <v>471</v>
      </c>
      <c r="S90" s="29" t="str">
        <f t="shared" si="49"/>
        <v>-</v>
      </c>
      <c r="T90" s="29" t="s">
        <v>471</v>
      </c>
      <c r="U90" s="29" t="str">
        <f t="shared" si="50"/>
        <v>-</v>
      </c>
      <c r="V90" s="29" t="s">
        <v>471</v>
      </c>
      <c r="W90" s="29" t="s">
        <v>471</v>
      </c>
    </row>
    <row r="91" spans="1:23" s="24" customFormat="1" ht="8.1" customHeight="1" x14ac:dyDescent="0.2">
      <c r="A91" s="125" t="s">
        <v>126</v>
      </c>
      <c r="B91" s="126"/>
      <c r="C91" s="133" t="s">
        <v>82</v>
      </c>
      <c r="D91" s="134"/>
      <c r="E91" s="134"/>
      <c r="F91" s="134"/>
      <c r="G91" s="135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47"/>
        <v>-</v>
      </c>
      <c r="P91" s="29" t="s">
        <v>471</v>
      </c>
      <c r="Q91" s="29" t="str">
        <f t="shared" si="48"/>
        <v>-</v>
      </c>
      <c r="R91" s="29" t="s">
        <v>471</v>
      </c>
      <c r="S91" s="29" t="str">
        <f t="shared" si="49"/>
        <v>-</v>
      </c>
      <c r="T91" s="29" t="s">
        <v>471</v>
      </c>
      <c r="U91" s="29" t="str">
        <f t="shared" si="50"/>
        <v>-</v>
      </c>
      <c r="V91" s="29" t="s">
        <v>471</v>
      </c>
      <c r="W91" s="29" t="s">
        <v>471</v>
      </c>
    </row>
    <row r="92" spans="1:23" s="24" customFormat="1" ht="8.1" customHeight="1" x14ac:dyDescent="0.2">
      <c r="A92" s="125" t="s">
        <v>127</v>
      </c>
      <c r="B92" s="126"/>
      <c r="C92" s="130" t="s">
        <v>83</v>
      </c>
      <c r="D92" s="131"/>
      <c r="E92" s="131"/>
      <c r="F92" s="131"/>
      <c r="G92" s="132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47"/>
        <v>-</v>
      </c>
      <c r="P92" s="29" t="s">
        <v>471</v>
      </c>
      <c r="Q92" s="29" t="str">
        <f t="shared" si="48"/>
        <v>-</v>
      </c>
      <c r="R92" s="29" t="s">
        <v>471</v>
      </c>
      <c r="S92" s="29" t="str">
        <f t="shared" si="49"/>
        <v>-</v>
      </c>
      <c r="T92" s="29" t="s">
        <v>471</v>
      </c>
      <c r="U92" s="29" t="str">
        <f t="shared" si="50"/>
        <v>-</v>
      </c>
      <c r="V92" s="29" t="s">
        <v>471</v>
      </c>
      <c r="W92" s="29" t="s">
        <v>471</v>
      </c>
    </row>
    <row r="93" spans="1:23" s="24" customFormat="1" x14ac:dyDescent="0.2">
      <c r="A93" s="125" t="s">
        <v>128</v>
      </c>
      <c r="B93" s="126"/>
      <c r="C93" s="145" t="s">
        <v>142</v>
      </c>
      <c r="D93" s="146"/>
      <c r="E93" s="146"/>
      <c r="F93" s="146"/>
      <c r="G93" s="147"/>
      <c r="H93" s="25" t="s">
        <v>3</v>
      </c>
      <c r="I93" s="29">
        <v>-4.6334963198370032</v>
      </c>
      <c r="J93" s="29">
        <f t="shared" ref="J93:Q93" si="51">-J100</f>
        <v>-6.5277099950925157</v>
      </c>
      <c r="K93" s="29">
        <f t="shared" si="51"/>
        <v>-0.33883000000000002</v>
      </c>
      <c r="L93" s="29">
        <f t="shared" si="51"/>
        <v>-0.35136670999999997</v>
      </c>
      <c r="M93" s="29">
        <f t="shared" si="51"/>
        <v>-0.35136670999999997</v>
      </c>
      <c r="N93" s="29">
        <f t="shared" si="51"/>
        <v>-0.36542137839999994</v>
      </c>
      <c r="O93" s="29">
        <f t="shared" si="51"/>
        <v>-0.36542137839999994</v>
      </c>
      <c r="P93" s="29">
        <f t="shared" si="51"/>
        <v>-0.38003823353599997</v>
      </c>
      <c r="Q93" s="29">
        <f t="shared" si="51"/>
        <v>-0.38003823353599997</v>
      </c>
      <c r="R93" s="29">
        <f t="shared" ref="R93:S93" si="52">-R100</f>
        <v>-0.39523976287743995</v>
      </c>
      <c r="S93" s="29">
        <f t="shared" si="52"/>
        <v>-0.39523976287743995</v>
      </c>
      <c r="T93" s="29">
        <f t="shared" ref="T93:U93" si="53">-T100</f>
        <v>-0.41104935339253756</v>
      </c>
      <c r="U93" s="29">
        <f t="shared" si="53"/>
        <v>-0.41104935339253756</v>
      </c>
      <c r="V93" s="29">
        <f>L93+N93+P93+R93+T93</f>
        <v>-1.9031154382059774</v>
      </c>
      <c r="W93" s="29">
        <f>M93+O93+Q93+S93+U93</f>
        <v>-1.9031154382059774</v>
      </c>
    </row>
    <row r="94" spans="1:23" s="24" customFormat="1" ht="8.1" customHeight="1" x14ac:dyDescent="0.2">
      <c r="A94" s="125" t="s">
        <v>129</v>
      </c>
      <c r="B94" s="126"/>
      <c r="C94" s="130" t="s">
        <v>143</v>
      </c>
      <c r="D94" s="131"/>
      <c r="E94" s="131"/>
      <c r="F94" s="131"/>
      <c r="G94" s="132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47"/>
        <v>-</v>
      </c>
      <c r="P94" s="29" t="s">
        <v>471</v>
      </c>
      <c r="Q94" s="29" t="str">
        <f t="shared" si="48"/>
        <v>-</v>
      </c>
      <c r="R94" s="29" t="s">
        <v>471</v>
      </c>
      <c r="S94" s="29" t="str">
        <f t="shared" ref="S94:S99" si="54">R94</f>
        <v>-</v>
      </c>
      <c r="T94" s="29" t="s">
        <v>471</v>
      </c>
      <c r="U94" s="29" t="str">
        <f t="shared" ref="U94:U99" si="55">T94</f>
        <v>-</v>
      </c>
      <c r="V94" s="29" t="s">
        <v>471</v>
      </c>
      <c r="W94" s="29" t="s">
        <v>471</v>
      </c>
    </row>
    <row r="95" spans="1:23" s="24" customFormat="1" ht="8.1" customHeight="1" x14ac:dyDescent="0.2">
      <c r="A95" s="125" t="s">
        <v>130</v>
      </c>
      <c r="B95" s="126"/>
      <c r="C95" s="133" t="s">
        <v>144</v>
      </c>
      <c r="D95" s="134"/>
      <c r="E95" s="134"/>
      <c r="F95" s="134"/>
      <c r="G95" s="135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47"/>
        <v>-</v>
      </c>
      <c r="P95" s="29" t="s">
        <v>471</v>
      </c>
      <c r="Q95" s="29" t="str">
        <f t="shared" si="48"/>
        <v>-</v>
      </c>
      <c r="R95" s="29" t="s">
        <v>471</v>
      </c>
      <c r="S95" s="29" t="str">
        <f t="shared" si="54"/>
        <v>-</v>
      </c>
      <c r="T95" s="29" t="s">
        <v>471</v>
      </c>
      <c r="U95" s="29" t="str">
        <f t="shared" si="55"/>
        <v>-</v>
      </c>
      <c r="V95" s="29" t="s">
        <v>471</v>
      </c>
      <c r="W95" s="29" t="s">
        <v>471</v>
      </c>
    </row>
    <row r="96" spans="1:23" s="24" customFormat="1" ht="8.1" customHeight="1" x14ac:dyDescent="0.2">
      <c r="A96" s="125" t="s">
        <v>131</v>
      </c>
      <c r="B96" s="126"/>
      <c r="C96" s="133" t="s">
        <v>145</v>
      </c>
      <c r="D96" s="134"/>
      <c r="E96" s="134"/>
      <c r="F96" s="134"/>
      <c r="G96" s="135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47"/>
        <v>-</v>
      </c>
      <c r="P96" s="29" t="s">
        <v>471</v>
      </c>
      <c r="Q96" s="29" t="str">
        <f t="shared" si="48"/>
        <v>-</v>
      </c>
      <c r="R96" s="29" t="s">
        <v>471</v>
      </c>
      <c r="S96" s="29" t="str">
        <f t="shared" si="54"/>
        <v>-</v>
      </c>
      <c r="T96" s="29" t="s">
        <v>471</v>
      </c>
      <c r="U96" s="29" t="str">
        <f t="shared" si="55"/>
        <v>-</v>
      </c>
      <c r="V96" s="29" t="s">
        <v>471</v>
      </c>
      <c r="W96" s="29" t="s">
        <v>471</v>
      </c>
    </row>
    <row r="97" spans="1:23" s="24" customFormat="1" ht="8.1" customHeight="1" x14ac:dyDescent="0.2">
      <c r="A97" s="125" t="s">
        <v>132</v>
      </c>
      <c r="B97" s="126"/>
      <c r="C97" s="133" t="s">
        <v>146</v>
      </c>
      <c r="D97" s="134"/>
      <c r="E97" s="134"/>
      <c r="F97" s="134"/>
      <c r="G97" s="135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47"/>
        <v>-</v>
      </c>
      <c r="P97" s="29" t="s">
        <v>471</v>
      </c>
      <c r="Q97" s="29" t="str">
        <f t="shared" si="48"/>
        <v>-</v>
      </c>
      <c r="R97" s="29" t="s">
        <v>471</v>
      </c>
      <c r="S97" s="29" t="str">
        <f t="shared" si="54"/>
        <v>-</v>
      </c>
      <c r="T97" s="29" t="s">
        <v>471</v>
      </c>
      <c r="U97" s="29" t="str">
        <f t="shared" si="55"/>
        <v>-</v>
      </c>
      <c r="V97" s="29" t="s">
        <v>471</v>
      </c>
      <c r="W97" s="29" t="s">
        <v>471</v>
      </c>
    </row>
    <row r="98" spans="1:23" s="24" customFormat="1" ht="8.1" customHeight="1" x14ac:dyDescent="0.2">
      <c r="A98" s="125" t="s">
        <v>133</v>
      </c>
      <c r="B98" s="126"/>
      <c r="C98" s="151" t="s">
        <v>147</v>
      </c>
      <c r="D98" s="152"/>
      <c r="E98" s="152"/>
      <c r="F98" s="152"/>
      <c r="G98" s="153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47"/>
        <v>-</v>
      </c>
      <c r="P98" s="29" t="s">
        <v>471</v>
      </c>
      <c r="Q98" s="29" t="str">
        <f t="shared" si="48"/>
        <v>-</v>
      </c>
      <c r="R98" s="29" t="s">
        <v>471</v>
      </c>
      <c r="S98" s="29" t="str">
        <f t="shared" si="54"/>
        <v>-</v>
      </c>
      <c r="T98" s="29" t="s">
        <v>471</v>
      </c>
      <c r="U98" s="29" t="str">
        <f t="shared" si="55"/>
        <v>-</v>
      </c>
      <c r="V98" s="29" t="s">
        <v>471</v>
      </c>
      <c r="W98" s="29" t="s">
        <v>471</v>
      </c>
    </row>
    <row r="99" spans="1:23" s="24" customFormat="1" ht="8.1" customHeight="1" x14ac:dyDescent="0.2">
      <c r="A99" s="125" t="s">
        <v>134</v>
      </c>
      <c r="B99" s="126"/>
      <c r="C99" s="133" t="s">
        <v>148</v>
      </c>
      <c r="D99" s="134"/>
      <c r="E99" s="134"/>
      <c r="F99" s="134"/>
      <c r="G99" s="135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47"/>
        <v>-</v>
      </c>
      <c r="P99" s="29" t="s">
        <v>471</v>
      </c>
      <c r="Q99" s="29" t="str">
        <f t="shared" si="48"/>
        <v>-</v>
      </c>
      <c r="R99" s="29" t="s">
        <v>471</v>
      </c>
      <c r="S99" s="29" t="str">
        <f t="shared" si="54"/>
        <v>-</v>
      </c>
      <c r="T99" s="29" t="s">
        <v>471</v>
      </c>
      <c r="U99" s="29" t="str">
        <f t="shared" si="55"/>
        <v>-</v>
      </c>
      <c r="V99" s="29" t="s">
        <v>471</v>
      </c>
      <c r="W99" s="29" t="s">
        <v>471</v>
      </c>
    </row>
    <row r="100" spans="1:23" s="24" customFormat="1" ht="8.1" customHeight="1" x14ac:dyDescent="0.2">
      <c r="A100" s="125" t="s">
        <v>135</v>
      </c>
      <c r="B100" s="126"/>
      <c r="C100" s="130" t="s">
        <v>105</v>
      </c>
      <c r="D100" s="131"/>
      <c r="E100" s="131"/>
      <c r="F100" s="131"/>
      <c r="G100" s="132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0.33883000000000002</v>
      </c>
      <c r="L100" s="29">
        <f>L102+L105</f>
        <v>0.35136670999999997</v>
      </c>
      <c r="M100" s="29">
        <f>M102+M105</f>
        <v>0.35136670999999997</v>
      </c>
      <c r="N100" s="29">
        <f>N102+N105</f>
        <v>0.36542137839999994</v>
      </c>
      <c r="O100" s="29">
        <f t="shared" ref="O100:U100" si="56">O105+O102</f>
        <v>0.36542137839999994</v>
      </c>
      <c r="P100" s="29">
        <f t="shared" si="56"/>
        <v>0.38003823353599997</v>
      </c>
      <c r="Q100" s="29">
        <f t="shared" si="56"/>
        <v>0.38003823353599997</v>
      </c>
      <c r="R100" s="29">
        <f t="shared" si="56"/>
        <v>0.39523976287743995</v>
      </c>
      <c r="S100" s="29">
        <f t="shared" si="56"/>
        <v>0.39523976287743995</v>
      </c>
      <c r="T100" s="29">
        <f t="shared" si="56"/>
        <v>0.41104935339253756</v>
      </c>
      <c r="U100" s="29">
        <f t="shared" si="56"/>
        <v>0.41104935339253756</v>
      </c>
      <c r="V100" s="29">
        <f>L100+N100+P100+R100+T100</f>
        <v>1.9031154382059774</v>
      </c>
      <c r="W100" s="29">
        <f>M100+O100+Q100+S100+U100</f>
        <v>1.9031154382059774</v>
      </c>
    </row>
    <row r="101" spans="1:23" s="24" customFormat="1" ht="8.1" customHeight="1" x14ac:dyDescent="0.2">
      <c r="A101" s="125" t="s">
        <v>136</v>
      </c>
      <c r="B101" s="126"/>
      <c r="C101" s="133" t="s">
        <v>149</v>
      </c>
      <c r="D101" s="134"/>
      <c r="E101" s="134"/>
      <c r="F101" s="134"/>
      <c r="G101" s="135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47"/>
        <v>-</v>
      </c>
      <c r="P101" s="29" t="s">
        <v>471</v>
      </c>
      <c r="Q101" s="29" t="str">
        <f t="shared" si="48"/>
        <v>-</v>
      </c>
      <c r="R101" s="29" t="s">
        <v>471</v>
      </c>
      <c r="S101" s="29" t="str">
        <f t="shared" ref="S101" si="57">R101</f>
        <v>-</v>
      </c>
      <c r="T101" s="29" t="s">
        <v>471</v>
      </c>
      <c r="U101" s="29" t="str">
        <f t="shared" ref="U101" si="58">T101</f>
        <v>-</v>
      </c>
      <c r="V101" s="29" t="s">
        <v>471</v>
      </c>
      <c r="W101" s="29" t="s">
        <v>471</v>
      </c>
    </row>
    <row r="102" spans="1:23" s="24" customFormat="1" ht="8.1" customHeight="1" x14ac:dyDescent="0.2">
      <c r="A102" s="125" t="s">
        <v>137</v>
      </c>
      <c r="B102" s="126"/>
      <c r="C102" s="133" t="s">
        <v>150</v>
      </c>
      <c r="D102" s="134"/>
      <c r="E102" s="134"/>
      <c r="F102" s="134"/>
      <c r="G102" s="135"/>
      <c r="H102" s="25" t="s">
        <v>3</v>
      </c>
      <c r="I102" s="55">
        <v>4.3093009289018482</v>
      </c>
      <c r="J102" s="29">
        <v>6.2487856838283822</v>
      </c>
      <c r="K102" s="29">
        <f>24.77/1000</f>
        <v>2.477E-2</v>
      </c>
      <c r="L102" s="29">
        <f>K102*Лист1!H3/100</f>
        <v>2.5686490000000003E-2</v>
      </c>
      <c r="M102" s="29">
        <f>L102</f>
        <v>2.5686490000000003E-2</v>
      </c>
      <c r="N102" s="29">
        <f>L102*Лист1!I3/100</f>
        <v>2.6713949600000002E-2</v>
      </c>
      <c r="O102" s="29">
        <f>N102</f>
        <v>2.6713949600000002E-2</v>
      </c>
      <c r="P102" s="29">
        <f>N102*Лист1!J3/100</f>
        <v>2.7782507583999999E-2</v>
      </c>
      <c r="Q102" s="29">
        <f>P102</f>
        <v>2.7782507583999999E-2</v>
      </c>
      <c r="R102" s="29">
        <f>P102*Лист1!K3/100</f>
        <v>2.8893807887360002E-2</v>
      </c>
      <c r="S102" s="29">
        <f>R102</f>
        <v>2.8893807887360002E-2</v>
      </c>
      <c r="T102" s="29">
        <f>R102*Лист1!L3/100</f>
        <v>3.0049560202854403E-2</v>
      </c>
      <c r="U102" s="29">
        <f>T102</f>
        <v>3.0049560202854403E-2</v>
      </c>
      <c r="V102" s="29">
        <f>L102+N102+P102+R102+T102</f>
        <v>0.1391263152742144</v>
      </c>
      <c r="W102" s="29">
        <f>M102+O102+Q102+S102+U102</f>
        <v>0.1391263152742144</v>
      </c>
    </row>
    <row r="103" spans="1:23" s="24" customFormat="1" ht="8.1" customHeight="1" x14ac:dyDescent="0.2">
      <c r="A103" s="125" t="s">
        <v>138</v>
      </c>
      <c r="B103" s="126"/>
      <c r="C103" s="133" t="s">
        <v>151</v>
      </c>
      <c r="D103" s="134"/>
      <c r="E103" s="134"/>
      <c r="F103" s="134"/>
      <c r="G103" s="135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47"/>
        <v>-</v>
      </c>
      <c r="P103" s="29" t="s">
        <v>471</v>
      </c>
      <c r="Q103" s="29" t="str">
        <f t="shared" si="48"/>
        <v>-</v>
      </c>
      <c r="R103" s="29" t="s">
        <v>471</v>
      </c>
      <c r="S103" s="29" t="str">
        <f t="shared" ref="S103:S104" si="59">R103</f>
        <v>-</v>
      </c>
      <c r="T103" s="29" t="s">
        <v>471</v>
      </c>
      <c r="U103" s="29" t="str">
        <f t="shared" ref="U103:U104" si="60">T103</f>
        <v>-</v>
      </c>
      <c r="V103" s="29" t="s">
        <v>471</v>
      </c>
      <c r="W103" s="29" t="s">
        <v>471</v>
      </c>
    </row>
    <row r="104" spans="1:23" s="24" customFormat="1" ht="8.1" customHeight="1" x14ac:dyDescent="0.2">
      <c r="A104" s="125" t="s">
        <v>139</v>
      </c>
      <c r="B104" s="126"/>
      <c r="C104" s="151" t="s">
        <v>147</v>
      </c>
      <c r="D104" s="152"/>
      <c r="E104" s="152"/>
      <c r="F104" s="152"/>
      <c r="G104" s="153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47"/>
        <v>-</v>
      </c>
      <c r="P104" s="29" t="s">
        <v>471</v>
      </c>
      <c r="Q104" s="29" t="str">
        <f t="shared" si="48"/>
        <v>-</v>
      </c>
      <c r="R104" s="29" t="s">
        <v>471</v>
      </c>
      <c r="S104" s="29" t="str">
        <f t="shared" si="59"/>
        <v>-</v>
      </c>
      <c r="T104" s="29" t="s">
        <v>471</v>
      </c>
      <c r="U104" s="29" t="str">
        <f t="shared" si="60"/>
        <v>-</v>
      </c>
      <c r="V104" s="29" t="s">
        <v>471</v>
      </c>
      <c r="W104" s="29" t="s">
        <v>471</v>
      </c>
    </row>
    <row r="105" spans="1:23" s="24" customFormat="1" ht="8.1" customHeight="1" x14ac:dyDescent="0.2">
      <c r="A105" s="125" t="s">
        <v>140</v>
      </c>
      <c r="B105" s="126"/>
      <c r="C105" s="133" t="s">
        <v>152</v>
      </c>
      <c r="D105" s="134"/>
      <c r="E105" s="134"/>
      <c r="F105" s="134"/>
      <c r="G105" s="135"/>
      <c r="H105" s="25" t="s">
        <v>3</v>
      </c>
      <c r="I105" s="55">
        <v>0.32419539093515487</v>
      </c>
      <c r="J105" s="29">
        <v>0.27892431126413381</v>
      </c>
      <c r="K105" s="29">
        <f>314.06/1000</f>
        <v>0.31406000000000001</v>
      </c>
      <c r="L105" s="29">
        <f>K105*Лист1!H3/100</f>
        <v>0.32568021999999996</v>
      </c>
      <c r="M105" s="29">
        <f>L105</f>
        <v>0.32568021999999996</v>
      </c>
      <c r="N105" s="29">
        <f>L105*Лист1!I3/100</f>
        <v>0.33870742879999993</v>
      </c>
      <c r="O105" s="29">
        <f>N105</f>
        <v>0.33870742879999993</v>
      </c>
      <c r="P105" s="29">
        <f>N105*Лист1!J3/100</f>
        <v>0.35225572595199994</v>
      </c>
      <c r="Q105" s="29">
        <f>P105</f>
        <v>0.35225572595199994</v>
      </c>
      <c r="R105" s="29">
        <f>P105*Лист1!K3/100</f>
        <v>0.36634595499007994</v>
      </c>
      <c r="S105" s="29">
        <f>R105</f>
        <v>0.36634595499007994</v>
      </c>
      <c r="T105" s="29">
        <f>R105*Лист1!L3/100</f>
        <v>0.38099979318968313</v>
      </c>
      <c r="U105" s="29">
        <f>T105</f>
        <v>0.38099979318968313</v>
      </c>
      <c r="V105" s="29">
        <f>L105+N105+P105+R105+T105</f>
        <v>1.7639891229317628</v>
      </c>
      <c r="W105" s="29">
        <f>M105+O105+Q105+S105+U105</f>
        <v>1.7639891229317628</v>
      </c>
    </row>
    <row r="106" spans="1:23" s="24" customFormat="1" x14ac:dyDescent="0.2">
      <c r="A106" s="125" t="s">
        <v>141</v>
      </c>
      <c r="B106" s="126"/>
      <c r="C106" s="145" t="s">
        <v>153</v>
      </c>
      <c r="D106" s="146"/>
      <c r="E106" s="146"/>
      <c r="F106" s="146"/>
      <c r="G106" s="147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61">K78+K93</f>
        <v>13.832159999999989</v>
      </c>
      <c r="L106" s="29">
        <f t="shared" si="61"/>
        <v>-2.3984820100000013</v>
      </c>
      <c r="M106" s="29">
        <f t="shared" si="61"/>
        <v>-2.3984820100000013</v>
      </c>
      <c r="N106" s="29">
        <f t="shared" si="61"/>
        <v>-4.6821970627999994</v>
      </c>
      <c r="O106" s="29">
        <f t="shared" si="61"/>
        <v>-4.6821970627999994</v>
      </c>
      <c r="P106" s="29">
        <f t="shared" si="61"/>
        <v>-1.6280333593120007</v>
      </c>
      <c r="Q106" s="29">
        <f t="shared" si="61"/>
        <v>-1.6280333593120007</v>
      </c>
      <c r="R106" s="29">
        <f t="shared" si="61"/>
        <v>0.38266460071578262</v>
      </c>
      <c r="S106" s="29">
        <f t="shared" si="61"/>
        <v>0.75832270740117513</v>
      </c>
      <c r="T106" s="29">
        <f t="shared" si="61"/>
        <v>0.20669297874460313</v>
      </c>
      <c r="U106" s="29">
        <f t="shared" si="61"/>
        <v>0.20669297874460313</v>
      </c>
      <c r="V106" s="29">
        <f>L106+N106+P106+R106+T106</f>
        <v>-8.1193548526516146</v>
      </c>
      <c r="W106" s="29">
        <f>M106+O106+Q106+S106+U106</f>
        <v>-7.7436967459662229</v>
      </c>
    </row>
    <row r="107" spans="1:23" s="24" customFormat="1" ht="16.5" customHeight="1" x14ac:dyDescent="0.2">
      <c r="A107" s="125" t="s">
        <v>154</v>
      </c>
      <c r="B107" s="126"/>
      <c r="C107" s="130" t="s">
        <v>155</v>
      </c>
      <c r="D107" s="131"/>
      <c r="E107" s="131"/>
      <c r="F107" s="131"/>
      <c r="G107" s="132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47"/>
        <v>-</v>
      </c>
      <c r="P107" s="29" t="s">
        <v>471</v>
      </c>
      <c r="Q107" s="29" t="str">
        <f t="shared" si="48"/>
        <v>-</v>
      </c>
      <c r="R107" s="29" t="s">
        <v>471</v>
      </c>
      <c r="S107" s="29" t="str">
        <f t="shared" ref="S107:S111" si="62">R107</f>
        <v>-</v>
      </c>
      <c r="T107" s="29" t="s">
        <v>471</v>
      </c>
      <c r="U107" s="29" t="str">
        <f t="shared" ref="U107:U111" si="63">T107</f>
        <v>-</v>
      </c>
      <c r="V107" s="29" t="s">
        <v>471</v>
      </c>
      <c r="W107" s="29" t="s">
        <v>471</v>
      </c>
    </row>
    <row r="108" spans="1:23" s="24" customFormat="1" ht="16.5" customHeight="1" x14ac:dyDescent="0.2">
      <c r="A108" s="125" t="s">
        <v>156</v>
      </c>
      <c r="B108" s="126"/>
      <c r="C108" s="133" t="s">
        <v>43</v>
      </c>
      <c r="D108" s="134"/>
      <c r="E108" s="134"/>
      <c r="F108" s="134"/>
      <c r="G108" s="135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47"/>
        <v>-</v>
      </c>
      <c r="P108" s="29" t="s">
        <v>471</v>
      </c>
      <c r="Q108" s="29" t="str">
        <f t="shared" si="48"/>
        <v>-</v>
      </c>
      <c r="R108" s="29" t="s">
        <v>471</v>
      </c>
      <c r="S108" s="29" t="str">
        <f t="shared" si="62"/>
        <v>-</v>
      </c>
      <c r="T108" s="29" t="s">
        <v>471</v>
      </c>
      <c r="U108" s="29" t="str">
        <f t="shared" si="63"/>
        <v>-</v>
      </c>
      <c r="V108" s="29" t="s">
        <v>471</v>
      </c>
      <c r="W108" s="29" t="s">
        <v>471</v>
      </c>
    </row>
    <row r="109" spans="1:23" s="24" customFormat="1" ht="16.5" customHeight="1" x14ac:dyDescent="0.2">
      <c r="A109" s="125" t="s">
        <v>157</v>
      </c>
      <c r="B109" s="126"/>
      <c r="C109" s="133" t="s">
        <v>51</v>
      </c>
      <c r="D109" s="134"/>
      <c r="E109" s="134"/>
      <c r="F109" s="134"/>
      <c r="G109" s="135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47"/>
        <v>-</v>
      </c>
      <c r="P109" s="29" t="s">
        <v>471</v>
      </c>
      <c r="Q109" s="29" t="str">
        <f t="shared" si="48"/>
        <v>-</v>
      </c>
      <c r="R109" s="29" t="s">
        <v>471</v>
      </c>
      <c r="S109" s="29" t="str">
        <f t="shared" si="62"/>
        <v>-</v>
      </c>
      <c r="T109" s="29" t="s">
        <v>471</v>
      </c>
      <c r="U109" s="29" t="str">
        <f t="shared" si="63"/>
        <v>-</v>
      </c>
      <c r="V109" s="29" t="s">
        <v>471</v>
      </c>
      <c r="W109" s="29" t="s">
        <v>471</v>
      </c>
    </row>
    <row r="110" spans="1:23" s="24" customFormat="1" ht="16.5" customHeight="1" x14ac:dyDescent="0.2">
      <c r="A110" s="125" t="s">
        <v>158</v>
      </c>
      <c r="B110" s="126"/>
      <c r="C110" s="133" t="s">
        <v>52</v>
      </c>
      <c r="D110" s="134"/>
      <c r="E110" s="134"/>
      <c r="F110" s="134"/>
      <c r="G110" s="135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47"/>
        <v>-</v>
      </c>
      <c r="P110" s="29" t="s">
        <v>471</v>
      </c>
      <c r="Q110" s="29" t="str">
        <f t="shared" si="48"/>
        <v>-</v>
      </c>
      <c r="R110" s="29" t="s">
        <v>471</v>
      </c>
      <c r="S110" s="29" t="str">
        <f t="shared" si="62"/>
        <v>-</v>
      </c>
      <c r="T110" s="29" t="s">
        <v>471</v>
      </c>
      <c r="U110" s="29" t="str">
        <f t="shared" si="63"/>
        <v>-</v>
      </c>
      <c r="V110" s="29" t="s">
        <v>471</v>
      </c>
      <c r="W110" s="29" t="s">
        <v>471</v>
      </c>
    </row>
    <row r="111" spans="1:23" s="24" customFormat="1" ht="8.1" customHeight="1" x14ac:dyDescent="0.2">
      <c r="A111" s="125" t="s">
        <v>159</v>
      </c>
      <c r="B111" s="126"/>
      <c r="C111" s="130" t="s">
        <v>53</v>
      </c>
      <c r="D111" s="131"/>
      <c r="E111" s="131"/>
      <c r="F111" s="131"/>
      <c r="G111" s="132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47"/>
        <v>-</v>
      </c>
      <c r="P111" s="29" t="s">
        <v>471</v>
      </c>
      <c r="Q111" s="29" t="str">
        <f t="shared" si="48"/>
        <v>-</v>
      </c>
      <c r="R111" s="29" t="s">
        <v>471</v>
      </c>
      <c r="S111" s="29" t="str">
        <f t="shared" si="62"/>
        <v>-</v>
      </c>
      <c r="T111" s="29" t="s">
        <v>471</v>
      </c>
      <c r="U111" s="29" t="str">
        <f t="shared" si="63"/>
        <v>-</v>
      </c>
      <c r="V111" s="29" t="s">
        <v>471</v>
      </c>
      <c r="W111" s="29" t="s">
        <v>471</v>
      </c>
    </row>
    <row r="112" spans="1:23" s="24" customFormat="1" ht="8.1" customHeight="1" x14ac:dyDescent="0.2">
      <c r="A112" s="125" t="s">
        <v>160</v>
      </c>
      <c r="B112" s="126"/>
      <c r="C112" s="130" t="s">
        <v>75</v>
      </c>
      <c r="D112" s="131"/>
      <c r="E112" s="131"/>
      <c r="F112" s="131"/>
      <c r="G112" s="132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64">K106</f>
        <v>13.832159999999989</v>
      </c>
      <c r="L112" s="29">
        <f t="shared" si="64"/>
        <v>-2.3984820100000013</v>
      </c>
      <c r="M112" s="29">
        <f t="shared" si="64"/>
        <v>-2.3984820100000013</v>
      </c>
      <c r="N112" s="29">
        <f t="shared" si="64"/>
        <v>-4.6821970627999994</v>
      </c>
      <c r="O112" s="29">
        <f t="shared" si="64"/>
        <v>-4.6821970627999994</v>
      </c>
      <c r="P112" s="29">
        <f t="shared" si="64"/>
        <v>-1.6280333593120007</v>
      </c>
      <c r="Q112" s="29">
        <f t="shared" si="64"/>
        <v>-1.6280333593120007</v>
      </c>
      <c r="R112" s="29">
        <f t="shared" si="64"/>
        <v>0.38266460071578262</v>
      </c>
      <c r="S112" s="29">
        <f t="shared" si="64"/>
        <v>0.75832270740117513</v>
      </c>
      <c r="T112" s="29">
        <f t="shared" si="64"/>
        <v>0.20669297874460313</v>
      </c>
      <c r="U112" s="29">
        <f t="shared" si="64"/>
        <v>0.20669297874460313</v>
      </c>
      <c r="V112" s="29">
        <f>L112+N112+P112+R112+T112</f>
        <v>-8.1193548526516146</v>
      </c>
      <c r="W112" s="29">
        <f>M112+O112+Q112+S112+U112</f>
        <v>-7.7436967459662229</v>
      </c>
    </row>
    <row r="113" spans="1:23" s="24" customFormat="1" ht="8.1" customHeight="1" x14ac:dyDescent="0.2">
      <c r="A113" s="125" t="s">
        <v>161</v>
      </c>
      <c r="B113" s="126"/>
      <c r="C113" s="130" t="s">
        <v>76</v>
      </c>
      <c r="D113" s="131"/>
      <c r="E113" s="131"/>
      <c r="F113" s="131"/>
      <c r="G113" s="132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47"/>
        <v>-</v>
      </c>
      <c r="P113" s="29" t="s">
        <v>471</v>
      </c>
      <c r="Q113" s="29" t="str">
        <f t="shared" si="48"/>
        <v>-</v>
      </c>
      <c r="R113" s="29" t="s">
        <v>471</v>
      </c>
      <c r="S113" s="29" t="str">
        <f t="shared" ref="S113:S120" si="65">R113</f>
        <v>-</v>
      </c>
      <c r="T113" s="29" t="s">
        <v>471</v>
      </c>
      <c r="U113" s="29" t="str">
        <f t="shared" ref="U113:U120" si="66">T113</f>
        <v>-</v>
      </c>
      <c r="V113" s="29" t="s">
        <v>471</v>
      </c>
      <c r="W113" s="29" t="s">
        <v>471</v>
      </c>
    </row>
    <row r="114" spans="1:23" s="24" customFormat="1" ht="8.1" customHeight="1" x14ac:dyDescent="0.2">
      <c r="A114" s="125" t="s">
        <v>162</v>
      </c>
      <c r="B114" s="126"/>
      <c r="C114" s="130" t="s">
        <v>77</v>
      </c>
      <c r="D114" s="131"/>
      <c r="E114" s="131"/>
      <c r="F114" s="131"/>
      <c r="G114" s="132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47"/>
        <v>-</v>
      </c>
      <c r="P114" s="29" t="s">
        <v>471</v>
      </c>
      <c r="Q114" s="29" t="str">
        <f t="shared" si="48"/>
        <v>-</v>
      </c>
      <c r="R114" s="29" t="s">
        <v>471</v>
      </c>
      <c r="S114" s="29" t="str">
        <f t="shared" si="65"/>
        <v>-</v>
      </c>
      <c r="T114" s="29" t="s">
        <v>471</v>
      </c>
      <c r="U114" s="29" t="str">
        <f t="shared" si="66"/>
        <v>-</v>
      </c>
      <c r="V114" s="29" t="s">
        <v>471</v>
      </c>
      <c r="W114" s="29" t="s">
        <v>471</v>
      </c>
    </row>
    <row r="115" spans="1:23" s="24" customFormat="1" ht="8.1" customHeight="1" x14ac:dyDescent="0.2">
      <c r="A115" s="125" t="s">
        <v>163</v>
      </c>
      <c r="B115" s="126"/>
      <c r="C115" s="130" t="s">
        <v>78</v>
      </c>
      <c r="D115" s="131"/>
      <c r="E115" s="131"/>
      <c r="F115" s="131"/>
      <c r="G115" s="132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47"/>
        <v>-</v>
      </c>
      <c r="P115" s="29" t="s">
        <v>471</v>
      </c>
      <c r="Q115" s="29" t="str">
        <f t="shared" si="48"/>
        <v>-</v>
      </c>
      <c r="R115" s="29" t="s">
        <v>471</v>
      </c>
      <c r="S115" s="29" t="str">
        <f t="shared" si="65"/>
        <v>-</v>
      </c>
      <c r="T115" s="29" t="s">
        <v>471</v>
      </c>
      <c r="U115" s="29" t="str">
        <f t="shared" si="66"/>
        <v>-</v>
      </c>
      <c r="V115" s="29" t="s">
        <v>471</v>
      </c>
      <c r="W115" s="29" t="s">
        <v>471</v>
      </c>
    </row>
    <row r="116" spans="1:23" s="24" customFormat="1" ht="8.1" customHeight="1" x14ac:dyDescent="0.2">
      <c r="A116" s="125" t="s">
        <v>164</v>
      </c>
      <c r="B116" s="126"/>
      <c r="C116" s="130" t="s">
        <v>79</v>
      </c>
      <c r="D116" s="131"/>
      <c r="E116" s="131"/>
      <c r="F116" s="131"/>
      <c r="G116" s="132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47"/>
        <v>-</v>
      </c>
      <c r="P116" s="29" t="s">
        <v>471</v>
      </c>
      <c r="Q116" s="29" t="str">
        <f t="shared" si="48"/>
        <v>-</v>
      </c>
      <c r="R116" s="29" t="s">
        <v>471</v>
      </c>
      <c r="S116" s="29" t="str">
        <f t="shared" si="65"/>
        <v>-</v>
      </c>
      <c r="T116" s="29" t="s">
        <v>471</v>
      </c>
      <c r="U116" s="29" t="str">
        <f t="shared" si="66"/>
        <v>-</v>
      </c>
      <c r="V116" s="29" t="s">
        <v>471</v>
      </c>
      <c r="W116" s="29" t="s">
        <v>471</v>
      </c>
    </row>
    <row r="117" spans="1:23" s="24" customFormat="1" ht="16.5" customHeight="1" x14ac:dyDescent="0.2">
      <c r="A117" s="125" t="s">
        <v>165</v>
      </c>
      <c r="B117" s="126"/>
      <c r="C117" s="130" t="s">
        <v>80</v>
      </c>
      <c r="D117" s="131"/>
      <c r="E117" s="131"/>
      <c r="F117" s="131"/>
      <c r="G117" s="132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47"/>
        <v>-</v>
      </c>
      <c r="P117" s="29" t="s">
        <v>471</v>
      </c>
      <c r="Q117" s="29" t="str">
        <f t="shared" si="48"/>
        <v>-</v>
      </c>
      <c r="R117" s="29" t="s">
        <v>471</v>
      </c>
      <c r="S117" s="29" t="str">
        <f t="shared" si="65"/>
        <v>-</v>
      </c>
      <c r="T117" s="29" t="s">
        <v>471</v>
      </c>
      <c r="U117" s="29" t="str">
        <f t="shared" si="66"/>
        <v>-</v>
      </c>
      <c r="V117" s="29" t="s">
        <v>471</v>
      </c>
      <c r="W117" s="29" t="s">
        <v>471</v>
      </c>
    </row>
    <row r="118" spans="1:23" s="24" customFormat="1" ht="8.1" customHeight="1" x14ac:dyDescent="0.2">
      <c r="A118" s="125" t="s">
        <v>166</v>
      </c>
      <c r="B118" s="126"/>
      <c r="C118" s="133" t="s">
        <v>81</v>
      </c>
      <c r="D118" s="134"/>
      <c r="E118" s="134"/>
      <c r="F118" s="134"/>
      <c r="G118" s="135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47"/>
        <v>-</v>
      </c>
      <c r="P118" s="29" t="s">
        <v>471</v>
      </c>
      <c r="Q118" s="29" t="str">
        <f t="shared" si="48"/>
        <v>-</v>
      </c>
      <c r="R118" s="29" t="s">
        <v>471</v>
      </c>
      <c r="S118" s="29" t="str">
        <f t="shared" si="65"/>
        <v>-</v>
      </c>
      <c r="T118" s="29" t="s">
        <v>471</v>
      </c>
      <c r="U118" s="29" t="str">
        <f t="shared" si="66"/>
        <v>-</v>
      </c>
      <c r="V118" s="29" t="s">
        <v>471</v>
      </c>
      <c r="W118" s="29" t="s">
        <v>471</v>
      </c>
    </row>
    <row r="119" spans="1:23" s="24" customFormat="1" ht="8.1" customHeight="1" x14ac:dyDescent="0.2">
      <c r="A119" s="125" t="s">
        <v>167</v>
      </c>
      <c r="B119" s="126"/>
      <c r="C119" s="133" t="s">
        <v>82</v>
      </c>
      <c r="D119" s="134"/>
      <c r="E119" s="134"/>
      <c r="F119" s="134"/>
      <c r="G119" s="135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47"/>
        <v>-</v>
      </c>
      <c r="P119" s="29" t="s">
        <v>471</v>
      </c>
      <c r="Q119" s="29" t="str">
        <f t="shared" si="48"/>
        <v>-</v>
      </c>
      <c r="R119" s="29" t="s">
        <v>471</v>
      </c>
      <c r="S119" s="29" t="str">
        <f t="shared" si="65"/>
        <v>-</v>
      </c>
      <c r="T119" s="29" t="s">
        <v>471</v>
      </c>
      <c r="U119" s="29" t="str">
        <f t="shared" si="66"/>
        <v>-</v>
      </c>
      <c r="V119" s="29" t="s">
        <v>471</v>
      </c>
      <c r="W119" s="29" t="s">
        <v>471</v>
      </c>
    </row>
    <row r="120" spans="1:23" s="24" customFormat="1" ht="8.1" customHeight="1" x14ac:dyDescent="0.2">
      <c r="A120" s="125" t="s">
        <v>168</v>
      </c>
      <c r="B120" s="126"/>
      <c r="C120" s="130" t="s">
        <v>83</v>
      </c>
      <c r="D120" s="131"/>
      <c r="E120" s="131"/>
      <c r="F120" s="131"/>
      <c r="G120" s="132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47"/>
        <v>-</v>
      </c>
      <c r="P120" s="29" t="s">
        <v>471</v>
      </c>
      <c r="Q120" s="29" t="str">
        <f t="shared" si="48"/>
        <v>-</v>
      </c>
      <c r="R120" s="29" t="s">
        <v>471</v>
      </c>
      <c r="S120" s="29" t="str">
        <f t="shared" si="65"/>
        <v>-</v>
      </c>
      <c r="T120" s="29" t="s">
        <v>471</v>
      </c>
      <c r="U120" s="29" t="str">
        <f t="shared" si="66"/>
        <v>-</v>
      </c>
      <c r="V120" s="29" t="s">
        <v>471</v>
      </c>
      <c r="W120" s="29" t="s">
        <v>471</v>
      </c>
    </row>
    <row r="121" spans="1:23" s="24" customFormat="1" x14ac:dyDescent="0.2">
      <c r="A121" s="125" t="s">
        <v>169</v>
      </c>
      <c r="B121" s="126"/>
      <c r="C121" s="145" t="s">
        <v>170</v>
      </c>
      <c r="D121" s="146"/>
      <c r="E121" s="146"/>
      <c r="F121" s="146"/>
      <c r="G121" s="147"/>
      <c r="H121" s="25" t="s">
        <v>3</v>
      </c>
      <c r="I121" s="30">
        <v>0</v>
      </c>
      <c r="J121" s="29">
        <v>0</v>
      </c>
      <c r="K121" s="29">
        <v>3.35459</v>
      </c>
      <c r="L121" s="29"/>
      <c r="M121" s="29">
        <f>L121</f>
        <v>0</v>
      </c>
      <c r="N121" s="29">
        <f>L121*Лист1!I3/100</f>
        <v>0</v>
      </c>
      <c r="O121" s="29">
        <f>N121</f>
        <v>0</v>
      </c>
      <c r="P121" s="29">
        <f>N121*Лист1!J3/100</f>
        <v>0</v>
      </c>
      <c r="Q121" s="29">
        <f>P121</f>
        <v>0</v>
      </c>
      <c r="R121" s="29">
        <f>P121*Лист1!K3/100</f>
        <v>0</v>
      </c>
      <c r="S121" s="29">
        <f>R121</f>
        <v>0</v>
      </c>
      <c r="T121" s="29">
        <f>R121*Лист1!L3/100</f>
        <v>0</v>
      </c>
      <c r="U121" s="29">
        <f>T121</f>
        <v>0</v>
      </c>
      <c r="V121" s="29">
        <f>L121+N121+P121+R121+T121</f>
        <v>0</v>
      </c>
      <c r="W121" s="29">
        <f>M121+O121+Q121+S121+U121</f>
        <v>0</v>
      </c>
    </row>
    <row r="122" spans="1:23" s="24" customFormat="1" ht="8.1" customHeight="1" x14ac:dyDescent="0.2">
      <c r="A122" s="125" t="s">
        <v>171</v>
      </c>
      <c r="B122" s="126"/>
      <c r="C122" s="130" t="s">
        <v>42</v>
      </c>
      <c r="D122" s="131"/>
      <c r="E122" s="131"/>
      <c r="F122" s="131"/>
      <c r="G122" s="132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47"/>
        <v>-</v>
      </c>
      <c r="P122" s="29" t="s">
        <v>471</v>
      </c>
      <c r="Q122" s="29" t="str">
        <f t="shared" si="48"/>
        <v>-</v>
      </c>
      <c r="R122" s="29" t="s">
        <v>471</v>
      </c>
      <c r="S122" s="29" t="str">
        <f t="shared" ref="S122:S126" si="67">R122</f>
        <v>-</v>
      </c>
      <c r="T122" s="29" t="s">
        <v>471</v>
      </c>
      <c r="U122" s="29" t="str">
        <f t="shared" ref="U122:U126" si="68">T122</f>
        <v>-</v>
      </c>
      <c r="V122" s="29" t="s">
        <v>471</v>
      </c>
      <c r="W122" s="29" t="s">
        <v>471</v>
      </c>
    </row>
    <row r="123" spans="1:23" s="24" customFormat="1" ht="16.5" customHeight="1" x14ac:dyDescent="0.2">
      <c r="A123" s="125" t="s">
        <v>172</v>
      </c>
      <c r="B123" s="126"/>
      <c r="C123" s="133" t="s">
        <v>43</v>
      </c>
      <c r="D123" s="134"/>
      <c r="E123" s="134"/>
      <c r="F123" s="134"/>
      <c r="G123" s="135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47"/>
        <v>-</v>
      </c>
      <c r="P123" s="29" t="s">
        <v>471</v>
      </c>
      <c r="Q123" s="29" t="str">
        <f t="shared" si="48"/>
        <v>-</v>
      </c>
      <c r="R123" s="29" t="s">
        <v>471</v>
      </c>
      <c r="S123" s="29" t="str">
        <f t="shared" si="67"/>
        <v>-</v>
      </c>
      <c r="T123" s="29" t="s">
        <v>471</v>
      </c>
      <c r="U123" s="29" t="str">
        <f t="shared" si="68"/>
        <v>-</v>
      </c>
      <c r="V123" s="29" t="s">
        <v>471</v>
      </c>
      <c r="W123" s="29" t="s">
        <v>471</v>
      </c>
    </row>
    <row r="124" spans="1:23" s="24" customFormat="1" ht="16.5" customHeight="1" x14ac:dyDescent="0.2">
      <c r="A124" s="125" t="s">
        <v>173</v>
      </c>
      <c r="B124" s="126"/>
      <c r="C124" s="133" t="s">
        <v>51</v>
      </c>
      <c r="D124" s="134"/>
      <c r="E124" s="134"/>
      <c r="F124" s="134"/>
      <c r="G124" s="135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47"/>
        <v>-</v>
      </c>
      <c r="P124" s="29" t="s">
        <v>471</v>
      </c>
      <c r="Q124" s="29" t="str">
        <f t="shared" si="48"/>
        <v>-</v>
      </c>
      <c r="R124" s="29" t="s">
        <v>471</v>
      </c>
      <c r="S124" s="29" t="str">
        <f t="shared" si="67"/>
        <v>-</v>
      </c>
      <c r="T124" s="29" t="s">
        <v>471</v>
      </c>
      <c r="U124" s="29" t="str">
        <f t="shared" si="68"/>
        <v>-</v>
      </c>
      <c r="V124" s="29" t="s">
        <v>471</v>
      </c>
      <c r="W124" s="29" t="s">
        <v>471</v>
      </c>
    </row>
    <row r="125" spans="1:23" s="24" customFormat="1" ht="16.5" customHeight="1" x14ac:dyDescent="0.2">
      <c r="A125" s="125" t="s">
        <v>174</v>
      </c>
      <c r="B125" s="126"/>
      <c r="C125" s="133" t="s">
        <v>52</v>
      </c>
      <c r="D125" s="134"/>
      <c r="E125" s="134"/>
      <c r="F125" s="134"/>
      <c r="G125" s="135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47"/>
        <v>-</v>
      </c>
      <c r="P125" s="29" t="s">
        <v>471</v>
      </c>
      <c r="Q125" s="29" t="str">
        <f t="shared" si="48"/>
        <v>-</v>
      </c>
      <c r="R125" s="29" t="s">
        <v>471</v>
      </c>
      <c r="S125" s="29" t="str">
        <f t="shared" si="67"/>
        <v>-</v>
      </c>
      <c r="T125" s="29" t="s">
        <v>471</v>
      </c>
      <c r="U125" s="29" t="str">
        <f t="shared" si="68"/>
        <v>-</v>
      </c>
      <c r="V125" s="29" t="s">
        <v>471</v>
      </c>
      <c r="W125" s="29" t="s">
        <v>471</v>
      </c>
    </row>
    <row r="126" spans="1:23" s="24" customFormat="1" ht="8.1" customHeight="1" x14ac:dyDescent="0.2">
      <c r="A126" s="125" t="s">
        <v>175</v>
      </c>
      <c r="B126" s="126"/>
      <c r="C126" s="130" t="s">
        <v>658</v>
      </c>
      <c r="D126" s="131"/>
      <c r="E126" s="131"/>
      <c r="F126" s="131"/>
      <c r="G126" s="132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47"/>
        <v>-</v>
      </c>
      <c r="P126" s="29" t="s">
        <v>471</v>
      </c>
      <c r="Q126" s="29" t="str">
        <f t="shared" si="48"/>
        <v>-</v>
      </c>
      <c r="R126" s="29" t="s">
        <v>471</v>
      </c>
      <c r="S126" s="29" t="str">
        <f t="shared" si="67"/>
        <v>-</v>
      </c>
      <c r="T126" s="29" t="s">
        <v>471</v>
      </c>
      <c r="U126" s="29" t="str">
        <f t="shared" si="68"/>
        <v>-</v>
      </c>
      <c r="V126" s="29" t="s">
        <v>471</v>
      </c>
      <c r="W126" s="29" t="s">
        <v>471</v>
      </c>
    </row>
    <row r="127" spans="1:23" s="24" customFormat="1" ht="8.1" customHeight="1" x14ac:dyDescent="0.2">
      <c r="A127" s="125" t="s">
        <v>176</v>
      </c>
      <c r="B127" s="126"/>
      <c r="C127" s="130" t="s">
        <v>659</v>
      </c>
      <c r="D127" s="131"/>
      <c r="E127" s="131"/>
      <c r="F127" s="131"/>
      <c r="G127" s="132"/>
      <c r="H127" s="25" t="s">
        <v>3</v>
      </c>
      <c r="I127" s="29">
        <v>0</v>
      </c>
      <c r="J127" s="29">
        <v>0</v>
      </c>
      <c r="K127" s="29">
        <f>K121</f>
        <v>3.35459</v>
      </c>
      <c r="L127" s="29">
        <f>L121</f>
        <v>0</v>
      </c>
      <c r="M127" s="29">
        <f>L127</f>
        <v>0</v>
      </c>
      <c r="N127" s="29">
        <f t="shared" ref="N127:U127" si="69">N121</f>
        <v>0</v>
      </c>
      <c r="O127" s="29">
        <f t="shared" si="69"/>
        <v>0</v>
      </c>
      <c r="P127" s="29">
        <f t="shared" si="69"/>
        <v>0</v>
      </c>
      <c r="Q127" s="29">
        <f t="shared" si="69"/>
        <v>0</v>
      </c>
      <c r="R127" s="29">
        <f t="shared" si="69"/>
        <v>0</v>
      </c>
      <c r="S127" s="29">
        <f t="shared" si="69"/>
        <v>0</v>
      </c>
      <c r="T127" s="29">
        <f t="shared" si="69"/>
        <v>0</v>
      </c>
      <c r="U127" s="29">
        <f t="shared" si="69"/>
        <v>0</v>
      </c>
      <c r="V127" s="29">
        <f>L127+N127+P127+R127+T127</f>
        <v>0</v>
      </c>
      <c r="W127" s="29">
        <f>M127+O127+Q127+S127+U127</f>
        <v>0</v>
      </c>
    </row>
    <row r="128" spans="1:23" s="24" customFormat="1" ht="8.1" customHeight="1" x14ac:dyDescent="0.2">
      <c r="A128" s="125" t="s">
        <v>177</v>
      </c>
      <c r="B128" s="126"/>
      <c r="C128" s="130" t="s">
        <v>660</v>
      </c>
      <c r="D128" s="131"/>
      <c r="E128" s="131"/>
      <c r="F128" s="131"/>
      <c r="G128" s="132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47"/>
        <v>-</v>
      </c>
      <c r="P128" s="29" t="s">
        <v>471</v>
      </c>
      <c r="Q128" s="29" t="str">
        <f t="shared" si="48"/>
        <v>-</v>
      </c>
      <c r="R128" s="29" t="s">
        <v>471</v>
      </c>
      <c r="S128" s="29" t="str">
        <f t="shared" ref="S128:S135" si="70">R128</f>
        <v>-</v>
      </c>
      <c r="T128" s="29" t="s">
        <v>471</v>
      </c>
      <c r="U128" s="29" t="str">
        <f t="shared" ref="U128:U135" si="71">T128</f>
        <v>-</v>
      </c>
      <c r="V128" s="29" t="s">
        <v>471</v>
      </c>
      <c r="W128" s="29" t="s">
        <v>471</v>
      </c>
    </row>
    <row r="129" spans="1:23" s="24" customFormat="1" ht="8.1" customHeight="1" x14ac:dyDescent="0.2">
      <c r="A129" s="125" t="s">
        <v>178</v>
      </c>
      <c r="B129" s="126"/>
      <c r="C129" s="130" t="s">
        <v>661</v>
      </c>
      <c r="D129" s="131"/>
      <c r="E129" s="131"/>
      <c r="F129" s="131"/>
      <c r="G129" s="132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47"/>
        <v>-</v>
      </c>
      <c r="P129" s="29" t="s">
        <v>471</v>
      </c>
      <c r="Q129" s="29" t="str">
        <f t="shared" si="48"/>
        <v>-</v>
      </c>
      <c r="R129" s="29" t="s">
        <v>471</v>
      </c>
      <c r="S129" s="29" t="str">
        <f t="shared" si="70"/>
        <v>-</v>
      </c>
      <c r="T129" s="29" t="s">
        <v>471</v>
      </c>
      <c r="U129" s="29" t="str">
        <f t="shared" si="71"/>
        <v>-</v>
      </c>
      <c r="V129" s="29" t="s">
        <v>471</v>
      </c>
      <c r="W129" s="29" t="s">
        <v>471</v>
      </c>
    </row>
    <row r="130" spans="1:23" s="24" customFormat="1" ht="8.1" customHeight="1" x14ac:dyDescent="0.2">
      <c r="A130" s="125" t="s">
        <v>179</v>
      </c>
      <c r="B130" s="126"/>
      <c r="C130" s="130" t="s">
        <v>662</v>
      </c>
      <c r="D130" s="131"/>
      <c r="E130" s="131"/>
      <c r="F130" s="131"/>
      <c r="G130" s="132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47"/>
        <v>-</v>
      </c>
      <c r="P130" s="29" t="s">
        <v>471</v>
      </c>
      <c r="Q130" s="29" t="str">
        <f t="shared" si="48"/>
        <v>-</v>
      </c>
      <c r="R130" s="29" t="s">
        <v>471</v>
      </c>
      <c r="S130" s="29" t="str">
        <f t="shared" si="70"/>
        <v>-</v>
      </c>
      <c r="T130" s="29" t="s">
        <v>471</v>
      </c>
      <c r="U130" s="29" t="str">
        <f t="shared" si="71"/>
        <v>-</v>
      </c>
      <c r="V130" s="29" t="s">
        <v>471</v>
      </c>
      <c r="W130" s="29" t="s">
        <v>471</v>
      </c>
    </row>
    <row r="131" spans="1:23" s="24" customFormat="1" ht="8.1" customHeight="1" x14ac:dyDescent="0.2">
      <c r="A131" s="125" t="s">
        <v>180</v>
      </c>
      <c r="B131" s="126"/>
      <c r="C131" s="130" t="s">
        <v>663</v>
      </c>
      <c r="D131" s="131"/>
      <c r="E131" s="131"/>
      <c r="F131" s="131"/>
      <c r="G131" s="132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47"/>
        <v>-</v>
      </c>
      <c r="P131" s="29" t="s">
        <v>471</v>
      </c>
      <c r="Q131" s="29" t="str">
        <f t="shared" si="48"/>
        <v>-</v>
      </c>
      <c r="R131" s="29" t="s">
        <v>471</v>
      </c>
      <c r="S131" s="29" t="str">
        <f t="shared" si="70"/>
        <v>-</v>
      </c>
      <c r="T131" s="29" t="s">
        <v>471</v>
      </c>
      <c r="U131" s="29" t="str">
        <f t="shared" si="71"/>
        <v>-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25" t="s">
        <v>181</v>
      </c>
      <c r="B132" s="126"/>
      <c r="C132" s="130" t="s">
        <v>80</v>
      </c>
      <c r="D132" s="131"/>
      <c r="E132" s="131"/>
      <c r="F132" s="131"/>
      <c r="G132" s="132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47"/>
        <v>-</v>
      </c>
      <c r="P132" s="29" t="s">
        <v>471</v>
      </c>
      <c r="Q132" s="29" t="str">
        <f t="shared" si="48"/>
        <v>-</v>
      </c>
      <c r="R132" s="29" t="s">
        <v>471</v>
      </c>
      <c r="S132" s="29" t="str">
        <f t="shared" si="70"/>
        <v>-</v>
      </c>
      <c r="T132" s="29" t="s">
        <v>471</v>
      </c>
      <c r="U132" s="29" t="str">
        <f t="shared" si="71"/>
        <v>-</v>
      </c>
      <c r="V132" s="29" t="s">
        <v>471</v>
      </c>
      <c r="W132" s="29" t="s">
        <v>471</v>
      </c>
    </row>
    <row r="133" spans="1:23" s="24" customFormat="1" ht="8.1" customHeight="1" x14ac:dyDescent="0.2">
      <c r="A133" s="125" t="s">
        <v>182</v>
      </c>
      <c r="B133" s="126"/>
      <c r="C133" s="133" t="s">
        <v>81</v>
      </c>
      <c r="D133" s="134"/>
      <c r="E133" s="134"/>
      <c r="F133" s="134"/>
      <c r="G133" s="135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47"/>
        <v>-</v>
      </c>
      <c r="P133" s="29" t="s">
        <v>471</v>
      </c>
      <c r="Q133" s="29" t="str">
        <f t="shared" si="48"/>
        <v>-</v>
      </c>
      <c r="R133" s="29" t="s">
        <v>471</v>
      </c>
      <c r="S133" s="29" t="str">
        <f t="shared" si="70"/>
        <v>-</v>
      </c>
      <c r="T133" s="29" t="s">
        <v>471</v>
      </c>
      <c r="U133" s="29" t="str">
        <f t="shared" si="71"/>
        <v>-</v>
      </c>
      <c r="V133" s="29" t="s">
        <v>471</v>
      </c>
      <c r="W133" s="29" t="s">
        <v>471</v>
      </c>
    </row>
    <row r="134" spans="1:23" s="24" customFormat="1" ht="8.1" customHeight="1" x14ac:dyDescent="0.2">
      <c r="A134" s="125" t="s">
        <v>183</v>
      </c>
      <c r="B134" s="126"/>
      <c r="C134" s="133" t="s">
        <v>82</v>
      </c>
      <c r="D134" s="134"/>
      <c r="E134" s="134"/>
      <c r="F134" s="134"/>
      <c r="G134" s="135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47"/>
        <v>-</v>
      </c>
      <c r="P134" s="29" t="s">
        <v>471</v>
      </c>
      <c r="Q134" s="29" t="str">
        <f t="shared" si="48"/>
        <v>-</v>
      </c>
      <c r="R134" s="29" t="s">
        <v>471</v>
      </c>
      <c r="S134" s="29" t="str">
        <f t="shared" si="70"/>
        <v>-</v>
      </c>
      <c r="T134" s="29" t="s">
        <v>471</v>
      </c>
      <c r="U134" s="29" t="str">
        <f t="shared" si="71"/>
        <v>-</v>
      </c>
      <c r="V134" s="29" t="s">
        <v>471</v>
      </c>
      <c r="W134" s="29" t="s">
        <v>471</v>
      </c>
    </row>
    <row r="135" spans="1:23" s="24" customFormat="1" ht="8.1" customHeight="1" x14ac:dyDescent="0.2">
      <c r="A135" s="125" t="s">
        <v>184</v>
      </c>
      <c r="B135" s="126"/>
      <c r="C135" s="130" t="s">
        <v>664</v>
      </c>
      <c r="D135" s="131"/>
      <c r="E135" s="131"/>
      <c r="F135" s="131"/>
      <c r="G135" s="132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47"/>
        <v>-</v>
      </c>
      <c r="P135" s="29" t="s">
        <v>471</v>
      </c>
      <c r="Q135" s="29" t="str">
        <f t="shared" si="48"/>
        <v>-</v>
      </c>
      <c r="R135" s="29" t="s">
        <v>471</v>
      </c>
      <c r="S135" s="29" t="str">
        <f t="shared" si="70"/>
        <v>-</v>
      </c>
      <c r="T135" s="29" t="s">
        <v>471</v>
      </c>
      <c r="U135" s="29" t="str">
        <f t="shared" si="71"/>
        <v>-</v>
      </c>
      <c r="V135" s="29" t="s">
        <v>471</v>
      </c>
      <c r="W135" s="29" t="s">
        <v>471</v>
      </c>
    </row>
    <row r="136" spans="1:23" s="24" customFormat="1" x14ac:dyDescent="0.2">
      <c r="A136" s="125" t="s">
        <v>185</v>
      </c>
      <c r="B136" s="126"/>
      <c r="C136" s="145" t="s">
        <v>186</v>
      </c>
      <c r="D136" s="146"/>
      <c r="E136" s="146"/>
      <c r="F136" s="146"/>
      <c r="G136" s="147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72">K106-K121</f>
        <v>10.477569999999989</v>
      </c>
      <c r="L136" s="29">
        <f t="shared" si="72"/>
        <v>-2.3984820100000013</v>
      </c>
      <c r="M136" s="29">
        <f t="shared" si="72"/>
        <v>-2.3984820100000013</v>
      </c>
      <c r="N136" s="29">
        <f t="shared" si="72"/>
        <v>-4.6821970627999994</v>
      </c>
      <c r="O136" s="29">
        <f t="shared" si="72"/>
        <v>-4.6821970627999994</v>
      </c>
      <c r="P136" s="29">
        <f t="shared" si="72"/>
        <v>-1.6280333593120007</v>
      </c>
      <c r="Q136" s="29">
        <f t="shared" si="72"/>
        <v>-1.6280333593120007</v>
      </c>
      <c r="R136" s="29">
        <f t="shared" si="72"/>
        <v>0.38266460071578262</v>
      </c>
      <c r="S136" s="29">
        <f t="shared" si="72"/>
        <v>0.75832270740117513</v>
      </c>
      <c r="T136" s="29">
        <f t="shared" si="72"/>
        <v>0.20669297874460313</v>
      </c>
      <c r="U136" s="29">
        <f t="shared" si="72"/>
        <v>0.20669297874460313</v>
      </c>
      <c r="V136" s="29">
        <f>L136+N136+P136+R136+T136</f>
        <v>-8.1193548526516146</v>
      </c>
      <c r="W136" s="29">
        <f>M136+O136+Q136+S136+U136</f>
        <v>-7.7436967459662229</v>
      </c>
    </row>
    <row r="137" spans="1:23" s="24" customFormat="1" ht="8.1" customHeight="1" x14ac:dyDescent="0.2">
      <c r="A137" s="125" t="s">
        <v>187</v>
      </c>
      <c r="B137" s="126"/>
      <c r="C137" s="130" t="s">
        <v>42</v>
      </c>
      <c r="D137" s="131"/>
      <c r="E137" s="131"/>
      <c r="F137" s="131"/>
      <c r="G137" s="132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47"/>
        <v>-</v>
      </c>
      <c r="P137" s="29" t="s">
        <v>471</v>
      </c>
      <c r="Q137" s="29" t="str">
        <f t="shared" si="48"/>
        <v>-</v>
      </c>
      <c r="R137" s="29" t="s">
        <v>471</v>
      </c>
      <c r="S137" s="29" t="str">
        <f t="shared" ref="S137:S141" si="73">R137</f>
        <v>-</v>
      </c>
      <c r="T137" s="29" t="s">
        <v>471</v>
      </c>
      <c r="U137" s="29" t="str">
        <f t="shared" ref="U137:U141" si="74">T137</f>
        <v>-</v>
      </c>
      <c r="V137" s="29" t="s">
        <v>471</v>
      </c>
      <c r="W137" s="29" t="s">
        <v>471</v>
      </c>
    </row>
    <row r="138" spans="1:23" s="24" customFormat="1" ht="16.5" customHeight="1" x14ac:dyDescent="0.2">
      <c r="A138" s="125" t="s">
        <v>188</v>
      </c>
      <c r="B138" s="126"/>
      <c r="C138" s="133" t="s">
        <v>43</v>
      </c>
      <c r="D138" s="134"/>
      <c r="E138" s="134"/>
      <c r="F138" s="134"/>
      <c r="G138" s="135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47"/>
        <v>-</v>
      </c>
      <c r="P138" s="29" t="s">
        <v>471</v>
      </c>
      <c r="Q138" s="29" t="str">
        <f t="shared" si="48"/>
        <v>-</v>
      </c>
      <c r="R138" s="29" t="s">
        <v>471</v>
      </c>
      <c r="S138" s="29" t="str">
        <f t="shared" si="73"/>
        <v>-</v>
      </c>
      <c r="T138" s="29" t="s">
        <v>471</v>
      </c>
      <c r="U138" s="29" t="str">
        <f t="shared" si="74"/>
        <v>-</v>
      </c>
      <c r="V138" s="29" t="s">
        <v>471</v>
      </c>
      <c r="W138" s="29" t="s">
        <v>471</v>
      </c>
    </row>
    <row r="139" spans="1:23" s="24" customFormat="1" ht="16.5" customHeight="1" x14ac:dyDescent="0.2">
      <c r="A139" s="125" t="s">
        <v>189</v>
      </c>
      <c r="B139" s="126"/>
      <c r="C139" s="133" t="s">
        <v>51</v>
      </c>
      <c r="D139" s="134"/>
      <c r="E139" s="134"/>
      <c r="F139" s="134"/>
      <c r="G139" s="135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47"/>
        <v>-</v>
      </c>
      <c r="P139" s="29" t="s">
        <v>471</v>
      </c>
      <c r="Q139" s="29" t="str">
        <f t="shared" si="48"/>
        <v>-</v>
      </c>
      <c r="R139" s="29" t="s">
        <v>471</v>
      </c>
      <c r="S139" s="29" t="str">
        <f t="shared" si="73"/>
        <v>-</v>
      </c>
      <c r="T139" s="29" t="s">
        <v>471</v>
      </c>
      <c r="U139" s="29" t="str">
        <f t="shared" si="74"/>
        <v>-</v>
      </c>
      <c r="V139" s="29" t="s">
        <v>471</v>
      </c>
      <c r="W139" s="29" t="s">
        <v>471</v>
      </c>
    </row>
    <row r="140" spans="1:23" s="24" customFormat="1" ht="16.5" customHeight="1" x14ac:dyDescent="0.2">
      <c r="A140" s="125" t="s">
        <v>190</v>
      </c>
      <c r="B140" s="126"/>
      <c r="C140" s="133" t="s">
        <v>52</v>
      </c>
      <c r="D140" s="134"/>
      <c r="E140" s="134"/>
      <c r="F140" s="134"/>
      <c r="G140" s="135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47"/>
        <v>-</v>
      </c>
      <c r="P140" s="29" t="s">
        <v>471</v>
      </c>
      <c r="Q140" s="29" t="str">
        <f t="shared" si="48"/>
        <v>-</v>
      </c>
      <c r="R140" s="29" t="s">
        <v>471</v>
      </c>
      <c r="S140" s="29" t="str">
        <f t="shared" si="73"/>
        <v>-</v>
      </c>
      <c r="T140" s="29" t="s">
        <v>471</v>
      </c>
      <c r="U140" s="29" t="str">
        <f t="shared" si="74"/>
        <v>-</v>
      </c>
      <c r="V140" s="29" t="s">
        <v>471</v>
      </c>
      <c r="W140" s="29" t="s">
        <v>471</v>
      </c>
    </row>
    <row r="141" spans="1:23" s="24" customFormat="1" ht="8.1" customHeight="1" x14ac:dyDescent="0.2">
      <c r="A141" s="125" t="s">
        <v>191</v>
      </c>
      <c r="B141" s="126"/>
      <c r="C141" s="130" t="s">
        <v>53</v>
      </c>
      <c r="D141" s="131"/>
      <c r="E141" s="131"/>
      <c r="F141" s="131"/>
      <c r="G141" s="132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47"/>
        <v>-</v>
      </c>
      <c r="P141" s="29" t="s">
        <v>471</v>
      </c>
      <c r="Q141" s="29" t="str">
        <f t="shared" si="48"/>
        <v>-</v>
      </c>
      <c r="R141" s="29" t="s">
        <v>471</v>
      </c>
      <c r="S141" s="29" t="str">
        <f t="shared" si="73"/>
        <v>-</v>
      </c>
      <c r="T141" s="29" t="s">
        <v>471</v>
      </c>
      <c r="U141" s="29" t="str">
        <f t="shared" si="74"/>
        <v>-</v>
      </c>
      <c r="V141" s="29" t="s">
        <v>471</v>
      </c>
      <c r="W141" s="29" t="s">
        <v>471</v>
      </c>
    </row>
    <row r="142" spans="1:23" s="24" customFormat="1" ht="8.1" customHeight="1" x14ac:dyDescent="0.2">
      <c r="A142" s="125" t="s">
        <v>192</v>
      </c>
      <c r="B142" s="126"/>
      <c r="C142" s="130" t="s">
        <v>75</v>
      </c>
      <c r="D142" s="131"/>
      <c r="E142" s="131"/>
      <c r="F142" s="131"/>
      <c r="G142" s="132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75">K136</f>
        <v>10.477569999999989</v>
      </c>
      <c r="L142" s="29">
        <f t="shared" si="75"/>
        <v>-2.3984820100000013</v>
      </c>
      <c r="M142" s="29">
        <f t="shared" si="75"/>
        <v>-2.3984820100000013</v>
      </c>
      <c r="N142" s="29">
        <f t="shared" si="75"/>
        <v>-4.6821970627999994</v>
      </c>
      <c r="O142" s="29">
        <f t="shared" si="75"/>
        <v>-4.6821970627999994</v>
      </c>
      <c r="P142" s="29">
        <f t="shared" si="75"/>
        <v>-1.6280333593120007</v>
      </c>
      <c r="Q142" s="29">
        <f t="shared" si="75"/>
        <v>-1.6280333593120007</v>
      </c>
      <c r="R142" s="29">
        <f t="shared" si="75"/>
        <v>0.38266460071578262</v>
      </c>
      <c r="S142" s="29">
        <f t="shared" si="75"/>
        <v>0.75832270740117513</v>
      </c>
      <c r="T142" s="29">
        <f t="shared" si="75"/>
        <v>0.20669297874460313</v>
      </c>
      <c r="U142" s="29">
        <f t="shared" si="75"/>
        <v>0.20669297874460313</v>
      </c>
      <c r="V142" s="29">
        <f>L142+N142+P142+R142+T142</f>
        <v>-8.1193548526516146</v>
      </c>
      <c r="W142" s="29">
        <f>M142+O142+Q142+S142+U142</f>
        <v>-7.7436967459662229</v>
      </c>
    </row>
    <row r="143" spans="1:23" s="24" customFormat="1" ht="8.1" customHeight="1" x14ac:dyDescent="0.2">
      <c r="A143" s="125" t="s">
        <v>193</v>
      </c>
      <c r="B143" s="126"/>
      <c r="C143" s="130" t="s">
        <v>76</v>
      </c>
      <c r="D143" s="131"/>
      <c r="E143" s="131"/>
      <c r="F143" s="131"/>
      <c r="G143" s="132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47"/>
        <v>-</v>
      </c>
      <c r="P143" s="29" t="s">
        <v>471</v>
      </c>
      <c r="Q143" s="29" t="str">
        <f t="shared" si="48"/>
        <v>-</v>
      </c>
      <c r="R143" s="29" t="s">
        <v>471</v>
      </c>
      <c r="S143" s="29" t="str">
        <f t="shared" ref="S143:S150" si="76">R143</f>
        <v>-</v>
      </c>
      <c r="T143" s="29" t="s">
        <v>471</v>
      </c>
      <c r="U143" s="29" t="str">
        <f t="shared" ref="U143:U150" si="77">T143</f>
        <v>-</v>
      </c>
      <c r="V143" s="29" t="s">
        <v>471</v>
      </c>
      <c r="W143" s="29" t="s">
        <v>471</v>
      </c>
    </row>
    <row r="144" spans="1:23" s="24" customFormat="1" ht="8.1" customHeight="1" x14ac:dyDescent="0.2">
      <c r="A144" s="125" t="s">
        <v>194</v>
      </c>
      <c r="B144" s="126"/>
      <c r="C144" s="130" t="s">
        <v>77</v>
      </c>
      <c r="D144" s="131"/>
      <c r="E144" s="131"/>
      <c r="F144" s="131"/>
      <c r="G144" s="132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47"/>
        <v>-</v>
      </c>
      <c r="P144" s="29" t="s">
        <v>471</v>
      </c>
      <c r="Q144" s="29" t="str">
        <f t="shared" si="48"/>
        <v>-</v>
      </c>
      <c r="R144" s="29" t="s">
        <v>471</v>
      </c>
      <c r="S144" s="29" t="str">
        <f t="shared" si="76"/>
        <v>-</v>
      </c>
      <c r="T144" s="29" t="s">
        <v>471</v>
      </c>
      <c r="U144" s="29" t="str">
        <f t="shared" si="77"/>
        <v>-</v>
      </c>
      <c r="V144" s="29" t="s">
        <v>471</v>
      </c>
      <c r="W144" s="29" t="s">
        <v>471</v>
      </c>
    </row>
    <row r="145" spans="1:23" s="24" customFormat="1" ht="8.1" customHeight="1" x14ac:dyDescent="0.2">
      <c r="A145" s="125" t="s">
        <v>195</v>
      </c>
      <c r="B145" s="126"/>
      <c r="C145" s="130" t="s">
        <v>78</v>
      </c>
      <c r="D145" s="131"/>
      <c r="E145" s="131"/>
      <c r="F145" s="131"/>
      <c r="G145" s="132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47"/>
        <v>-</v>
      </c>
      <c r="P145" s="29" t="s">
        <v>471</v>
      </c>
      <c r="Q145" s="29" t="str">
        <f t="shared" si="48"/>
        <v>-</v>
      </c>
      <c r="R145" s="29" t="s">
        <v>471</v>
      </c>
      <c r="S145" s="29" t="str">
        <f t="shared" si="76"/>
        <v>-</v>
      </c>
      <c r="T145" s="29" t="s">
        <v>471</v>
      </c>
      <c r="U145" s="29" t="str">
        <f t="shared" si="77"/>
        <v>-</v>
      </c>
      <c r="V145" s="29" t="s">
        <v>471</v>
      </c>
      <c r="W145" s="29" t="s">
        <v>471</v>
      </c>
    </row>
    <row r="146" spans="1:23" s="24" customFormat="1" ht="8.1" customHeight="1" x14ac:dyDescent="0.2">
      <c r="A146" s="125" t="s">
        <v>196</v>
      </c>
      <c r="B146" s="126"/>
      <c r="C146" s="130" t="s">
        <v>79</v>
      </c>
      <c r="D146" s="131"/>
      <c r="E146" s="131"/>
      <c r="F146" s="131"/>
      <c r="G146" s="132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47"/>
        <v>-</v>
      </c>
      <c r="P146" s="29" t="s">
        <v>471</v>
      </c>
      <c r="Q146" s="29" t="str">
        <f t="shared" si="48"/>
        <v>-</v>
      </c>
      <c r="R146" s="29" t="s">
        <v>471</v>
      </c>
      <c r="S146" s="29" t="str">
        <f t="shared" si="76"/>
        <v>-</v>
      </c>
      <c r="T146" s="29" t="s">
        <v>471</v>
      </c>
      <c r="U146" s="29" t="str">
        <f t="shared" si="77"/>
        <v>-</v>
      </c>
      <c r="V146" s="29" t="s">
        <v>471</v>
      </c>
      <c r="W146" s="29" t="s">
        <v>471</v>
      </c>
    </row>
    <row r="147" spans="1:23" s="24" customFormat="1" ht="16.5" customHeight="1" x14ac:dyDescent="0.2">
      <c r="A147" s="125" t="s">
        <v>197</v>
      </c>
      <c r="B147" s="126"/>
      <c r="C147" s="130" t="s">
        <v>80</v>
      </c>
      <c r="D147" s="131"/>
      <c r="E147" s="131"/>
      <c r="F147" s="131"/>
      <c r="G147" s="132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47"/>
        <v>-</v>
      </c>
      <c r="P147" s="29" t="s">
        <v>471</v>
      </c>
      <c r="Q147" s="29" t="str">
        <f t="shared" si="48"/>
        <v>-</v>
      </c>
      <c r="R147" s="29" t="s">
        <v>471</v>
      </c>
      <c r="S147" s="29" t="str">
        <f t="shared" si="76"/>
        <v>-</v>
      </c>
      <c r="T147" s="29" t="s">
        <v>471</v>
      </c>
      <c r="U147" s="29" t="str">
        <f t="shared" si="77"/>
        <v>-</v>
      </c>
      <c r="V147" s="29" t="s">
        <v>471</v>
      </c>
      <c r="W147" s="29" t="s">
        <v>471</v>
      </c>
    </row>
    <row r="148" spans="1:23" s="24" customFormat="1" ht="8.1" customHeight="1" x14ac:dyDescent="0.2">
      <c r="A148" s="125" t="s">
        <v>198</v>
      </c>
      <c r="B148" s="126"/>
      <c r="C148" s="133" t="s">
        <v>81</v>
      </c>
      <c r="D148" s="134"/>
      <c r="E148" s="134"/>
      <c r="F148" s="134"/>
      <c r="G148" s="135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47"/>
        <v>-</v>
      </c>
      <c r="P148" s="29" t="s">
        <v>471</v>
      </c>
      <c r="Q148" s="29" t="str">
        <f t="shared" si="48"/>
        <v>-</v>
      </c>
      <c r="R148" s="29" t="s">
        <v>471</v>
      </c>
      <c r="S148" s="29" t="str">
        <f t="shared" si="76"/>
        <v>-</v>
      </c>
      <c r="T148" s="29" t="s">
        <v>471</v>
      </c>
      <c r="U148" s="29" t="str">
        <f t="shared" si="77"/>
        <v>-</v>
      </c>
      <c r="V148" s="29" t="s">
        <v>471</v>
      </c>
      <c r="W148" s="29" t="s">
        <v>471</v>
      </c>
    </row>
    <row r="149" spans="1:23" s="24" customFormat="1" ht="8.1" customHeight="1" x14ac:dyDescent="0.2">
      <c r="A149" s="125" t="s">
        <v>199</v>
      </c>
      <c r="B149" s="126"/>
      <c r="C149" s="133" t="s">
        <v>82</v>
      </c>
      <c r="D149" s="134"/>
      <c r="E149" s="134"/>
      <c r="F149" s="134"/>
      <c r="G149" s="135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P162" si="78">N149</f>
        <v>-</v>
      </c>
      <c r="P149" s="29" t="s">
        <v>471</v>
      </c>
      <c r="Q149" s="29" t="str">
        <f t="shared" ref="Q149:R162" si="79">P149</f>
        <v>-</v>
      </c>
      <c r="R149" s="29" t="s">
        <v>471</v>
      </c>
      <c r="S149" s="29" t="str">
        <f t="shared" si="76"/>
        <v>-</v>
      </c>
      <c r="T149" s="29" t="s">
        <v>471</v>
      </c>
      <c r="U149" s="29" t="str">
        <f t="shared" si="77"/>
        <v>-</v>
      </c>
      <c r="V149" s="29" t="s">
        <v>471</v>
      </c>
      <c r="W149" s="29" t="s">
        <v>471</v>
      </c>
    </row>
    <row r="150" spans="1:23" s="24" customFormat="1" ht="8.1" customHeight="1" x14ac:dyDescent="0.2">
      <c r="A150" s="125" t="s">
        <v>200</v>
      </c>
      <c r="B150" s="126"/>
      <c r="C150" s="130" t="s">
        <v>83</v>
      </c>
      <c r="D150" s="131"/>
      <c r="E150" s="131"/>
      <c r="F150" s="131"/>
      <c r="G150" s="132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78"/>
        <v>-</v>
      </c>
      <c r="P150" s="29" t="s">
        <v>471</v>
      </c>
      <c r="Q150" s="29" t="str">
        <f t="shared" si="79"/>
        <v>-</v>
      </c>
      <c r="R150" s="29" t="s">
        <v>471</v>
      </c>
      <c r="S150" s="29" t="str">
        <f t="shared" si="76"/>
        <v>-</v>
      </c>
      <c r="T150" s="29" t="s">
        <v>471</v>
      </c>
      <c r="U150" s="29" t="str">
        <f t="shared" si="77"/>
        <v>-</v>
      </c>
      <c r="V150" s="29" t="s">
        <v>471</v>
      </c>
      <c r="W150" s="29" t="s">
        <v>471</v>
      </c>
    </row>
    <row r="151" spans="1:23" s="24" customFormat="1" ht="8.1" customHeight="1" x14ac:dyDescent="0.2">
      <c r="A151" s="125" t="s">
        <v>201</v>
      </c>
      <c r="B151" s="126"/>
      <c r="C151" s="145" t="s">
        <v>202</v>
      </c>
      <c r="D151" s="146"/>
      <c r="E151" s="146"/>
      <c r="F151" s="146"/>
      <c r="G151" s="147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80">K142</f>
        <v>10.477569999999989</v>
      </c>
      <c r="L151" s="29">
        <f t="shared" si="80"/>
        <v>-2.3984820100000013</v>
      </c>
      <c r="M151" s="29">
        <f t="shared" si="80"/>
        <v>-2.3984820100000013</v>
      </c>
      <c r="N151" s="29">
        <f t="shared" si="80"/>
        <v>-4.6821970627999994</v>
      </c>
      <c r="O151" s="29">
        <f t="shared" si="80"/>
        <v>-4.6821970627999994</v>
      </c>
      <c r="P151" s="29">
        <f t="shared" si="80"/>
        <v>-1.6280333593120007</v>
      </c>
      <c r="Q151" s="29">
        <f t="shared" si="80"/>
        <v>-1.6280333593120007</v>
      </c>
      <c r="R151" s="29">
        <f t="shared" si="80"/>
        <v>0.38266460071578262</v>
      </c>
      <c r="S151" s="29">
        <f t="shared" si="80"/>
        <v>0.75832270740117513</v>
      </c>
      <c r="T151" s="29">
        <f t="shared" si="80"/>
        <v>0.20669297874460313</v>
      </c>
      <c r="U151" s="29">
        <f t="shared" si="80"/>
        <v>0.20669297874460313</v>
      </c>
      <c r="V151" s="29">
        <f>L151+N151+P151+R151+T151</f>
        <v>-8.1193548526516146</v>
      </c>
      <c r="W151" s="29">
        <f>M151+O151+Q151+S151+U151</f>
        <v>-7.7436967459662229</v>
      </c>
    </row>
    <row r="152" spans="1:23" s="24" customFormat="1" ht="8.1" customHeight="1" x14ac:dyDescent="0.2">
      <c r="A152" s="125" t="s">
        <v>203</v>
      </c>
      <c r="B152" s="126"/>
      <c r="C152" s="130" t="s">
        <v>207</v>
      </c>
      <c r="D152" s="131"/>
      <c r="E152" s="131"/>
      <c r="F152" s="131"/>
      <c r="G152" s="132"/>
      <c r="H152" s="25" t="s">
        <v>3</v>
      </c>
      <c r="I152" s="30">
        <v>3.4067755099999997</v>
      </c>
      <c r="J152" s="29">
        <v>4.9115699999999993</v>
      </c>
      <c r="K152" s="29">
        <v>13.1043</v>
      </c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</row>
    <row r="153" spans="1:23" s="24" customFormat="1" ht="8.1" customHeight="1" x14ac:dyDescent="0.2">
      <c r="A153" s="125" t="s">
        <v>204</v>
      </c>
      <c r="B153" s="126"/>
      <c r="C153" s="160" t="s">
        <v>693</v>
      </c>
      <c r="D153" s="161"/>
      <c r="E153" s="161"/>
      <c r="F153" s="161"/>
      <c r="G153" s="162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78"/>
        <v>-</v>
      </c>
      <c r="P153" s="29" t="s">
        <v>471</v>
      </c>
      <c r="Q153" s="29" t="str">
        <f t="shared" si="79"/>
        <v>-</v>
      </c>
      <c r="R153" s="29" t="s">
        <v>471</v>
      </c>
      <c r="S153" s="29" t="str">
        <f t="shared" ref="S153:T162" si="81">R153</f>
        <v>-</v>
      </c>
      <c r="T153" s="29" t="s">
        <v>471</v>
      </c>
      <c r="U153" s="29" t="str">
        <f t="shared" ref="U153:U162" si="82">T153</f>
        <v>-</v>
      </c>
      <c r="V153" s="29" t="s">
        <v>471</v>
      </c>
      <c r="W153" s="29" t="s">
        <v>471</v>
      </c>
    </row>
    <row r="154" spans="1:23" s="24" customFormat="1" ht="8.1" customHeight="1" x14ac:dyDescent="0.2">
      <c r="A154" s="125" t="s">
        <v>205</v>
      </c>
      <c r="B154" s="126"/>
      <c r="C154" s="160" t="s">
        <v>694</v>
      </c>
      <c r="D154" s="161"/>
      <c r="E154" s="161"/>
      <c r="F154" s="161"/>
      <c r="G154" s="162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78"/>
        <v>-</v>
      </c>
      <c r="P154" s="29" t="s">
        <v>471</v>
      </c>
      <c r="Q154" s="29" t="str">
        <f t="shared" si="79"/>
        <v>-</v>
      </c>
      <c r="R154" s="29" t="s">
        <v>471</v>
      </c>
      <c r="S154" s="29" t="str">
        <f t="shared" si="81"/>
        <v>-</v>
      </c>
      <c r="T154" s="29" t="s">
        <v>471</v>
      </c>
      <c r="U154" s="29" t="str">
        <f t="shared" si="82"/>
        <v>-</v>
      </c>
      <c r="V154" s="29" t="s">
        <v>471</v>
      </c>
      <c r="W154" s="29" t="s">
        <v>471</v>
      </c>
    </row>
    <row r="155" spans="1:23" s="24" customFormat="1" ht="9" thickBot="1" x14ac:dyDescent="0.25">
      <c r="A155" s="138" t="s">
        <v>206</v>
      </c>
      <c r="B155" s="139"/>
      <c r="C155" s="163" t="s">
        <v>208</v>
      </c>
      <c r="D155" s="164"/>
      <c r="E155" s="164"/>
      <c r="F155" s="164"/>
      <c r="G155" s="165"/>
      <c r="H155" s="32" t="s">
        <v>3</v>
      </c>
      <c r="I155" s="36">
        <v>0</v>
      </c>
      <c r="J155" s="38">
        <f t="shared" ref="J155:N155" si="83">I155</f>
        <v>0</v>
      </c>
      <c r="K155" s="38">
        <f t="shared" si="83"/>
        <v>0</v>
      </c>
      <c r="L155" s="38">
        <f t="shared" si="83"/>
        <v>0</v>
      </c>
      <c r="M155" s="38">
        <v>0</v>
      </c>
      <c r="N155" s="38">
        <f t="shared" si="83"/>
        <v>0</v>
      </c>
      <c r="O155" s="38">
        <f t="shared" si="78"/>
        <v>0</v>
      </c>
      <c r="P155" s="38">
        <f t="shared" si="78"/>
        <v>0</v>
      </c>
      <c r="Q155" s="38">
        <f t="shared" si="79"/>
        <v>0</v>
      </c>
      <c r="R155" s="38">
        <f t="shared" si="79"/>
        <v>0</v>
      </c>
      <c r="S155" s="38">
        <f t="shared" si="81"/>
        <v>0</v>
      </c>
      <c r="T155" s="38">
        <f t="shared" si="81"/>
        <v>0</v>
      </c>
      <c r="U155" s="38">
        <f t="shared" si="82"/>
        <v>0</v>
      </c>
      <c r="V155" s="38">
        <f>L155+N155+P155+R155+T155</f>
        <v>0</v>
      </c>
      <c r="W155" s="38">
        <f>M155+O155+Q155+S155+U155</f>
        <v>0</v>
      </c>
    </row>
    <row r="156" spans="1:23" s="24" customFormat="1" ht="9" customHeight="1" x14ac:dyDescent="0.2">
      <c r="A156" s="136" t="s">
        <v>209</v>
      </c>
      <c r="B156" s="137"/>
      <c r="C156" s="127" t="s">
        <v>108</v>
      </c>
      <c r="D156" s="128"/>
      <c r="E156" s="128"/>
      <c r="F156" s="128"/>
      <c r="G156" s="129"/>
      <c r="H156" s="39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78"/>
        <v>-</v>
      </c>
      <c r="P156" s="57" t="s">
        <v>471</v>
      </c>
      <c r="Q156" s="57" t="str">
        <f t="shared" si="79"/>
        <v>-</v>
      </c>
      <c r="R156" s="57" t="s">
        <v>471</v>
      </c>
      <c r="S156" s="57" t="str">
        <f t="shared" si="81"/>
        <v>-</v>
      </c>
      <c r="T156" s="57" t="s">
        <v>471</v>
      </c>
      <c r="U156" s="57" t="str">
        <f t="shared" si="82"/>
        <v>-</v>
      </c>
      <c r="V156" s="29" t="s">
        <v>471</v>
      </c>
      <c r="W156" s="29" t="s">
        <v>471</v>
      </c>
    </row>
    <row r="157" spans="1:23" s="24" customFormat="1" ht="16.5" customHeight="1" x14ac:dyDescent="0.2">
      <c r="A157" s="125" t="s">
        <v>210</v>
      </c>
      <c r="B157" s="126"/>
      <c r="C157" s="130" t="s">
        <v>216</v>
      </c>
      <c r="D157" s="131"/>
      <c r="E157" s="131"/>
      <c r="F157" s="131"/>
      <c r="G157" s="132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78"/>
        <v>-</v>
      </c>
      <c r="P157" s="29" t="s">
        <v>471</v>
      </c>
      <c r="Q157" s="29" t="str">
        <f t="shared" si="79"/>
        <v>-</v>
      </c>
      <c r="R157" s="29" t="s">
        <v>471</v>
      </c>
      <c r="S157" s="29" t="str">
        <f t="shared" si="81"/>
        <v>-</v>
      </c>
      <c r="T157" s="29" t="s">
        <v>471</v>
      </c>
      <c r="U157" s="29" t="str">
        <f t="shared" si="82"/>
        <v>-</v>
      </c>
      <c r="V157" s="29" t="s">
        <v>471</v>
      </c>
      <c r="W157" s="29" t="s">
        <v>471</v>
      </c>
    </row>
    <row r="158" spans="1:23" s="24" customFormat="1" ht="8.1" customHeight="1" x14ac:dyDescent="0.2">
      <c r="A158" s="125" t="s">
        <v>211</v>
      </c>
      <c r="B158" s="126"/>
      <c r="C158" s="130" t="s">
        <v>217</v>
      </c>
      <c r="D158" s="131"/>
      <c r="E158" s="131"/>
      <c r="F158" s="131"/>
      <c r="G158" s="132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78"/>
        <v>-</v>
      </c>
      <c r="P158" s="29" t="s">
        <v>471</v>
      </c>
      <c r="Q158" s="29" t="str">
        <f t="shared" si="79"/>
        <v>-</v>
      </c>
      <c r="R158" s="29" t="s">
        <v>471</v>
      </c>
      <c r="S158" s="29" t="str">
        <f t="shared" si="81"/>
        <v>-</v>
      </c>
      <c r="T158" s="29" t="s">
        <v>471</v>
      </c>
      <c r="U158" s="29" t="str">
        <f t="shared" si="82"/>
        <v>-</v>
      </c>
      <c r="V158" s="29" t="s">
        <v>471</v>
      </c>
      <c r="W158" s="29" t="s">
        <v>471</v>
      </c>
    </row>
    <row r="159" spans="1:23" s="24" customFormat="1" ht="8.1" customHeight="1" x14ac:dyDescent="0.2">
      <c r="A159" s="125" t="s">
        <v>212</v>
      </c>
      <c r="B159" s="126"/>
      <c r="C159" s="133" t="s">
        <v>218</v>
      </c>
      <c r="D159" s="134"/>
      <c r="E159" s="134"/>
      <c r="F159" s="134"/>
      <c r="G159" s="135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78"/>
        <v>-</v>
      </c>
      <c r="P159" s="29" t="s">
        <v>471</v>
      </c>
      <c r="Q159" s="29" t="str">
        <f t="shared" si="79"/>
        <v>-</v>
      </c>
      <c r="R159" s="29" t="s">
        <v>471</v>
      </c>
      <c r="S159" s="29" t="str">
        <f t="shared" si="81"/>
        <v>-</v>
      </c>
      <c r="T159" s="29" t="s">
        <v>471</v>
      </c>
      <c r="U159" s="29" t="str">
        <f t="shared" si="82"/>
        <v>-</v>
      </c>
      <c r="V159" s="29" t="s">
        <v>471</v>
      </c>
      <c r="W159" s="29" t="s">
        <v>471</v>
      </c>
    </row>
    <row r="160" spans="1:23" s="24" customFormat="1" ht="8.1" customHeight="1" x14ac:dyDescent="0.2">
      <c r="A160" s="125" t="s">
        <v>213</v>
      </c>
      <c r="B160" s="126"/>
      <c r="C160" s="130" t="s">
        <v>219</v>
      </c>
      <c r="D160" s="131"/>
      <c r="E160" s="131"/>
      <c r="F160" s="131"/>
      <c r="G160" s="132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78"/>
        <v>-</v>
      </c>
      <c r="P160" s="29" t="s">
        <v>471</v>
      </c>
      <c r="Q160" s="29" t="str">
        <f t="shared" si="79"/>
        <v>-</v>
      </c>
      <c r="R160" s="29" t="s">
        <v>471</v>
      </c>
      <c r="S160" s="29" t="str">
        <f t="shared" si="81"/>
        <v>-</v>
      </c>
      <c r="T160" s="29" t="s">
        <v>471</v>
      </c>
      <c r="U160" s="29" t="str">
        <f t="shared" si="82"/>
        <v>-</v>
      </c>
      <c r="V160" s="29" t="s">
        <v>471</v>
      </c>
      <c r="W160" s="29" t="s">
        <v>471</v>
      </c>
    </row>
    <row r="161" spans="1:23" s="24" customFormat="1" ht="8.1" customHeight="1" x14ac:dyDescent="0.2">
      <c r="A161" s="125" t="s">
        <v>214</v>
      </c>
      <c r="B161" s="126"/>
      <c r="C161" s="133" t="s">
        <v>220</v>
      </c>
      <c r="D161" s="134"/>
      <c r="E161" s="134"/>
      <c r="F161" s="134"/>
      <c r="G161" s="135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78"/>
        <v>-</v>
      </c>
      <c r="P161" s="29" t="s">
        <v>471</v>
      </c>
      <c r="Q161" s="29" t="str">
        <f t="shared" si="79"/>
        <v>-</v>
      </c>
      <c r="R161" s="29" t="s">
        <v>471</v>
      </c>
      <c r="S161" s="29" t="str">
        <f t="shared" si="81"/>
        <v>-</v>
      </c>
      <c r="T161" s="29" t="s">
        <v>471</v>
      </c>
      <c r="U161" s="29" t="str">
        <f t="shared" si="82"/>
        <v>-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38" t="s">
        <v>215</v>
      </c>
      <c r="B162" s="139"/>
      <c r="C162" s="163" t="s">
        <v>221</v>
      </c>
      <c r="D162" s="164"/>
      <c r="E162" s="164"/>
      <c r="F162" s="164"/>
      <c r="G162" s="165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78"/>
        <v>-</v>
      </c>
      <c r="P162" s="38" t="s">
        <v>471</v>
      </c>
      <c r="Q162" s="38" t="str">
        <f t="shared" si="79"/>
        <v>-</v>
      </c>
      <c r="R162" s="38" t="s">
        <v>471</v>
      </c>
      <c r="S162" s="38" t="str">
        <f t="shared" si="81"/>
        <v>-</v>
      </c>
      <c r="T162" s="38" t="s">
        <v>471</v>
      </c>
      <c r="U162" s="38" t="str">
        <f t="shared" si="82"/>
        <v>-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66" t="s">
        <v>222</v>
      </c>
      <c r="B163" s="167"/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  <c r="O163" s="167"/>
      <c r="P163" s="167"/>
      <c r="Q163" s="167"/>
      <c r="R163" s="167"/>
      <c r="S163" s="167"/>
      <c r="T163" s="167"/>
      <c r="U163" s="167"/>
      <c r="V163" s="167"/>
      <c r="W163" s="168"/>
    </row>
    <row r="164" spans="1:23" s="24" customFormat="1" ht="9" customHeight="1" x14ac:dyDescent="0.2">
      <c r="A164" s="136" t="s">
        <v>223</v>
      </c>
      <c r="B164" s="137"/>
      <c r="C164" s="127" t="s">
        <v>224</v>
      </c>
      <c r="D164" s="128"/>
      <c r="E164" s="128"/>
      <c r="F164" s="128"/>
      <c r="G164" s="129"/>
      <c r="H164" s="25" t="s">
        <v>3</v>
      </c>
      <c r="I164" s="26">
        <v>3.8440664356001752</v>
      </c>
      <c r="J164" s="26">
        <f t="shared" ref="J164:U164" si="84">J170</f>
        <v>93.082731179999996</v>
      </c>
      <c r="K164" s="26">
        <f t="shared" si="84"/>
        <v>151.19584799999998</v>
      </c>
      <c r="L164" s="26">
        <f t="shared" si="84"/>
        <v>136.325362248</v>
      </c>
      <c r="M164" s="26">
        <f t="shared" si="84"/>
        <v>136.325362248</v>
      </c>
      <c r="N164" s="26">
        <f t="shared" si="84"/>
        <v>138.74892277104001</v>
      </c>
      <c r="O164" s="26">
        <f t="shared" si="84"/>
        <v>138.74892277104001</v>
      </c>
      <c r="P164" s="26">
        <f t="shared" si="84"/>
        <v>147.78449854508159</v>
      </c>
      <c r="Q164" s="26">
        <f t="shared" si="84"/>
        <v>147.78449854508159</v>
      </c>
      <c r="R164" s="26">
        <f t="shared" si="84"/>
        <v>155.78273860016517</v>
      </c>
      <c r="S164" s="26">
        <f t="shared" si="84"/>
        <v>155.78273860016517</v>
      </c>
      <c r="T164" s="26">
        <f t="shared" si="84"/>
        <v>161.38039125697202</v>
      </c>
      <c r="U164" s="26">
        <f t="shared" si="84"/>
        <v>161.38039125697202</v>
      </c>
      <c r="V164" s="26">
        <f>L164+N164+P164+R164+T164</f>
        <v>740.02191342125889</v>
      </c>
      <c r="W164" s="26">
        <f>M164+O164+Q164+S164+U164</f>
        <v>740.02191342125889</v>
      </c>
    </row>
    <row r="165" spans="1:23" s="24" customFormat="1" ht="8.1" customHeight="1" x14ac:dyDescent="0.2">
      <c r="A165" s="125" t="s">
        <v>225</v>
      </c>
      <c r="B165" s="126"/>
      <c r="C165" s="130" t="s">
        <v>42</v>
      </c>
      <c r="D165" s="131"/>
      <c r="E165" s="131"/>
      <c r="F165" s="131"/>
      <c r="G165" s="132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25" t="s">
        <v>226</v>
      </c>
      <c r="B166" s="126"/>
      <c r="C166" s="133" t="s">
        <v>43</v>
      </c>
      <c r="D166" s="134"/>
      <c r="E166" s="134"/>
      <c r="F166" s="134"/>
      <c r="G166" s="135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25" t="s">
        <v>227</v>
      </c>
      <c r="B167" s="126"/>
      <c r="C167" s="133" t="s">
        <v>51</v>
      </c>
      <c r="D167" s="134"/>
      <c r="E167" s="134"/>
      <c r="F167" s="134"/>
      <c r="G167" s="135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25" t="s">
        <v>228</v>
      </c>
      <c r="B168" s="126"/>
      <c r="C168" s="133" t="s">
        <v>52</v>
      </c>
      <c r="D168" s="134"/>
      <c r="E168" s="134"/>
      <c r="F168" s="134"/>
      <c r="G168" s="135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25" t="s">
        <v>229</v>
      </c>
      <c r="B169" s="126"/>
      <c r="C169" s="130" t="s">
        <v>53</v>
      </c>
      <c r="D169" s="131"/>
      <c r="E169" s="131"/>
      <c r="F169" s="131"/>
      <c r="G169" s="132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25" t="s">
        <v>230</v>
      </c>
      <c r="B170" s="126"/>
      <c r="C170" s="130" t="s">
        <v>75</v>
      </c>
      <c r="D170" s="131"/>
      <c r="E170" s="131"/>
      <c r="F170" s="131"/>
      <c r="G170" s="132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151.19584799999998</v>
      </c>
      <c r="L170" s="26">
        <f>L20*1.2</f>
        <v>136.325362248</v>
      </c>
      <c r="M170" s="26">
        <f>L170</f>
        <v>136.325362248</v>
      </c>
      <c r="N170" s="26">
        <f t="shared" ref="N170:U170" si="85">N20*1.2</f>
        <v>138.74892277104001</v>
      </c>
      <c r="O170" s="26">
        <f t="shared" si="85"/>
        <v>138.74892277104001</v>
      </c>
      <c r="P170" s="26">
        <f t="shared" si="85"/>
        <v>147.78449854508159</v>
      </c>
      <c r="Q170" s="26">
        <f t="shared" si="85"/>
        <v>147.78449854508159</v>
      </c>
      <c r="R170" s="26">
        <f t="shared" si="85"/>
        <v>155.78273860016517</v>
      </c>
      <c r="S170" s="26">
        <f t="shared" si="85"/>
        <v>155.78273860016517</v>
      </c>
      <c r="T170" s="26">
        <f t="shared" si="85"/>
        <v>161.38039125697202</v>
      </c>
      <c r="U170" s="26">
        <f t="shared" si="85"/>
        <v>161.38039125697202</v>
      </c>
      <c r="V170" s="26">
        <f>L170+N170+P170+R170+T170</f>
        <v>740.02191342125889</v>
      </c>
      <c r="W170" s="26">
        <f>M170+O170+Q170+S170+U170</f>
        <v>740.02191342125889</v>
      </c>
    </row>
    <row r="171" spans="1:23" s="24" customFormat="1" ht="8.1" customHeight="1" x14ac:dyDescent="0.2">
      <c r="A171" s="125" t="s">
        <v>231</v>
      </c>
      <c r="B171" s="126"/>
      <c r="C171" s="130" t="s">
        <v>76</v>
      </c>
      <c r="D171" s="131"/>
      <c r="E171" s="131"/>
      <c r="F171" s="131"/>
      <c r="G171" s="132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25" t="s">
        <v>232</v>
      </c>
      <c r="B172" s="126"/>
      <c r="C172" s="130" t="s">
        <v>77</v>
      </c>
      <c r="D172" s="131"/>
      <c r="E172" s="131"/>
      <c r="F172" s="131"/>
      <c r="G172" s="132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25" t="s">
        <v>233</v>
      </c>
      <c r="B173" s="126"/>
      <c r="C173" s="130" t="s">
        <v>78</v>
      </c>
      <c r="D173" s="131"/>
      <c r="E173" s="131"/>
      <c r="F173" s="131"/>
      <c r="G173" s="132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25" t="s">
        <v>234</v>
      </c>
      <c r="B174" s="126"/>
      <c r="C174" s="130" t="s">
        <v>79</v>
      </c>
      <c r="D174" s="131"/>
      <c r="E174" s="131"/>
      <c r="F174" s="131"/>
      <c r="G174" s="132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25" t="s">
        <v>235</v>
      </c>
      <c r="B175" s="126"/>
      <c r="C175" s="130" t="s">
        <v>80</v>
      </c>
      <c r="D175" s="131"/>
      <c r="E175" s="131"/>
      <c r="F175" s="131"/>
      <c r="G175" s="132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25" t="s">
        <v>236</v>
      </c>
      <c r="B176" s="126"/>
      <c r="C176" s="133" t="s">
        <v>81</v>
      </c>
      <c r="D176" s="134"/>
      <c r="E176" s="134"/>
      <c r="F176" s="134"/>
      <c r="G176" s="135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25" t="s">
        <v>237</v>
      </c>
      <c r="B177" s="126"/>
      <c r="C177" s="133" t="s">
        <v>82</v>
      </c>
      <c r="D177" s="134"/>
      <c r="E177" s="134"/>
      <c r="F177" s="134"/>
      <c r="G177" s="135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25" t="s">
        <v>238</v>
      </c>
      <c r="B178" s="126"/>
      <c r="C178" s="130" t="s">
        <v>242</v>
      </c>
      <c r="D178" s="131"/>
      <c r="E178" s="131"/>
      <c r="F178" s="131"/>
      <c r="G178" s="132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25" t="s">
        <v>239</v>
      </c>
      <c r="B179" s="126"/>
      <c r="C179" s="133" t="s">
        <v>243</v>
      </c>
      <c r="D179" s="134"/>
      <c r="E179" s="134"/>
      <c r="F179" s="134"/>
      <c r="G179" s="135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25" t="s">
        <v>240</v>
      </c>
      <c r="B180" s="126"/>
      <c r="C180" s="133" t="s">
        <v>244</v>
      </c>
      <c r="D180" s="134"/>
      <c r="E180" s="134"/>
      <c r="F180" s="134"/>
      <c r="G180" s="135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25" t="s">
        <v>241</v>
      </c>
      <c r="B181" s="126"/>
      <c r="C181" s="130" t="s">
        <v>83</v>
      </c>
      <c r="D181" s="131"/>
      <c r="E181" s="131"/>
      <c r="F181" s="131"/>
      <c r="G181" s="132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25" t="s">
        <v>245</v>
      </c>
      <c r="B182" s="126"/>
      <c r="C182" s="145" t="s">
        <v>246</v>
      </c>
      <c r="D182" s="146"/>
      <c r="E182" s="146"/>
      <c r="F182" s="146"/>
      <c r="G182" s="147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149.33946599999999</v>
      </c>
      <c r="L182" s="26">
        <f>L191+L192+L193+L195+L196+L197+L199</f>
        <v>136.27092730199999</v>
      </c>
      <c r="M182" s="26">
        <f>M191+M192+M193+M195+M196+M197+M199</f>
        <v>136.27092730199999</v>
      </c>
      <c r="N182" s="26">
        <f>N191+N192+N193+N195+N196+N197+N199</f>
        <v>138.61214548288001</v>
      </c>
      <c r="O182" s="26">
        <f>O191+O192+O193+O195+O196+O197+O199</f>
        <v>138.61214548288001</v>
      </c>
      <c r="P182" s="26">
        <f>P191+P192+P193+P195+P196+P197+P199</f>
        <v>147.66597671275522</v>
      </c>
      <c r="Q182" s="26">
        <f>Q191+Q192+Q193+Q195+Q196+Q199+Q197</f>
        <v>147.66597671275522</v>
      </c>
      <c r="R182" s="26">
        <f>R191+R192+R193+R195+R196+R199+R197</f>
        <v>155.75901682734542</v>
      </c>
      <c r="S182" s="26">
        <f>S191+S192+S193+S195+S196+S199+S197</f>
        <v>155.75901682734542</v>
      </c>
      <c r="T182" s="26">
        <f>T191+T192+T193+T195+T196+T199+T197</f>
        <v>161.33118873003923</v>
      </c>
      <c r="U182" s="26">
        <f>U191+U192+U193+U195+U196+U199+U197</f>
        <v>161.33118873003923</v>
      </c>
      <c r="V182" s="26">
        <f>L182+N182+P182+R182+T182</f>
        <v>739.63925505501993</v>
      </c>
      <c r="W182" s="26">
        <f>M182+O182+Q182+S182+U182</f>
        <v>739.63925505501993</v>
      </c>
    </row>
    <row r="183" spans="1:23" s="24" customFormat="1" ht="8.1" customHeight="1" x14ac:dyDescent="0.2">
      <c r="A183" s="125" t="s">
        <v>247</v>
      </c>
      <c r="B183" s="126"/>
      <c r="C183" s="130" t="s">
        <v>265</v>
      </c>
      <c r="D183" s="131"/>
      <c r="E183" s="131"/>
      <c r="F183" s="131"/>
      <c r="G183" s="132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25" t="s">
        <v>248</v>
      </c>
      <c r="B184" s="126"/>
      <c r="C184" s="130" t="s">
        <v>266</v>
      </c>
      <c r="D184" s="131"/>
      <c r="E184" s="131"/>
      <c r="F184" s="131"/>
      <c r="G184" s="132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25" t="s">
        <v>249</v>
      </c>
      <c r="B185" s="126"/>
      <c r="C185" s="133" t="s">
        <v>267</v>
      </c>
      <c r="D185" s="134"/>
      <c r="E185" s="134"/>
      <c r="F185" s="134"/>
      <c r="G185" s="135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25" t="s">
        <v>250</v>
      </c>
      <c r="B186" s="126"/>
      <c r="C186" s="133" t="s">
        <v>268</v>
      </c>
      <c r="D186" s="134"/>
      <c r="E186" s="134"/>
      <c r="F186" s="134"/>
      <c r="G186" s="135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25" t="s">
        <v>251</v>
      </c>
      <c r="B187" s="126"/>
      <c r="C187" s="133" t="s">
        <v>269</v>
      </c>
      <c r="D187" s="134"/>
      <c r="E187" s="134"/>
      <c r="F187" s="134"/>
      <c r="G187" s="135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25" t="s">
        <v>252</v>
      </c>
      <c r="B188" s="126"/>
      <c r="C188" s="130" t="s">
        <v>270</v>
      </c>
      <c r="D188" s="131"/>
      <c r="E188" s="131"/>
      <c r="F188" s="131"/>
      <c r="G188" s="132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25" t="s">
        <v>253</v>
      </c>
      <c r="B189" s="126"/>
      <c r="C189" s="130" t="s">
        <v>271</v>
      </c>
      <c r="D189" s="131"/>
      <c r="E189" s="131"/>
      <c r="F189" s="131"/>
      <c r="G189" s="132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25" t="s">
        <v>254</v>
      </c>
      <c r="B190" s="126"/>
      <c r="C190" s="130" t="s">
        <v>272</v>
      </c>
      <c r="D190" s="131"/>
      <c r="E190" s="131"/>
      <c r="F190" s="131"/>
      <c r="G190" s="132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25" t="s">
        <v>255</v>
      </c>
      <c r="B191" s="126"/>
      <c r="C191" s="130" t="s">
        <v>273</v>
      </c>
      <c r="D191" s="131"/>
      <c r="E191" s="131"/>
      <c r="F191" s="131"/>
      <c r="G191" s="132"/>
      <c r="H191" s="25" t="s">
        <v>3</v>
      </c>
      <c r="I191" s="26">
        <v>17.922022850000001</v>
      </c>
      <c r="J191" s="26">
        <v>24.22356855</v>
      </c>
      <c r="K191" s="26">
        <v>21.502359999999999</v>
      </c>
      <c r="L191" s="26">
        <f>K191*Лист1!H3/100</f>
        <v>22.297947319999999</v>
      </c>
      <c r="M191" s="26">
        <f t="shared" ref="M191:M197" si="86">L191</f>
        <v>22.297947319999999</v>
      </c>
      <c r="N191" s="26">
        <f>L191*Лист1!I3/100</f>
        <v>23.189865212800001</v>
      </c>
      <c r="O191" s="26">
        <f>N191</f>
        <v>23.189865212800001</v>
      </c>
      <c r="P191" s="26">
        <f>N191*Лист1!J3/100</f>
        <v>24.117459821312</v>
      </c>
      <c r="Q191" s="26">
        <f>P191</f>
        <v>24.117459821312</v>
      </c>
      <c r="R191" s="26">
        <f>P191*Лист1!K3/100</f>
        <v>25.08215821416448</v>
      </c>
      <c r="S191" s="26">
        <f>R191</f>
        <v>25.08215821416448</v>
      </c>
      <c r="T191" s="26">
        <f>R191*Лист1!L3/100</f>
        <v>26.085444542731057</v>
      </c>
      <c r="U191" s="26">
        <f>T191</f>
        <v>26.085444542731057</v>
      </c>
      <c r="V191" s="26">
        <f t="shared" ref="V191:W197" si="87">L191+N191+P191+R191+T191</f>
        <v>120.77287511100754</v>
      </c>
      <c r="W191" s="26">
        <f t="shared" si="87"/>
        <v>120.77287511100754</v>
      </c>
    </row>
    <row r="192" spans="1:23" s="24" customFormat="1" ht="8.1" customHeight="1" x14ac:dyDescent="0.2">
      <c r="A192" s="125" t="s">
        <v>256</v>
      </c>
      <c r="B192" s="126"/>
      <c r="C192" s="130" t="s">
        <v>274</v>
      </c>
      <c r="D192" s="131"/>
      <c r="E192" s="131"/>
      <c r="F192" s="131"/>
      <c r="G192" s="132"/>
      <c r="H192" s="25" t="s">
        <v>3</v>
      </c>
      <c r="I192" s="26">
        <v>5.4271747800000014</v>
      </c>
      <c r="J192" s="26">
        <v>7.3288765299999996</v>
      </c>
      <c r="K192" s="26">
        <v>6.5111800000000004</v>
      </c>
      <c r="L192" s="26">
        <f>K192*Лист1!H3/100</f>
        <v>6.7520936600000008</v>
      </c>
      <c r="M192" s="26">
        <f t="shared" si="86"/>
        <v>6.7520936600000008</v>
      </c>
      <c r="N192" s="26">
        <f>L192*Лист1!I3/100</f>
        <v>7.0221774064000009</v>
      </c>
      <c r="O192" s="26">
        <f>N192</f>
        <v>7.0221774064000009</v>
      </c>
      <c r="P192" s="26">
        <f>N192*Лист1!J3/100</f>
        <v>7.3030645026560013</v>
      </c>
      <c r="Q192" s="26">
        <f>P192</f>
        <v>7.3030645026560013</v>
      </c>
      <c r="R192" s="26">
        <f>P192*Лист1!K3/100</f>
        <v>7.5951870827622416</v>
      </c>
      <c r="S192" s="26">
        <f>R192</f>
        <v>7.5951870827622416</v>
      </c>
      <c r="T192" s="26">
        <f>R192*Лист1!L3/100</f>
        <v>7.898994566072731</v>
      </c>
      <c r="U192" s="26">
        <f>T192</f>
        <v>7.898994566072731</v>
      </c>
      <c r="V192" s="26">
        <f t="shared" si="87"/>
        <v>36.571517217890978</v>
      </c>
      <c r="W192" s="26">
        <f t="shared" si="87"/>
        <v>36.571517217890978</v>
      </c>
    </row>
    <row r="193" spans="1:23" s="24" customFormat="1" ht="8.1" customHeight="1" x14ac:dyDescent="0.2">
      <c r="A193" s="125" t="s">
        <v>257</v>
      </c>
      <c r="B193" s="126"/>
      <c r="C193" s="130" t="s">
        <v>275</v>
      </c>
      <c r="D193" s="131"/>
      <c r="E193" s="131"/>
      <c r="F193" s="131"/>
      <c r="G193" s="132"/>
      <c r="H193" s="25" t="s">
        <v>3</v>
      </c>
      <c r="I193" s="26">
        <v>0</v>
      </c>
      <c r="J193" s="26">
        <f>J194</f>
        <v>0</v>
      </c>
      <c r="K193" s="26">
        <v>3.35459</v>
      </c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>
        <f t="shared" si="87"/>
        <v>0</v>
      </c>
      <c r="W193" s="26">
        <f t="shared" si="87"/>
        <v>0</v>
      </c>
    </row>
    <row r="194" spans="1:23" s="24" customFormat="1" ht="8.1" customHeight="1" x14ac:dyDescent="0.2">
      <c r="A194" s="125" t="s">
        <v>258</v>
      </c>
      <c r="B194" s="126"/>
      <c r="C194" s="133" t="s">
        <v>276</v>
      </c>
      <c r="D194" s="134"/>
      <c r="E194" s="134"/>
      <c r="F194" s="134"/>
      <c r="G194" s="135"/>
      <c r="H194" s="25" t="s">
        <v>3</v>
      </c>
      <c r="I194" s="26">
        <v>0</v>
      </c>
      <c r="J194" s="26">
        <f>J127</f>
        <v>0</v>
      </c>
      <c r="K194" s="26">
        <v>3.35459</v>
      </c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spans="1:23" s="24" customFormat="1" ht="8.1" customHeight="1" x14ac:dyDescent="0.2">
      <c r="A195" s="125" t="s">
        <v>259</v>
      </c>
      <c r="B195" s="126"/>
      <c r="C195" s="130" t="s">
        <v>277</v>
      </c>
      <c r="D195" s="131"/>
      <c r="E195" s="131"/>
      <c r="F195" s="131"/>
      <c r="G195" s="132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f>K195*Лист1!H3/100</f>
        <v>0.54930304799999996</v>
      </c>
      <c r="M195" s="26">
        <f t="shared" si="86"/>
        <v>0.54930304799999996</v>
      </c>
      <c r="N195" s="26">
        <f>L195*Лист1!I3/100</f>
        <v>0.57127516991999994</v>
      </c>
      <c r="O195" s="26">
        <f>O57*1.2</f>
        <v>0.57127516991999994</v>
      </c>
      <c r="P195" s="26">
        <f>N195*Лист1!J3/100</f>
        <v>0.59412617671680001</v>
      </c>
      <c r="Q195" s="26">
        <f>P195</f>
        <v>0.59412617671680001</v>
      </c>
      <c r="R195" s="26">
        <f>P195*Лист1!K3/100</f>
        <v>0.61789122378547201</v>
      </c>
      <c r="S195" s="26">
        <f>R195</f>
        <v>0.61789122378547201</v>
      </c>
      <c r="T195" s="26">
        <f>R195*Лист1!L3/100</f>
        <v>0.64260687273689088</v>
      </c>
      <c r="U195" s="26">
        <f>T195</f>
        <v>0.64260687273689088</v>
      </c>
      <c r="V195" s="26">
        <f t="shared" si="87"/>
        <v>2.975202491159163</v>
      </c>
      <c r="W195" s="26">
        <f t="shared" si="87"/>
        <v>2.975202491159163</v>
      </c>
    </row>
    <row r="196" spans="1:23" s="24" customFormat="1" ht="8.1" customHeight="1" x14ac:dyDescent="0.2">
      <c r="A196" s="125" t="s">
        <v>260</v>
      </c>
      <c r="B196" s="126"/>
      <c r="C196" s="130" t="s">
        <v>278</v>
      </c>
      <c r="D196" s="131"/>
      <c r="E196" s="131"/>
      <c r="F196" s="131"/>
      <c r="G196" s="132"/>
      <c r="H196" s="25" t="s">
        <v>3</v>
      </c>
      <c r="I196" s="26">
        <v>97.966841684200048</v>
      </c>
      <c r="J196" s="26">
        <v>69.976363728642866</v>
      </c>
      <c r="K196" s="26">
        <f>(K71+K73)*1.2</f>
        <v>72.849456000000004</v>
      </c>
      <c r="L196" s="26">
        <f>(L71+L73)*1.2</f>
        <v>75.544885871999995</v>
      </c>
      <c r="M196" s="26">
        <f t="shared" si="86"/>
        <v>75.544885871999995</v>
      </c>
      <c r="N196" s="26">
        <f t="shared" ref="N196:U196" si="88">(N71+N73)*1.2</f>
        <v>78.56668130688</v>
      </c>
      <c r="O196" s="26">
        <f t="shared" si="88"/>
        <v>78.56668130688</v>
      </c>
      <c r="P196" s="26">
        <f t="shared" si="88"/>
        <v>81.709348559155217</v>
      </c>
      <c r="Q196" s="26">
        <f t="shared" si="88"/>
        <v>81.709348559155217</v>
      </c>
      <c r="R196" s="26">
        <f t="shared" si="88"/>
        <v>84.977722501521413</v>
      </c>
      <c r="S196" s="26">
        <f t="shared" si="88"/>
        <v>84.977722501521413</v>
      </c>
      <c r="T196" s="26">
        <f t="shared" si="88"/>
        <v>88.376831401582265</v>
      </c>
      <c r="U196" s="26">
        <f t="shared" si="88"/>
        <v>88.376831401582265</v>
      </c>
      <c r="V196" s="26">
        <f t="shared" si="87"/>
        <v>409.17546964113887</v>
      </c>
      <c r="W196" s="26">
        <f t="shared" si="87"/>
        <v>409.17546964113887</v>
      </c>
    </row>
    <row r="197" spans="1:23" s="24" customFormat="1" ht="8.1" customHeight="1" x14ac:dyDescent="0.2">
      <c r="A197" s="125" t="s">
        <v>261</v>
      </c>
      <c r="B197" s="126"/>
      <c r="C197" s="130" t="s">
        <v>696</v>
      </c>
      <c r="D197" s="131"/>
      <c r="E197" s="131"/>
      <c r="F197" s="131"/>
      <c r="G197" s="132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0.335256</v>
      </c>
      <c r="L197" s="26">
        <f>L72*1.2</f>
        <v>0.347660472</v>
      </c>
      <c r="M197" s="26">
        <f t="shared" si="86"/>
        <v>0.347660472</v>
      </c>
      <c r="N197" s="26">
        <f t="shared" ref="N197:U197" si="89">N72*1.2</f>
        <v>0.36156689087999999</v>
      </c>
      <c r="O197" s="26">
        <f t="shared" si="89"/>
        <v>0.36156689087999999</v>
      </c>
      <c r="P197" s="26">
        <f t="shared" si="89"/>
        <v>0.37602956651520003</v>
      </c>
      <c r="Q197" s="26">
        <f t="shared" si="89"/>
        <v>0.37602956651520003</v>
      </c>
      <c r="R197" s="26">
        <f t="shared" si="89"/>
        <v>0.39107074917580803</v>
      </c>
      <c r="S197" s="26">
        <f t="shared" si="89"/>
        <v>0.39107074917580803</v>
      </c>
      <c r="T197" s="26">
        <f t="shared" si="89"/>
        <v>0.40671357914284029</v>
      </c>
      <c r="U197" s="26">
        <f t="shared" si="89"/>
        <v>0.40671357914284029</v>
      </c>
      <c r="V197" s="26">
        <f t="shared" si="87"/>
        <v>1.8830412577138484</v>
      </c>
      <c r="W197" s="26">
        <f t="shared" si="87"/>
        <v>1.8830412577138484</v>
      </c>
    </row>
    <row r="198" spans="1:23" s="24" customFormat="1" ht="16.5" customHeight="1" x14ac:dyDescent="0.2">
      <c r="A198" s="125" t="s">
        <v>262</v>
      </c>
      <c r="B198" s="126"/>
      <c r="C198" s="130" t="s">
        <v>279</v>
      </c>
      <c r="D198" s="131"/>
      <c r="E198" s="131"/>
      <c r="F198" s="131"/>
      <c r="G198" s="132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25" t="s">
        <v>263</v>
      </c>
      <c r="B199" s="126"/>
      <c r="C199" s="130" t="s">
        <v>280</v>
      </c>
      <c r="D199" s="131"/>
      <c r="E199" s="131"/>
      <c r="F199" s="131"/>
      <c r="G199" s="132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44.256920000000001</v>
      </c>
      <c r="L199" s="26">
        <f>L105+L102+L68+L75*1.2+L370*1.2+3.81</f>
        <v>30.779036929999997</v>
      </c>
      <c r="M199" s="26">
        <f>L199</f>
        <v>30.779036929999997</v>
      </c>
      <c r="N199" s="26">
        <f>N105+N102+N68+N75*1.2+N370*1.2+1.3</f>
        <v>28.900579495999999</v>
      </c>
      <c r="O199" s="26">
        <f>N199</f>
        <v>28.900579495999999</v>
      </c>
      <c r="P199" s="26">
        <f>P105+P102+P68+P75*1.2+P370*1.2+5.21</f>
        <v>33.565948086399999</v>
      </c>
      <c r="Q199" s="26">
        <f>P199</f>
        <v>33.565948086399999</v>
      </c>
      <c r="R199" s="26">
        <f>R105+R102+R68+R75*1.2+R370*1.2+7.88</f>
        <v>37.094987055935995</v>
      </c>
      <c r="S199" s="26">
        <f>R199</f>
        <v>37.094987055935995</v>
      </c>
      <c r="T199" s="26">
        <f>T105+T102+T68+T75*1.2+T370*1.2+7.93</f>
        <v>37.920597767773437</v>
      </c>
      <c r="U199" s="26">
        <f>T199</f>
        <v>37.920597767773437</v>
      </c>
      <c r="V199" s="26">
        <f>L199+N199+P199+R199+T199</f>
        <v>168.26114933610944</v>
      </c>
      <c r="W199" s="26">
        <f>M199+O199+Q199+S199+U199</f>
        <v>168.26114933610944</v>
      </c>
    </row>
    <row r="200" spans="1:23" s="24" customFormat="1" ht="9" customHeight="1" x14ac:dyDescent="0.2">
      <c r="A200" s="125" t="s">
        <v>264</v>
      </c>
      <c r="B200" s="126"/>
      <c r="C200" s="145" t="s">
        <v>281</v>
      </c>
      <c r="D200" s="146"/>
      <c r="E200" s="146"/>
      <c r="F200" s="146"/>
      <c r="G200" s="147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25" t="s">
        <v>282</v>
      </c>
      <c r="B201" s="126"/>
      <c r="C201" s="130" t="s">
        <v>289</v>
      </c>
      <c r="D201" s="131"/>
      <c r="E201" s="131"/>
      <c r="F201" s="131"/>
      <c r="G201" s="132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25" t="s">
        <v>283</v>
      </c>
      <c r="B202" s="126"/>
      <c r="C202" s="130" t="s">
        <v>290</v>
      </c>
      <c r="D202" s="131"/>
      <c r="E202" s="131"/>
      <c r="F202" s="131"/>
      <c r="G202" s="132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25" t="s">
        <v>284</v>
      </c>
      <c r="B203" s="126"/>
      <c r="C203" s="133" t="s">
        <v>291</v>
      </c>
      <c r="D203" s="134"/>
      <c r="E203" s="134"/>
      <c r="F203" s="134"/>
      <c r="G203" s="135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25" t="s">
        <v>285</v>
      </c>
      <c r="B204" s="126"/>
      <c r="C204" s="151" t="s">
        <v>292</v>
      </c>
      <c r="D204" s="152"/>
      <c r="E204" s="152"/>
      <c r="F204" s="152"/>
      <c r="G204" s="153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25" t="s">
        <v>286</v>
      </c>
      <c r="B205" s="126"/>
      <c r="C205" s="151" t="s">
        <v>293</v>
      </c>
      <c r="D205" s="152"/>
      <c r="E205" s="152"/>
      <c r="F205" s="152"/>
      <c r="G205" s="153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25" t="s">
        <v>287</v>
      </c>
      <c r="B206" s="126"/>
      <c r="C206" s="130" t="s">
        <v>294</v>
      </c>
      <c r="D206" s="131"/>
      <c r="E206" s="131"/>
      <c r="F206" s="131"/>
      <c r="G206" s="132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25" t="s">
        <v>288</v>
      </c>
      <c r="B207" s="126"/>
      <c r="C207" s="145" t="s">
        <v>295</v>
      </c>
      <c r="D207" s="146"/>
      <c r="E207" s="146"/>
      <c r="F207" s="146"/>
      <c r="G207" s="147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25" t="s">
        <v>296</v>
      </c>
      <c r="B208" s="126"/>
      <c r="C208" s="130" t="s">
        <v>308</v>
      </c>
      <c r="D208" s="131"/>
      <c r="E208" s="131"/>
      <c r="F208" s="131"/>
      <c r="G208" s="132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25" t="s">
        <v>297</v>
      </c>
      <c r="B209" s="126"/>
      <c r="C209" s="133" t="s">
        <v>309</v>
      </c>
      <c r="D209" s="134"/>
      <c r="E209" s="134"/>
      <c r="F209" s="134"/>
      <c r="G209" s="135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25" t="s">
        <v>298</v>
      </c>
      <c r="B210" s="126"/>
      <c r="C210" s="133" t="s">
        <v>310</v>
      </c>
      <c r="D210" s="134"/>
      <c r="E210" s="134"/>
      <c r="F210" s="134"/>
      <c r="G210" s="135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25" t="s">
        <v>299</v>
      </c>
      <c r="B211" s="126"/>
      <c r="C211" s="133" t="s">
        <v>311</v>
      </c>
      <c r="D211" s="134"/>
      <c r="E211" s="134"/>
      <c r="F211" s="134"/>
      <c r="G211" s="135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25" t="s">
        <v>300</v>
      </c>
      <c r="B212" s="126"/>
      <c r="C212" s="133" t="s">
        <v>312</v>
      </c>
      <c r="D212" s="134"/>
      <c r="E212" s="134"/>
      <c r="F212" s="134"/>
      <c r="G212" s="135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25" t="s">
        <v>301</v>
      </c>
      <c r="B213" s="126"/>
      <c r="C213" s="133" t="s">
        <v>313</v>
      </c>
      <c r="D213" s="134"/>
      <c r="E213" s="134"/>
      <c r="F213" s="134"/>
      <c r="G213" s="135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25" t="s">
        <v>302</v>
      </c>
      <c r="B214" s="126"/>
      <c r="C214" s="133" t="s">
        <v>314</v>
      </c>
      <c r="D214" s="134"/>
      <c r="E214" s="134"/>
      <c r="F214" s="134"/>
      <c r="G214" s="135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25" t="s">
        <v>303</v>
      </c>
      <c r="B215" s="126"/>
      <c r="C215" s="130" t="s">
        <v>315</v>
      </c>
      <c r="D215" s="131"/>
      <c r="E215" s="131"/>
      <c r="F215" s="131"/>
      <c r="G215" s="132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25" t="s">
        <v>304</v>
      </c>
      <c r="B216" s="126"/>
      <c r="C216" s="130" t="s">
        <v>316</v>
      </c>
      <c r="D216" s="131"/>
      <c r="E216" s="131"/>
      <c r="F216" s="131"/>
      <c r="G216" s="132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25" t="s">
        <v>305</v>
      </c>
      <c r="B217" s="126"/>
      <c r="C217" s="130" t="s">
        <v>108</v>
      </c>
      <c r="D217" s="131"/>
      <c r="E217" s="131"/>
      <c r="F217" s="131"/>
      <c r="G217" s="132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25" t="s">
        <v>306</v>
      </c>
      <c r="B218" s="126"/>
      <c r="C218" s="133" t="s">
        <v>317</v>
      </c>
      <c r="D218" s="134"/>
      <c r="E218" s="134"/>
      <c r="F218" s="134"/>
      <c r="G218" s="135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25" t="s">
        <v>307</v>
      </c>
      <c r="B219" s="126"/>
      <c r="C219" s="145" t="s">
        <v>318</v>
      </c>
      <c r="D219" s="146"/>
      <c r="E219" s="146"/>
      <c r="F219" s="146"/>
      <c r="G219" s="147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25" t="s">
        <v>319</v>
      </c>
      <c r="B220" s="126"/>
      <c r="C220" s="130" t="s">
        <v>332</v>
      </c>
      <c r="D220" s="131"/>
      <c r="E220" s="131"/>
      <c r="F220" s="131"/>
      <c r="G220" s="132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25" t="s">
        <v>320</v>
      </c>
      <c r="B221" s="126"/>
      <c r="C221" s="130" t="s">
        <v>333</v>
      </c>
      <c r="D221" s="131"/>
      <c r="E221" s="131"/>
      <c r="F221" s="131"/>
      <c r="G221" s="132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25" t="s">
        <v>321</v>
      </c>
      <c r="B222" s="126"/>
      <c r="C222" s="133" t="s">
        <v>334</v>
      </c>
      <c r="D222" s="134"/>
      <c r="E222" s="134"/>
      <c r="F222" s="134"/>
      <c r="G222" s="135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25" t="s">
        <v>322</v>
      </c>
      <c r="B223" s="126"/>
      <c r="C223" s="133" t="s">
        <v>335</v>
      </c>
      <c r="D223" s="134"/>
      <c r="E223" s="134"/>
      <c r="F223" s="134"/>
      <c r="G223" s="135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25" t="s">
        <v>323</v>
      </c>
      <c r="B224" s="126"/>
      <c r="C224" s="133" t="s">
        <v>336</v>
      </c>
      <c r="D224" s="134"/>
      <c r="E224" s="134"/>
      <c r="F224" s="134"/>
      <c r="G224" s="135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25" t="s">
        <v>324</v>
      </c>
      <c r="B225" s="126"/>
      <c r="C225" s="130" t="s">
        <v>337</v>
      </c>
      <c r="D225" s="131"/>
      <c r="E225" s="131"/>
      <c r="F225" s="131"/>
      <c r="G225" s="132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25" t="s">
        <v>325</v>
      </c>
      <c r="B226" s="126"/>
      <c r="C226" s="130" t="s">
        <v>338</v>
      </c>
      <c r="D226" s="131"/>
      <c r="E226" s="131"/>
      <c r="F226" s="131"/>
      <c r="G226" s="132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25" t="s">
        <v>326</v>
      </c>
      <c r="B227" s="126"/>
      <c r="C227" s="133" t="s">
        <v>339</v>
      </c>
      <c r="D227" s="134"/>
      <c r="E227" s="134"/>
      <c r="F227" s="134"/>
      <c r="G227" s="135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25" t="s">
        <v>327</v>
      </c>
      <c r="B228" s="126"/>
      <c r="C228" s="133" t="s">
        <v>665</v>
      </c>
      <c r="D228" s="134"/>
      <c r="E228" s="134"/>
      <c r="F228" s="134"/>
      <c r="G228" s="135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25" t="s">
        <v>328</v>
      </c>
      <c r="B229" s="126"/>
      <c r="C229" s="130" t="s">
        <v>340</v>
      </c>
      <c r="D229" s="131"/>
      <c r="E229" s="131"/>
      <c r="F229" s="131"/>
      <c r="G229" s="132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25" t="s">
        <v>329</v>
      </c>
      <c r="B230" s="126"/>
      <c r="C230" s="130" t="s">
        <v>341</v>
      </c>
      <c r="D230" s="131"/>
      <c r="E230" s="131"/>
      <c r="F230" s="131"/>
      <c r="G230" s="132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25" t="s">
        <v>330</v>
      </c>
      <c r="B231" s="126"/>
      <c r="C231" s="130" t="s">
        <v>342</v>
      </c>
      <c r="D231" s="131"/>
      <c r="E231" s="131"/>
      <c r="F231" s="131"/>
      <c r="G231" s="132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25" t="s">
        <v>331</v>
      </c>
      <c r="B232" s="126"/>
      <c r="C232" s="145" t="s">
        <v>343</v>
      </c>
      <c r="D232" s="146"/>
      <c r="E232" s="146"/>
      <c r="F232" s="146"/>
      <c r="G232" s="147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25" t="s">
        <v>347</v>
      </c>
      <c r="B233" s="126"/>
      <c r="C233" s="130" t="s">
        <v>684</v>
      </c>
      <c r="D233" s="131"/>
      <c r="E233" s="131"/>
      <c r="F233" s="131"/>
      <c r="G233" s="132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25" t="s">
        <v>348</v>
      </c>
      <c r="B234" s="126"/>
      <c r="C234" s="133" t="s">
        <v>334</v>
      </c>
      <c r="D234" s="134"/>
      <c r="E234" s="134"/>
      <c r="F234" s="134"/>
      <c r="G234" s="135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25" t="s">
        <v>349</v>
      </c>
      <c r="B235" s="126"/>
      <c r="C235" s="133" t="s">
        <v>335</v>
      </c>
      <c r="D235" s="134"/>
      <c r="E235" s="134"/>
      <c r="F235" s="134"/>
      <c r="G235" s="135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25" t="s">
        <v>350</v>
      </c>
      <c r="B236" s="126"/>
      <c r="C236" s="133" t="s">
        <v>336</v>
      </c>
      <c r="D236" s="134"/>
      <c r="E236" s="134"/>
      <c r="F236" s="134"/>
      <c r="G236" s="135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25" t="s">
        <v>351</v>
      </c>
      <c r="B237" s="126"/>
      <c r="C237" s="130" t="s">
        <v>690</v>
      </c>
      <c r="D237" s="131"/>
      <c r="E237" s="131"/>
      <c r="F237" s="131"/>
      <c r="G237" s="132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25" t="s">
        <v>352</v>
      </c>
      <c r="B238" s="126"/>
      <c r="C238" s="130" t="s">
        <v>354</v>
      </c>
      <c r="D238" s="131"/>
      <c r="E238" s="131"/>
      <c r="F238" s="131"/>
      <c r="G238" s="132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25" t="s">
        <v>353</v>
      </c>
      <c r="B239" s="126"/>
      <c r="C239" s="145" t="s">
        <v>355</v>
      </c>
      <c r="D239" s="146"/>
      <c r="E239" s="146"/>
      <c r="F239" s="146"/>
      <c r="G239" s="147"/>
      <c r="H239" s="25" t="s">
        <v>3</v>
      </c>
      <c r="I239" s="26">
        <v>-170.40428557083686</v>
      </c>
      <c r="J239" s="26">
        <f t="shared" ref="J239:U239" si="90">J164-J182</f>
        <v>-64.855384129199678</v>
      </c>
      <c r="K239" s="26">
        <f t="shared" si="90"/>
        <v>1.8563819999999964</v>
      </c>
      <c r="L239" s="26">
        <f t="shared" si="90"/>
        <v>5.4434946000014861E-2</v>
      </c>
      <c r="M239" s="26">
        <f t="shared" si="90"/>
        <v>5.4434946000014861E-2</v>
      </c>
      <c r="N239" s="26">
        <f t="shared" si="90"/>
        <v>0.13677728816000467</v>
      </c>
      <c r="O239" s="26">
        <f t="shared" si="90"/>
        <v>0.13677728816000467</v>
      </c>
      <c r="P239" s="26">
        <f t="shared" si="90"/>
        <v>0.11852183232636548</v>
      </c>
      <c r="Q239" s="26">
        <f t="shared" si="90"/>
        <v>0.11852183232636548</v>
      </c>
      <c r="R239" s="26">
        <f t="shared" si="90"/>
        <v>2.372177281975496E-2</v>
      </c>
      <c r="S239" s="26">
        <f t="shared" si="90"/>
        <v>2.372177281975496E-2</v>
      </c>
      <c r="T239" s="26">
        <f t="shared" si="90"/>
        <v>4.920252693278826E-2</v>
      </c>
      <c r="U239" s="26">
        <f t="shared" si="90"/>
        <v>4.920252693278826E-2</v>
      </c>
      <c r="V239" s="26">
        <f>L239+N239+P239+R239+T239-0.01</f>
        <v>0.37265836623892823</v>
      </c>
      <c r="W239" s="26">
        <f>M239+O239+Q239+S239+U239-0.01</f>
        <v>0.37265836623892823</v>
      </c>
    </row>
    <row r="240" spans="1:24" s="24" customFormat="1" ht="17.25" customHeight="1" x14ac:dyDescent="0.2">
      <c r="A240" s="125" t="s">
        <v>356</v>
      </c>
      <c r="B240" s="126"/>
      <c r="C240" s="145" t="s">
        <v>685</v>
      </c>
      <c r="D240" s="146"/>
      <c r="E240" s="146"/>
      <c r="F240" s="146"/>
      <c r="G240" s="147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25" t="s">
        <v>357</v>
      </c>
      <c r="B241" s="126"/>
      <c r="C241" s="130" t="s">
        <v>404</v>
      </c>
      <c r="D241" s="131"/>
      <c r="E241" s="131"/>
      <c r="F241" s="131"/>
      <c r="G241" s="132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25" t="s">
        <v>358</v>
      </c>
      <c r="B242" s="126"/>
      <c r="C242" s="130" t="s">
        <v>405</v>
      </c>
      <c r="D242" s="131"/>
      <c r="E242" s="131"/>
      <c r="F242" s="131"/>
      <c r="G242" s="132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25" t="s">
        <v>359</v>
      </c>
      <c r="B243" s="126"/>
      <c r="C243" s="145" t="s">
        <v>406</v>
      </c>
      <c r="D243" s="146"/>
      <c r="E243" s="146"/>
      <c r="F243" s="146"/>
      <c r="G243" s="147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25" t="s">
        <v>360</v>
      </c>
      <c r="B244" s="126"/>
      <c r="C244" s="130" t="s">
        <v>407</v>
      </c>
      <c r="D244" s="131"/>
      <c r="E244" s="131"/>
      <c r="F244" s="131"/>
      <c r="G244" s="132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25" t="s">
        <v>361</v>
      </c>
      <c r="B245" s="126"/>
      <c r="C245" s="130" t="s">
        <v>408</v>
      </c>
      <c r="D245" s="131"/>
      <c r="E245" s="131"/>
      <c r="F245" s="131"/>
      <c r="G245" s="132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25" t="s">
        <v>362</v>
      </c>
      <c r="B246" s="126"/>
      <c r="C246" s="145" t="s">
        <v>409</v>
      </c>
      <c r="D246" s="146"/>
      <c r="E246" s="146"/>
      <c r="F246" s="146"/>
      <c r="G246" s="147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25" t="s">
        <v>363</v>
      </c>
      <c r="B247" s="126"/>
      <c r="C247" s="145" t="s">
        <v>410</v>
      </c>
      <c r="D247" s="146"/>
      <c r="E247" s="146"/>
      <c r="F247" s="146"/>
      <c r="G247" s="147"/>
      <c r="H247" s="25" t="s">
        <v>3</v>
      </c>
      <c r="I247" s="26">
        <v>-170.40428557083686</v>
      </c>
      <c r="J247" s="26">
        <v>-64.855384129199678</v>
      </c>
      <c r="K247" s="26">
        <f t="shared" ref="K247:U247" si="91">K239</f>
        <v>1.8563819999999964</v>
      </c>
      <c r="L247" s="26">
        <f t="shared" si="91"/>
        <v>5.4434946000014861E-2</v>
      </c>
      <c r="M247" s="26">
        <f t="shared" si="91"/>
        <v>5.4434946000014861E-2</v>
      </c>
      <c r="N247" s="26">
        <f t="shared" si="91"/>
        <v>0.13677728816000467</v>
      </c>
      <c r="O247" s="26">
        <f t="shared" si="91"/>
        <v>0.13677728816000467</v>
      </c>
      <c r="P247" s="26">
        <f t="shared" si="91"/>
        <v>0.11852183232636548</v>
      </c>
      <c r="Q247" s="26">
        <f t="shared" si="91"/>
        <v>0.11852183232636548</v>
      </c>
      <c r="R247" s="26">
        <f t="shared" si="91"/>
        <v>2.372177281975496E-2</v>
      </c>
      <c r="S247" s="26">
        <f t="shared" si="91"/>
        <v>2.372177281975496E-2</v>
      </c>
      <c r="T247" s="26">
        <f t="shared" si="91"/>
        <v>4.920252693278826E-2</v>
      </c>
      <c r="U247" s="26">
        <f t="shared" si="91"/>
        <v>4.920252693278826E-2</v>
      </c>
      <c r="V247" s="26">
        <f>L247+N247+P247+R247+T247-0.01</f>
        <v>0.37265836623892823</v>
      </c>
      <c r="W247" s="26">
        <f>M247+O247+Q247+S247+U247-0.01</f>
        <v>0.37265836623892823</v>
      </c>
    </row>
    <row r="248" spans="1:23" s="24" customFormat="1" ht="9" customHeight="1" x14ac:dyDescent="0.2">
      <c r="A248" s="125" t="s">
        <v>364</v>
      </c>
      <c r="B248" s="126"/>
      <c r="C248" s="145" t="s">
        <v>411</v>
      </c>
      <c r="D248" s="146"/>
      <c r="E248" s="146"/>
      <c r="F248" s="146"/>
      <c r="G248" s="147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38" t="s">
        <v>365</v>
      </c>
      <c r="B249" s="139"/>
      <c r="C249" s="188" t="s">
        <v>412</v>
      </c>
      <c r="D249" s="189"/>
      <c r="E249" s="189"/>
      <c r="F249" s="189"/>
      <c r="G249" s="190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43" t="s">
        <v>366</v>
      </c>
      <c r="B250" s="144"/>
      <c r="C250" s="191" t="s">
        <v>108</v>
      </c>
      <c r="D250" s="192"/>
      <c r="E250" s="192"/>
      <c r="F250" s="192"/>
      <c r="G250" s="193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25" t="s">
        <v>367</v>
      </c>
      <c r="B251" s="126"/>
      <c r="C251" s="130" t="s">
        <v>413</v>
      </c>
      <c r="D251" s="131"/>
      <c r="E251" s="131"/>
      <c r="F251" s="131"/>
      <c r="G251" s="132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25" t="s">
        <v>368</v>
      </c>
      <c r="B252" s="126"/>
      <c r="C252" s="133" t="s">
        <v>414</v>
      </c>
      <c r="D252" s="134"/>
      <c r="E252" s="134"/>
      <c r="F252" s="134"/>
      <c r="G252" s="135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25" t="s">
        <v>369</v>
      </c>
      <c r="B253" s="126"/>
      <c r="C253" s="151" t="s">
        <v>415</v>
      </c>
      <c r="D253" s="152"/>
      <c r="E253" s="152"/>
      <c r="F253" s="152"/>
      <c r="G253" s="153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25" t="s">
        <v>370</v>
      </c>
      <c r="B254" s="126"/>
      <c r="C254" s="151" t="s">
        <v>43</v>
      </c>
      <c r="D254" s="152"/>
      <c r="E254" s="152"/>
      <c r="F254" s="152"/>
      <c r="G254" s="153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25" t="s">
        <v>371</v>
      </c>
      <c r="B255" s="126"/>
      <c r="C255" s="148" t="s">
        <v>415</v>
      </c>
      <c r="D255" s="149"/>
      <c r="E255" s="149"/>
      <c r="F255" s="149"/>
      <c r="G255" s="150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25" t="s">
        <v>372</v>
      </c>
      <c r="B256" s="126"/>
      <c r="C256" s="151" t="s">
        <v>51</v>
      </c>
      <c r="D256" s="152"/>
      <c r="E256" s="152"/>
      <c r="F256" s="152"/>
      <c r="G256" s="153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25" t="s">
        <v>373</v>
      </c>
      <c r="B257" s="126"/>
      <c r="C257" s="148" t="s">
        <v>415</v>
      </c>
      <c r="D257" s="149"/>
      <c r="E257" s="149"/>
      <c r="F257" s="149"/>
      <c r="G257" s="150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25" t="s">
        <v>374</v>
      </c>
      <c r="B258" s="126"/>
      <c r="C258" s="151" t="s">
        <v>52</v>
      </c>
      <c r="D258" s="152"/>
      <c r="E258" s="152"/>
      <c r="F258" s="152"/>
      <c r="G258" s="153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25" t="s">
        <v>375</v>
      </c>
      <c r="B259" s="126"/>
      <c r="C259" s="148" t="s">
        <v>415</v>
      </c>
      <c r="D259" s="149"/>
      <c r="E259" s="149"/>
      <c r="F259" s="149"/>
      <c r="G259" s="150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25" t="s">
        <v>376</v>
      </c>
      <c r="B260" s="126"/>
      <c r="C260" s="133" t="s">
        <v>416</v>
      </c>
      <c r="D260" s="134"/>
      <c r="E260" s="134"/>
      <c r="F260" s="134"/>
      <c r="G260" s="135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25" t="s">
        <v>377</v>
      </c>
      <c r="B261" s="126"/>
      <c r="C261" s="151" t="s">
        <v>415</v>
      </c>
      <c r="D261" s="152"/>
      <c r="E261" s="152"/>
      <c r="F261" s="152"/>
      <c r="G261" s="153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25" t="s">
        <v>378</v>
      </c>
      <c r="B262" s="126"/>
      <c r="C262" s="133" t="s">
        <v>417</v>
      </c>
      <c r="D262" s="134"/>
      <c r="E262" s="134"/>
      <c r="F262" s="134"/>
      <c r="G262" s="135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25" t="s">
        <v>379</v>
      </c>
      <c r="B263" s="126"/>
      <c r="C263" s="151" t="s">
        <v>415</v>
      </c>
      <c r="D263" s="152"/>
      <c r="E263" s="152"/>
      <c r="F263" s="152"/>
      <c r="G263" s="153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25" t="s">
        <v>380</v>
      </c>
      <c r="B264" s="126"/>
      <c r="C264" s="133" t="s">
        <v>418</v>
      </c>
      <c r="D264" s="134"/>
      <c r="E264" s="134"/>
      <c r="F264" s="134"/>
      <c r="G264" s="135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25" t="s">
        <v>381</v>
      </c>
      <c r="B265" s="126"/>
      <c r="C265" s="151" t="s">
        <v>415</v>
      </c>
      <c r="D265" s="152"/>
      <c r="E265" s="152"/>
      <c r="F265" s="152"/>
      <c r="G265" s="153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25" t="s">
        <v>382</v>
      </c>
      <c r="B266" s="126"/>
      <c r="C266" s="133" t="s">
        <v>419</v>
      </c>
      <c r="D266" s="134"/>
      <c r="E266" s="134"/>
      <c r="F266" s="134"/>
      <c r="G266" s="135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25" t="s">
        <v>383</v>
      </c>
      <c r="B267" s="126"/>
      <c r="C267" s="151" t="s">
        <v>415</v>
      </c>
      <c r="D267" s="152"/>
      <c r="E267" s="152"/>
      <c r="F267" s="152"/>
      <c r="G267" s="153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25" t="s">
        <v>384</v>
      </c>
      <c r="B268" s="126"/>
      <c r="C268" s="133" t="s">
        <v>420</v>
      </c>
      <c r="D268" s="134"/>
      <c r="E268" s="134"/>
      <c r="F268" s="134"/>
      <c r="G268" s="135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25" t="s">
        <v>385</v>
      </c>
      <c r="B269" s="126"/>
      <c r="C269" s="151" t="s">
        <v>415</v>
      </c>
      <c r="D269" s="152"/>
      <c r="E269" s="152"/>
      <c r="F269" s="152"/>
      <c r="G269" s="153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25" t="s">
        <v>384</v>
      </c>
      <c r="B270" s="126"/>
      <c r="C270" s="133" t="s">
        <v>421</v>
      </c>
      <c r="D270" s="134"/>
      <c r="E270" s="134"/>
      <c r="F270" s="134"/>
      <c r="G270" s="135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25" t="s">
        <v>386</v>
      </c>
      <c r="B271" s="126"/>
      <c r="C271" s="151" t="s">
        <v>415</v>
      </c>
      <c r="D271" s="152"/>
      <c r="E271" s="152"/>
      <c r="F271" s="152"/>
      <c r="G271" s="153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25" t="s">
        <v>387</v>
      </c>
      <c r="B272" s="126"/>
      <c r="C272" s="133" t="s">
        <v>666</v>
      </c>
      <c r="D272" s="134"/>
      <c r="E272" s="134"/>
      <c r="F272" s="134"/>
      <c r="G272" s="135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25" t="s">
        <v>388</v>
      </c>
      <c r="B273" s="126"/>
      <c r="C273" s="151" t="s">
        <v>415</v>
      </c>
      <c r="D273" s="152"/>
      <c r="E273" s="152"/>
      <c r="F273" s="152"/>
      <c r="G273" s="153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25" t="s">
        <v>389</v>
      </c>
      <c r="B274" s="126"/>
      <c r="C274" s="151" t="s">
        <v>81</v>
      </c>
      <c r="D274" s="152"/>
      <c r="E274" s="152"/>
      <c r="F274" s="152"/>
      <c r="G274" s="153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25" t="s">
        <v>390</v>
      </c>
      <c r="B275" s="126"/>
      <c r="C275" s="148" t="s">
        <v>415</v>
      </c>
      <c r="D275" s="149"/>
      <c r="E275" s="149"/>
      <c r="F275" s="149"/>
      <c r="G275" s="150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25" t="s">
        <v>391</v>
      </c>
      <c r="B276" s="126"/>
      <c r="C276" s="151" t="s">
        <v>82</v>
      </c>
      <c r="D276" s="152"/>
      <c r="E276" s="152"/>
      <c r="F276" s="152"/>
      <c r="G276" s="153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25" t="s">
        <v>392</v>
      </c>
      <c r="B277" s="126"/>
      <c r="C277" s="148" t="s">
        <v>415</v>
      </c>
      <c r="D277" s="149"/>
      <c r="E277" s="149"/>
      <c r="F277" s="149"/>
      <c r="G277" s="150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25" t="s">
        <v>393</v>
      </c>
      <c r="B278" s="126"/>
      <c r="C278" s="133" t="s">
        <v>423</v>
      </c>
      <c r="D278" s="134"/>
      <c r="E278" s="134"/>
      <c r="F278" s="134"/>
      <c r="G278" s="135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25" t="s">
        <v>394</v>
      </c>
      <c r="B279" s="126"/>
      <c r="C279" s="151" t="s">
        <v>415</v>
      </c>
      <c r="D279" s="152"/>
      <c r="E279" s="152"/>
      <c r="F279" s="152"/>
      <c r="G279" s="153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25" t="s">
        <v>395</v>
      </c>
      <c r="B280" s="126"/>
      <c r="C280" s="130" t="s">
        <v>424</v>
      </c>
      <c r="D280" s="131"/>
      <c r="E280" s="131"/>
      <c r="F280" s="131"/>
      <c r="G280" s="132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25" t="s">
        <v>396</v>
      </c>
      <c r="B281" s="126"/>
      <c r="C281" s="133" t="s">
        <v>425</v>
      </c>
      <c r="D281" s="134"/>
      <c r="E281" s="134"/>
      <c r="F281" s="134"/>
      <c r="G281" s="135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25" t="s">
        <v>397</v>
      </c>
      <c r="B282" s="126"/>
      <c r="C282" s="151" t="s">
        <v>415</v>
      </c>
      <c r="D282" s="152"/>
      <c r="E282" s="152"/>
      <c r="F282" s="152"/>
      <c r="G282" s="153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25" t="s">
        <v>398</v>
      </c>
      <c r="B283" s="126"/>
      <c r="C283" s="133" t="s">
        <v>426</v>
      </c>
      <c r="D283" s="134"/>
      <c r="E283" s="134"/>
      <c r="F283" s="134"/>
      <c r="G283" s="135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25" t="s">
        <v>399</v>
      </c>
      <c r="B284" s="126"/>
      <c r="C284" s="151" t="s">
        <v>267</v>
      </c>
      <c r="D284" s="152"/>
      <c r="E284" s="152"/>
      <c r="F284" s="152"/>
      <c r="G284" s="153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25" t="s">
        <v>400</v>
      </c>
      <c r="B285" s="126"/>
      <c r="C285" s="148" t="s">
        <v>415</v>
      </c>
      <c r="D285" s="149"/>
      <c r="E285" s="149"/>
      <c r="F285" s="149"/>
      <c r="G285" s="150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25" t="s">
        <v>401</v>
      </c>
      <c r="B286" s="126"/>
      <c r="C286" s="151" t="s">
        <v>427</v>
      </c>
      <c r="D286" s="152"/>
      <c r="E286" s="152"/>
      <c r="F286" s="152"/>
      <c r="G286" s="153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25" t="s">
        <v>402</v>
      </c>
      <c r="B287" s="126"/>
      <c r="C287" s="148" t="s">
        <v>415</v>
      </c>
      <c r="D287" s="149"/>
      <c r="E287" s="149"/>
      <c r="F287" s="149"/>
      <c r="G287" s="150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25" t="s">
        <v>403</v>
      </c>
      <c r="B288" s="126"/>
      <c r="C288" s="133" t="s">
        <v>428</v>
      </c>
      <c r="D288" s="134"/>
      <c r="E288" s="134"/>
      <c r="F288" s="134"/>
      <c r="G288" s="135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25" t="s">
        <v>429</v>
      </c>
      <c r="B289" s="126"/>
      <c r="C289" s="151" t="s">
        <v>415</v>
      </c>
      <c r="D289" s="152"/>
      <c r="E289" s="152"/>
      <c r="F289" s="152"/>
      <c r="G289" s="153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25" t="s">
        <v>430</v>
      </c>
      <c r="B290" s="126"/>
      <c r="C290" s="133" t="s">
        <v>442</v>
      </c>
      <c r="D290" s="134"/>
      <c r="E290" s="134"/>
      <c r="F290" s="134"/>
      <c r="G290" s="135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25" t="s">
        <v>431</v>
      </c>
      <c r="B291" s="126"/>
      <c r="C291" s="151" t="s">
        <v>415</v>
      </c>
      <c r="D291" s="152"/>
      <c r="E291" s="152"/>
      <c r="F291" s="152"/>
      <c r="G291" s="153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25" t="s">
        <v>432</v>
      </c>
      <c r="B292" s="126"/>
      <c r="C292" s="133" t="s">
        <v>443</v>
      </c>
      <c r="D292" s="134"/>
      <c r="E292" s="134"/>
      <c r="F292" s="134"/>
      <c r="G292" s="135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25" t="s">
        <v>433</v>
      </c>
      <c r="B293" s="126"/>
      <c r="C293" s="151" t="s">
        <v>415</v>
      </c>
      <c r="D293" s="152"/>
      <c r="E293" s="152"/>
      <c r="F293" s="152"/>
      <c r="G293" s="153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25" t="s">
        <v>434</v>
      </c>
      <c r="B294" s="126"/>
      <c r="C294" s="133" t="s">
        <v>691</v>
      </c>
      <c r="D294" s="134"/>
      <c r="E294" s="134"/>
      <c r="F294" s="134"/>
      <c r="G294" s="135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25" t="s">
        <v>435</v>
      </c>
      <c r="B295" s="126"/>
      <c r="C295" s="151" t="s">
        <v>415</v>
      </c>
      <c r="D295" s="152"/>
      <c r="E295" s="152"/>
      <c r="F295" s="152"/>
      <c r="G295" s="153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25" t="s">
        <v>436</v>
      </c>
      <c r="B296" s="126"/>
      <c r="C296" s="133" t="s">
        <v>444</v>
      </c>
      <c r="D296" s="134"/>
      <c r="E296" s="134"/>
      <c r="F296" s="134"/>
      <c r="G296" s="135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25" t="s">
        <v>437</v>
      </c>
      <c r="B297" s="126"/>
      <c r="C297" s="151" t="s">
        <v>415</v>
      </c>
      <c r="D297" s="152"/>
      <c r="E297" s="152"/>
      <c r="F297" s="152"/>
      <c r="G297" s="153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25" t="s">
        <v>438</v>
      </c>
      <c r="B298" s="126"/>
      <c r="C298" s="133" t="s">
        <v>445</v>
      </c>
      <c r="D298" s="134"/>
      <c r="E298" s="134"/>
      <c r="F298" s="134"/>
      <c r="G298" s="135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25" t="s">
        <v>439</v>
      </c>
      <c r="B299" s="126"/>
      <c r="C299" s="151" t="s">
        <v>415</v>
      </c>
      <c r="D299" s="152"/>
      <c r="E299" s="152"/>
      <c r="F299" s="152"/>
      <c r="G299" s="153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25" t="s">
        <v>440</v>
      </c>
      <c r="B300" s="126"/>
      <c r="C300" s="133" t="s">
        <v>446</v>
      </c>
      <c r="D300" s="134"/>
      <c r="E300" s="134"/>
      <c r="F300" s="134"/>
      <c r="G300" s="135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25" t="s">
        <v>441</v>
      </c>
      <c r="B301" s="126"/>
      <c r="C301" s="151" t="s">
        <v>415</v>
      </c>
      <c r="D301" s="152"/>
      <c r="E301" s="152"/>
      <c r="F301" s="152"/>
      <c r="G301" s="153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25" t="s">
        <v>447</v>
      </c>
      <c r="B302" s="126"/>
      <c r="C302" s="130" t="s">
        <v>692</v>
      </c>
      <c r="D302" s="131"/>
      <c r="E302" s="131"/>
      <c r="F302" s="131"/>
      <c r="G302" s="132"/>
      <c r="H302" s="25" t="s">
        <v>470</v>
      </c>
      <c r="I302" s="26">
        <v>100</v>
      </c>
      <c r="J302" s="26">
        <v>100</v>
      </c>
      <c r="K302" s="26">
        <v>100</v>
      </c>
      <c r="L302" s="26">
        <v>100</v>
      </c>
      <c r="M302" s="26">
        <f>L302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  <c r="T302" s="26">
        <v>100</v>
      </c>
      <c r="U302" s="26"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25" t="s">
        <v>448</v>
      </c>
      <c r="B303" s="126"/>
      <c r="C303" s="133" t="s">
        <v>460</v>
      </c>
      <c r="D303" s="134"/>
      <c r="E303" s="134"/>
      <c r="F303" s="134"/>
      <c r="G303" s="135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25" t="s">
        <v>449</v>
      </c>
      <c r="B304" s="126"/>
      <c r="C304" s="133" t="s">
        <v>461</v>
      </c>
      <c r="D304" s="134"/>
      <c r="E304" s="134"/>
      <c r="F304" s="134"/>
      <c r="G304" s="135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25" t="s">
        <v>450</v>
      </c>
      <c r="B305" s="126"/>
      <c r="C305" s="133" t="s">
        <v>462</v>
      </c>
      <c r="D305" s="134"/>
      <c r="E305" s="134"/>
      <c r="F305" s="134"/>
      <c r="G305" s="135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25" t="s">
        <v>451</v>
      </c>
      <c r="B306" s="126"/>
      <c r="C306" s="133" t="s">
        <v>463</v>
      </c>
      <c r="D306" s="134"/>
      <c r="E306" s="134"/>
      <c r="F306" s="134"/>
      <c r="G306" s="135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25" t="s">
        <v>452</v>
      </c>
      <c r="B307" s="126"/>
      <c r="C307" s="133" t="s">
        <v>464</v>
      </c>
      <c r="D307" s="134"/>
      <c r="E307" s="134"/>
      <c r="F307" s="134"/>
      <c r="G307" s="135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25" t="s">
        <v>453</v>
      </c>
      <c r="B308" s="126"/>
      <c r="C308" s="133" t="s">
        <v>465</v>
      </c>
      <c r="D308" s="134"/>
      <c r="E308" s="134"/>
      <c r="F308" s="134"/>
      <c r="G308" s="135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25" t="s">
        <v>454</v>
      </c>
      <c r="B309" s="126"/>
      <c r="C309" s="133" t="s">
        <v>466</v>
      </c>
      <c r="D309" s="134"/>
      <c r="E309" s="134"/>
      <c r="F309" s="134"/>
      <c r="G309" s="135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25" t="s">
        <v>455</v>
      </c>
      <c r="B310" s="126"/>
      <c r="C310" s="133" t="s">
        <v>467</v>
      </c>
      <c r="D310" s="134"/>
      <c r="E310" s="134"/>
      <c r="F310" s="134"/>
      <c r="G310" s="135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25" t="s">
        <v>456</v>
      </c>
      <c r="B311" s="126"/>
      <c r="C311" s="133" t="s">
        <v>468</v>
      </c>
      <c r="D311" s="134"/>
      <c r="E311" s="134"/>
      <c r="F311" s="134"/>
      <c r="G311" s="135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25" t="s">
        <v>457</v>
      </c>
      <c r="B312" s="126"/>
      <c r="C312" s="133" t="s">
        <v>667</v>
      </c>
      <c r="D312" s="134"/>
      <c r="E312" s="134"/>
      <c r="F312" s="134"/>
      <c r="G312" s="135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25" t="s">
        <v>458</v>
      </c>
      <c r="B313" s="126"/>
      <c r="C313" s="151" t="s">
        <v>81</v>
      </c>
      <c r="D313" s="152"/>
      <c r="E313" s="152"/>
      <c r="F313" s="152"/>
      <c r="G313" s="153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38" t="s">
        <v>459</v>
      </c>
      <c r="B314" s="139"/>
      <c r="C314" s="194" t="s">
        <v>82</v>
      </c>
      <c r="D314" s="195"/>
      <c r="E314" s="195"/>
      <c r="F314" s="195"/>
      <c r="G314" s="196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66" t="s">
        <v>469</v>
      </c>
      <c r="B315" s="167"/>
      <c r="C315" s="167"/>
      <c r="D315" s="167"/>
      <c r="E315" s="167"/>
      <c r="F315" s="167"/>
      <c r="G315" s="167"/>
      <c r="H315" s="167"/>
      <c r="I315" s="167"/>
      <c r="J315" s="167"/>
      <c r="K315" s="167"/>
      <c r="L315" s="167"/>
      <c r="M315" s="167"/>
      <c r="N315" s="167"/>
      <c r="O315" s="167"/>
      <c r="P315" s="167"/>
      <c r="Q315" s="167"/>
      <c r="R315" s="167"/>
      <c r="S315" s="167"/>
      <c r="T315" s="167"/>
      <c r="U315" s="167"/>
      <c r="V315" s="167"/>
      <c r="W315" s="168"/>
    </row>
    <row r="316" spans="1:23" s="24" customFormat="1" ht="9.75" customHeight="1" x14ac:dyDescent="0.2">
      <c r="A316" s="125" t="s">
        <v>474</v>
      </c>
      <c r="B316" s="126"/>
      <c r="C316" s="145" t="s">
        <v>475</v>
      </c>
      <c r="D316" s="146"/>
      <c r="E316" s="146"/>
      <c r="F316" s="146"/>
      <c r="G316" s="147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25" t="s">
        <v>477</v>
      </c>
      <c r="B317" s="126"/>
      <c r="C317" s="130" t="s">
        <v>483</v>
      </c>
      <c r="D317" s="131"/>
      <c r="E317" s="131"/>
      <c r="F317" s="131"/>
      <c r="G317" s="132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25" t="s">
        <v>478</v>
      </c>
      <c r="B318" s="126"/>
      <c r="C318" s="130" t="s">
        <v>484</v>
      </c>
      <c r="D318" s="131"/>
      <c r="E318" s="131"/>
      <c r="F318" s="131"/>
      <c r="G318" s="132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25" t="s">
        <v>479</v>
      </c>
      <c r="B319" s="126"/>
      <c r="C319" s="130" t="s">
        <v>485</v>
      </c>
      <c r="D319" s="131"/>
      <c r="E319" s="131"/>
      <c r="F319" s="131"/>
      <c r="G319" s="132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25" t="s">
        <v>480</v>
      </c>
      <c r="B320" s="126"/>
      <c r="C320" s="130" t="s">
        <v>486</v>
      </c>
      <c r="D320" s="131"/>
      <c r="E320" s="131"/>
      <c r="F320" s="131"/>
      <c r="G320" s="132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25" t="s">
        <v>481</v>
      </c>
      <c r="B321" s="126"/>
      <c r="C321" s="130" t="s">
        <v>487</v>
      </c>
      <c r="D321" s="131"/>
      <c r="E321" s="131"/>
      <c r="F321" s="131"/>
      <c r="G321" s="132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25" t="s">
        <v>482</v>
      </c>
      <c r="B322" s="126"/>
      <c r="C322" s="130" t="s">
        <v>488</v>
      </c>
      <c r="D322" s="131"/>
      <c r="E322" s="131"/>
      <c r="F322" s="131"/>
      <c r="G322" s="132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25" t="s">
        <v>489</v>
      </c>
      <c r="B323" s="126"/>
      <c r="C323" s="133" t="s">
        <v>491</v>
      </c>
      <c r="D323" s="134"/>
      <c r="E323" s="134"/>
      <c r="F323" s="134"/>
      <c r="G323" s="135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25" t="s">
        <v>490</v>
      </c>
      <c r="B324" s="126"/>
      <c r="C324" s="133" t="s">
        <v>492</v>
      </c>
      <c r="D324" s="134"/>
      <c r="E324" s="134"/>
      <c r="F324" s="134"/>
      <c r="G324" s="135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25" t="s">
        <v>495</v>
      </c>
      <c r="B325" s="126"/>
      <c r="C325" s="130" t="s">
        <v>499</v>
      </c>
      <c r="D325" s="131"/>
      <c r="E325" s="131"/>
      <c r="F325" s="131"/>
      <c r="G325" s="132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25" t="s">
        <v>496</v>
      </c>
      <c r="B326" s="126"/>
      <c r="C326" s="133" t="s">
        <v>491</v>
      </c>
      <c r="D326" s="134"/>
      <c r="E326" s="134"/>
      <c r="F326" s="134"/>
      <c r="G326" s="135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25" t="s">
        <v>497</v>
      </c>
      <c r="B327" s="126"/>
      <c r="C327" s="133" t="s">
        <v>500</v>
      </c>
      <c r="D327" s="134"/>
      <c r="E327" s="134"/>
      <c r="F327" s="134"/>
      <c r="G327" s="135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25" t="s">
        <v>498</v>
      </c>
      <c r="B328" s="126"/>
      <c r="C328" s="133" t="s">
        <v>492</v>
      </c>
      <c r="D328" s="134"/>
      <c r="E328" s="134"/>
      <c r="F328" s="134"/>
      <c r="G328" s="135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25" t="s">
        <v>501</v>
      </c>
      <c r="B329" s="126"/>
      <c r="C329" s="130" t="s">
        <v>504</v>
      </c>
      <c r="D329" s="131"/>
      <c r="E329" s="131"/>
      <c r="F329" s="131"/>
      <c r="G329" s="132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25" t="s">
        <v>502</v>
      </c>
      <c r="B330" s="126"/>
      <c r="C330" s="133" t="s">
        <v>491</v>
      </c>
      <c r="D330" s="134"/>
      <c r="E330" s="134"/>
      <c r="F330" s="134"/>
      <c r="G330" s="135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25" t="s">
        <v>503</v>
      </c>
      <c r="B331" s="126"/>
      <c r="C331" s="133" t="s">
        <v>492</v>
      </c>
      <c r="D331" s="134"/>
      <c r="E331" s="134"/>
      <c r="F331" s="134"/>
      <c r="G331" s="135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25" t="s">
        <v>505</v>
      </c>
      <c r="B332" s="126"/>
      <c r="C332" s="130" t="s">
        <v>668</v>
      </c>
      <c r="D332" s="131"/>
      <c r="E332" s="131"/>
      <c r="F332" s="131"/>
      <c r="G332" s="132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25" t="s">
        <v>506</v>
      </c>
      <c r="B333" s="126"/>
      <c r="C333" s="133" t="s">
        <v>491</v>
      </c>
      <c r="D333" s="134"/>
      <c r="E333" s="134"/>
      <c r="F333" s="134"/>
      <c r="G333" s="135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25" t="s">
        <v>507</v>
      </c>
      <c r="B334" s="126"/>
      <c r="C334" s="133" t="s">
        <v>500</v>
      </c>
      <c r="D334" s="134"/>
      <c r="E334" s="134"/>
      <c r="F334" s="134"/>
      <c r="G334" s="135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25" t="s">
        <v>508</v>
      </c>
      <c r="B335" s="126"/>
      <c r="C335" s="133" t="s">
        <v>492</v>
      </c>
      <c r="D335" s="134"/>
      <c r="E335" s="134"/>
      <c r="F335" s="134"/>
      <c r="G335" s="135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25" t="s">
        <v>509</v>
      </c>
      <c r="B336" s="126"/>
      <c r="C336" s="145" t="s">
        <v>510</v>
      </c>
      <c r="D336" s="146"/>
      <c r="E336" s="146"/>
      <c r="F336" s="146"/>
      <c r="G336" s="147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169" t="s">
        <v>511</v>
      </c>
      <c r="B337" s="170"/>
      <c r="C337" s="211" t="s">
        <v>521</v>
      </c>
      <c r="D337" s="212"/>
      <c r="E337" s="212"/>
      <c r="F337" s="212"/>
      <c r="G337" s="213"/>
      <c r="H337" s="68" t="s">
        <v>494</v>
      </c>
      <c r="I337" s="76">
        <v>393.92429599999997</v>
      </c>
      <c r="J337" s="76">
        <f>J339+J340</f>
        <v>358.88343900000001</v>
      </c>
      <c r="K337" s="76">
        <v>390.45300224794499</v>
      </c>
      <c r="L337" s="76">
        <v>390.45300224794499</v>
      </c>
      <c r="M337" s="76">
        <f>L337</f>
        <v>390.45300224794499</v>
      </c>
      <c r="N337" s="76">
        <v>390.45300224794499</v>
      </c>
      <c r="O337" s="76">
        <v>390.45300224794499</v>
      </c>
      <c r="P337" s="76">
        <v>390.45300224794499</v>
      </c>
      <c r="Q337" s="76">
        <v>390.45300224794499</v>
      </c>
      <c r="R337" s="76">
        <v>390.45300224794499</v>
      </c>
      <c r="S337" s="76">
        <v>390.45300224794499</v>
      </c>
      <c r="T337" s="76">
        <v>390.45300224794499</v>
      </c>
      <c r="U337" s="76">
        <v>390.45300224794499</v>
      </c>
      <c r="V337" s="77">
        <f>L337+N337+P337+R337+T337</f>
        <v>1952.265011239725</v>
      </c>
      <c r="W337" s="77">
        <f>M337+O337+Q337+S337+U337</f>
        <v>1952.265011239725</v>
      </c>
    </row>
    <row r="338" spans="1:23" s="70" customFormat="1" x14ac:dyDescent="0.2">
      <c r="A338" s="169" t="s">
        <v>512</v>
      </c>
      <c r="B338" s="170"/>
      <c r="C338" s="214" t="s">
        <v>522</v>
      </c>
      <c r="D338" s="215"/>
      <c r="E338" s="215"/>
      <c r="F338" s="215"/>
      <c r="G338" s="216"/>
      <c r="H338" s="68" t="s">
        <v>494</v>
      </c>
      <c r="I338" s="71" t="s">
        <v>471</v>
      </c>
      <c r="J338" s="72" t="s">
        <v>471</v>
      </c>
      <c r="K338" s="72" t="s">
        <v>471</v>
      </c>
      <c r="L338" s="72" t="s">
        <v>471</v>
      </c>
      <c r="M338" s="72" t="s">
        <v>471</v>
      </c>
      <c r="N338" s="72" t="s">
        <v>471</v>
      </c>
      <c r="O338" s="72" t="s">
        <v>471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169" t="s">
        <v>523</v>
      </c>
      <c r="B339" s="170"/>
      <c r="C339" s="208" t="s">
        <v>525</v>
      </c>
      <c r="D339" s="209"/>
      <c r="E339" s="209"/>
      <c r="F339" s="209"/>
      <c r="G339" s="210"/>
      <c r="H339" s="68" t="s">
        <v>494</v>
      </c>
      <c r="I339" s="73">
        <v>75.962722999999997</v>
      </c>
      <c r="J339" s="73">
        <v>65.612573999999995</v>
      </c>
      <c r="K339" s="73">
        <v>73.908373000000012</v>
      </c>
      <c r="L339" s="73">
        <v>73.908373000000012</v>
      </c>
      <c r="M339" s="73">
        <f>L339</f>
        <v>73.908373000000012</v>
      </c>
      <c r="N339" s="73">
        <v>73.908373000000012</v>
      </c>
      <c r="O339" s="73">
        <v>73.908373000000012</v>
      </c>
      <c r="P339" s="73">
        <v>73.908373000000012</v>
      </c>
      <c r="Q339" s="73">
        <v>73.908373000000012</v>
      </c>
      <c r="R339" s="73">
        <v>73.908373000000012</v>
      </c>
      <c r="S339" s="73">
        <v>73.908373000000012</v>
      </c>
      <c r="T339" s="73">
        <v>73.908373000000012</v>
      </c>
      <c r="U339" s="73">
        <v>73.908373000000012</v>
      </c>
      <c r="V339" s="78">
        <f t="shared" ref="V339:W341" si="92">L339+N339+P339+R339+T339</f>
        <v>369.54186500000003</v>
      </c>
      <c r="W339" s="78">
        <f t="shared" si="92"/>
        <v>369.54186500000003</v>
      </c>
    </row>
    <row r="340" spans="1:23" s="70" customFormat="1" x14ac:dyDescent="0.2">
      <c r="A340" s="169" t="s">
        <v>524</v>
      </c>
      <c r="B340" s="170"/>
      <c r="C340" s="208" t="s">
        <v>526</v>
      </c>
      <c r="D340" s="209"/>
      <c r="E340" s="209"/>
      <c r="F340" s="209"/>
      <c r="G340" s="210"/>
      <c r="H340" s="68" t="s">
        <v>494</v>
      </c>
      <c r="I340" s="73">
        <v>317.96157299999999</v>
      </c>
      <c r="J340" s="73">
        <v>293.27086500000001</v>
      </c>
      <c r="K340" s="73">
        <v>316.54388899999998</v>
      </c>
      <c r="L340" s="73">
        <v>316.54388899999998</v>
      </c>
      <c r="M340" s="73">
        <f>L340</f>
        <v>316.54388899999998</v>
      </c>
      <c r="N340" s="73">
        <v>316.54388899999998</v>
      </c>
      <c r="O340" s="73">
        <v>316.54388899999998</v>
      </c>
      <c r="P340" s="73">
        <v>316.54388899999998</v>
      </c>
      <c r="Q340" s="73">
        <v>316.54388899999998</v>
      </c>
      <c r="R340" s="73">
        <v>316.54388899999998</v>
      </c>
      <c r="S340" s="73">
        <v>316.54388899999998</v>
      </c>
      <c r="T340" s="73">
        <v>316.54388899999998</v>
      </c>
      <c r="U340" s="73">
        <v>316.54388899999998</v>
      </c>
      <c r="V340" s="78">
        <f t="shared" si="92"/>
        <v>1582.719445</v>
      </c>
      <c r="W340" s="78">
        <f t="shared" si="92"/>
        <v>1582.719445</v>
      </c>
    </row>
    <row r="341" spans="1:23" s="70" customFormat="1" ht="9.75" x14ac:dyDescent="0.2">
      <c r="A341" s="169" t="s">
        <v>513</v>
      </c>
      <c r="B341" s="170"/>
      <c r="C341" s="211" t="s">
        <v>527</v>
      </c>
      <c r="D341" s="212"/>
      <c r="E341" s="212"/>
      <c r="F341" s="212"/>
      <c r="G341" s="213"/>
      <c r="H341" s="68" t="s">
        <v>494</v>
      </c>
      <c r="I341" s="76">
        <v>36.026224999999997</v>
      </c>
      <c r="J341" s="76">
        <v>31.875045</v>
      </c>
      <c r="K341" s="76">
        <v>15.103519</v>
      </c>
      <c r="L341" s="76">
        <v>15.103519</v>
      </c>
      <c r="M341" s="76">
        <f>L341</f>
        <v>15.103519</v>
      </c>
      <c r="N341" s="76">
        <v>15.103519</v>
      </c>
      <c r="O341" s="76">
        <v>15.103519</v>
      </c>
      <c r="P341" s="76">
        <v>15.103519</v>
      </c>
      <c r="Q341" s="76">
        <v>15.103519</v>
      </c>
      <c r="R341" s="76">
        <v>15.103519</v>
      </c>
      <c r="S341" s="76">
        <v>15.103519</v>
      </c>
      <c r="T341" s="76">
        <v>15.103519</v>
      </c>
      <c r="U341" s="76">
        <v>15.103519</v>
      </c>
      <c r="V341" s="77">
        <f t="shared" si="92"/>
        <v>75.517595</v>
      </c>
      <c r="W341" s="77">
        <f t="shared" si="92"/>
        <v>75.517595</v>
      </c>
    </row>
    <row r="342" spans="1:23" s="70" customFormat="1" ht="9.75" x14ac:dyDescent="0.2">
      <c r="A342" s="169" t="s">
        <v>514</v>
      </c>
      <c r="B342" s="170"/>
      <c r="C342" s="211" t="s">
        <v>528</v>
      </c>
      <c r="D342" s="212"/>
      <c r="E342" s="212"/>
      <c r="F342" s="212"/>
      <c r="G342" s="213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58.999000000000002</v>
      </c>
      <c r="L342" s="69">
        <v>58.999000000000002</v>
      </c>
      <c r="M342" s="69">
        <f>L342</f>
        <v>58.999000000000002</v>
      </c>
      <c r="N342" s="76">
        <v>58.999000000000002</v>
      </c>
      <c r="O342" s="76">
        <v>58.999000000000002</v>
      </c>
      <c r="P342" s="76">
        <v>58.999000000000002</v>
      </c>
      <c r="Q342" s="76">
        <v>58.999000000000002</v>
      </c>
      <c r="R342" s="76">
        <v>58.999000000000002</v>
      </c>
      <c r="S342" s="76">
        <v>58.999000000000002</v>
      </c>
      <c r="T342" s="76">
        <v>58.999000000000002</v>
      </c>
      <c r="U342" s="76">
        <v>58.999000000000002</v>
      </c>
      <c r="V342" s="77">
        <f>ROUND(V337/6618*1000,3)</f>
        <v>294.99299999999999</v>
      </c>
      <c r="W342" s="80">
        <f>ROUND(W337/6618*1000,3)</f>
        <v>294.99299999999999</v>
      </c>
    </row>
    <row r="343" spans="1:23" s="70" customFormat="1" x14ac:dyDescent="0.2">
      <c r="A343" s="169" t="s">
        <v>515</v>
      </c>
      <c r="B343" s="170"/>
      <c r="C343" s="214" t="s">
        <v>529</v>
      </c>
      <c r="D343" s="215"/>
      <c r="E343" s="215"/>
      <c r="F343" s="215"/>
      <c r="G343" s="216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x14ac:dyDescent="0.2">
      <c r="A344" s="169" t="s">
        <v>516</v>
      </c>
      <c r="B344" s="170"/>
      <c r="C344" s="208" t="s">
        <v>525</v>
      </c>
      <c r="D344" s="209"/>
      <c r="E344" s="209"/>
      <c r="F344" s="209"/>
      <c r="G344" s="210"/>
      <c r="H344" s="68" t="s">
        <v>472</v>
      </c>
      <c r="I344" s="71">
        <v>11.478</v>
      </c>
      <c r="J344" s="72">
        <f t="shared" ref="J344" si="93">ROUND(J339/6618*1000,3)</f>
        <v>9.9139999999999997</v>
      </c>
      <c r="K344" s="72">
        <v>11.167999999999999</v>
      </c>
      <c r="L344" s="72">
        <v>11.167999999999999</v>
      </c>
      <c r="M344" s="72">
        <f>L344</f>
        <v>11.167999999999999</v>
      </c>
      <c r="N344" s="72">
        <v>11.167999999999999</v>
      </c>
      <c r="O344" s="72">
        <v>11.167999999999999</v>
      </c>
      <c r="P344" s="72">
        <v>11.167999999999999</v>
      </c>
      <c r="Q344" s="72">
        <v>11.167999999999999</v>
      </c>
      <c r="R344" s="72">
        <v>11.167999999999999</v>
      </c>
      <c r="S344" s="72">
        <v>11.167999999999999</v>
      </c>
      <c r="T344" s="72">
        <v>11.167999999999999</v>
      </c>
      <c r="U344" s="72">
        <v>11.167999999999999</v>
      </c>
      <c r="V344" s="78">
        <f>ROUND(V339/6618*1000,3)</f>
        <v>55.838999999999999</v>
      </c>
      <c r="W344" s="79">
        <f t="shared" ref="W344:W345" si="94">ROUND(W339/6618*1000,3)</f>
        <v>55.838999999999999</v>
      </c>
    </row>
    <row r="345" spans="1:23" s="70" customFormat="1" x14ac:dyDescent="0.2">
      <c r="A345" s="169" t="s">
        <v>517</v>
      </c>
      <c r="B345" s="170"/>
      <c r="C345" s="208" t="s">
        <v>526</v>
      </c>
      <c r="D345" s="209"/>
      <c r="E345" s="209"/>
      <c r="F345" s="209"/>
      <c r="G345" s="210"/>
      <c r="H345" s="68" t="s">
        <v>472</v>
      </c>
      <c r="I345" s="71">
        <v>48.045000000000002</v>
      </c>
      <c r="J345" s="72">
        <f t="shared" ref="J345" si="95">ROUND(J340/6618*1000,3)</f>
        <v>44.314</v>
      </c>
      <c r="K345" s="72">
        <v>47.831000000000003</v>
      </c>
      <c r="L345" s="72">
        <v>47.831000000000003</v>
      </c>
      <c r="M345" s="72">
        <f>L345</f>
        <v>47.831000000000003</v>
      </c>
      <c r="N345" s="72">
        <v>47.831000000000003</v>
      </c>
      <c r="O345" s="72">
        <v>47.831000000000003</v>
      </c>
      <c r="P345" s="72">
        <v>47.831000000000003</v>
      </c>
      <c r="Q345" s="72">
        <v>47.831000000000003</v>
      </c>
      <c r="R345" s="72">
        <v>47.831000000000003</v>
      </c>
      <c r="S345" s="72">
        <v>47.831000000000003</v>
      </c>
      <c r="T345" s="72">
        <v>47.831000000000003</v>
      </c>
      <c r="U345" s="72">
        <v>47.831000000000003</v>
      </c>
      <c r="V345" s="78">
        <f>ROUND(V340/6618*1000,3)</f>
        <v>239.154</v>
      </c>
      <c r="W345" s="79">
        <f t="shared" si="94"/>
        <v>239.154</v>
      </c>
    </row>
    <row r="346" spans="1:23" s="70" customFormat="1" x14ac:dyDescent="0.2">
      <c r="A346" s="169" t="s">
        <v>518</v>
      </c>
      <c r="B346" s="170"/>
      <c r="C346" s="211" t="s">
        <v>530</v>
      </c>
      <c r="D346" s="212"/>
      <c r="E346" s="212"/>
      <c r="F346" s="212"/>
      <c r="G346" s="213"/>
      <c r="H346" s="68" t="s">
        <v>520</v>
      </c>
      <c r="I346" s="83">
        <v>6347.4319999999998</v>
      </c>
      <c r="J346" s="72">
        <v>5641.34</v>
      </c>
      <c r="K346" s="72">
        <v>5641.34</v>
      </c>
      <c r="L346" s="72">
        <v>5641.34</v>
      </c>
      <c r="M346" s="72">
        <f>L346</f>
        <v>5641.34</v>
      </c>
      <c r="N346" s="72">
        <v>5641.34</v>
      </c>
      <c r="O346" s="72">
        <v>5641.34</v>
      </c>
      <c r="P346" s="72">
        <v>5641.34</v>
      </c>
      <c r="Q346" s="72">
        <v>5641.34</v>
      </c>
      <c r="R346" s="72">
        <v>5641.34</v>
      </c>
      <c r="S346" s="72">
        <v>5641.34</v>
      </c>
      <c r="T346" s="72">
        <v>5641.34</v>
      </c>
      <c r="U346" s="72">
        <v>5641.34</v>
      </c>
      <c r="V346" s="81">
        <f>L346+N346+P346+R346+T346</f>
        <v>28206.7</v>
      </c>
      <c r="W346" s="81">
        <f>M346+O346+Q346+S346+U346</f>
        <v>28206.7</v>
      </c>
    </row>
    <row r="347" spans="1:23" s="24" customFormat="1" ht="16.5" customHeight="1" x14ac:dyDescent="0.2">
      <c r="A347" s="125" t="s">
        <v>519</v>
      </c>
      <c r="B347" s="126"/>
      <c r="C347" s="130" t="s">
        <v>669</v>
      </c>
      <c r="D347" s="131"/>
      <c r="E347" s="131"/>
      <c r="F347" s="131"/>
      <c r="G347" s="132"/>
      <c r="H347" s="25" t="s">
        <v>3</v>
      </c>
      <c r="I347" s="81">
        <v>3.2576834200001485</v>
      </c>
      <c r="J347" s="81">
        <f t="shared" ref="J347:Q347" si="96">J26</f>
        <v>77.568942649999997</v>
      </c>
      <c r="K347" s="81">
        <f t="shared" ref="K347" si="97">K26</f>
        <v>125.99654</v>
      </c>
      <c r="L347" s="81">
        <f t="shared" si="96"/>
        <v>113.60446854</v>
      </c>
      <c r="M347" s="81">
        <f t="shared" si="96"/>
        <v>113.60446854</v>
      </c>
      <c r="N347" s="81">
        <f t="shared" si="96"/>
        <v>115.62410230920001</v>
      </c>
      <c r="O347" s="81">
        <f t="shared" si="96"/>
        <v>115.62410230920001</v>
      </c>
      <c r="P347" s="81">
        <f t="shared" si="96"/>
        <v>123.15374878756801</v>
      </c>
      <c r="Q347" s="81">
        <f t="shared" si="96"/>
        <v>123.15374878756801</v>
      </c>
      <c r="R347" s="81">
        <f t="shared" ref="R347:S347" si="98">R26</f>
        <v>129.81894883347098</v>
      </c>
      <c r="S347" s="81">
        <f t="shared" si="98"/>
        <v>129.81894883347098</v>
      </c>
      <c r="T347" s="81">
        <f t="shared" ref="T347:U347" si="99">T26</f>
        <v>134.48365938081002</v>
      </c>
      <c r="U347" s="81">
        <f t="shared" si="99"/>
        <v>134.48365938081002</v>
      </c>
      <c r="V347" s="81">
        <f>L347+N347+P347+R347+T347</f>
        <v>616.684927851049</v>
      </c>
      <c r="W347" s="81">
        <f>M347+O347+Q347+S347+U347</f>
        <v>616.684927851049</v>
      </c>
    </row>
    <row r="348" spans="1:23" s="24" customFormat="1" ht="9" customHeight="1" x14ac:dyDescent="0.2">
      <c r="A348" s="125" t="s">
        <v>531</v>
      </c>
      <c r="B348" s="126"/>
      <c r="C348" s="145" t="s">
        <v>535</v>
      </c>
      <c r="D348" s="146"/>
      <c r="E348" s="146"/>
      <c r="F348" s="146"/>
      <c r="G348" s="147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25" t="s">
        <v>532</v>
      </c>
      <c r="B349" s="126"/>
      <c r="C349" s="130" t="s">
        <v>536</v>
      </c>
      <c r="D349" s="131"/>
      <c r="E349" s="131"/>
      <c r="F349" s="131"/>
      <c r="G349" s="132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25" t="s">
        <v>533</v>
      </c>
      <c r="B350" s="126"/>
      <c r="C350" s="130" t="s">
        <v>538</v>
      </c>
      <c r="D350" s="131"/>
      <c r="E350" s="131"/>
      <c r="F350" s="131"/>
      <c r="G350" s="132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25" t="s">
        <v>534</v>
      </c>
      <c r="B351" s="126"/>
      <c r="C351" s="130" t="s">
        <v>539</v>
      </c>
      <c r="D351" s="131"/>
      <c r="E351" s="131"/>
      <c r="F351" s="131"/>
      <c r="G351" s="132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25" t="s">
        <v>537</v>
      </c>
      <c r="B352" s="126"/>
      <c r="C352" s="130" t="s">
        <v>540</v>
      </c>
      <c r="D352" s="131"/>
      <c r="E352" s="131"/>
      <c r="F352" s="131"/>
      <c r="G352" s="132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25" t="s">
        <v>541</v>
      </c>
      <c r="B353" s="126"/>
      <c r="C353" s="145" t="s">
        <v>542</v>
      </c>
      <c r="D353" s="146"/>
      <c r="E353" s="146"/>
      <c r="F353" s="146"/>
      <c r="G353" s="147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25" t="s">
        <v>543</v>
      </c>
      <c r="B354" s="126"/>
      <c r="C354" s="130" t="s">
        <v>547</v>
      </c>
      <c r="D354" s="131"/>
      <c r="E354" s="131"/>
      <c r="F354" s="131"/>
      <c r="G354" s="132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25" t="s">
        <v>544</v>
      </c>
      <c r="B355" s="126"/>
      <c r="C355" s="133" t="s">
        <v>548</v>
      </c>
      <c r="D355" s="134"/>
      <c r="E355" s="134"/>
      <c r="F355" s="134"/>
      <c r="G355" s="135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25" t="s">
        <v>545</v>
      </c>
      <c r="B356" s="126"/>
      <c r="C356" s="133" t="s">
        <v>549</v>
      </c>
      <c r="D356" s="134"/>
      <c r="E356" s="134"/>
      <c r="F356" s="134"/>
      <c r="G356" s="135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25" t="s">
        <v>546</v>
      </c>
      <c r="B357" s="126"/>
      <c r="C357" s="133" t="s">
        <v>550</v>
      </c>
      <c r="D357" s="134"/>
      <c r="E357" s="134"/>
      <c r="F357" s="134"/>
      <c r="G357" s="135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25" t="s">
        <v>551</v>
      </c>
      <c r="B358" s="126"/>
      <c r="C358" s="130" t="s">
        <v>559</v>
      </c>
      <c r="D358" s="131"/>
      <c r="E358" s="131"/>
      <c r="F358" s="131"/>
      <c r="G358" s="132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25" t="s">
        <v>552</v>
      </c>
      <c r="B359" s="126"/>
      <c r="C359" s="133" t="s">
        <v>670</v>
      </c>
      <c r="D359" s="134"/>
      <c r="E359" s="134"/>
      <c r="F359" s="134"/>
      <c r="G359" s="135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25" t="s">
        <v>553</v>
      </c>
      <c r="B360" s="126"/>
      <c r="C360" s="133" t="s">
        <v>560</v>
      </c>
      <c r="D360" s="134"/>
      <c r="E360" s="134"/>
      <c r="F360" s="134"/>
      <c r="G360" s="135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25" t="s">
        <v>554</v>
      </c>
      <c r="B361" s="126"/>
      <c r="C361" s="130" t="s">
        <v>682</v>
      </c>
      <c r="D361" s="131"/>
      <c r="E361" s="131"/>
      <c r="F361" s="131"/>
      <c r="G361" s="132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25" t="s">
        <v>555</v>
      </c>
      <c r="B362" s="126"/>
      <c r="C362" s="133" t="s">
        <v>81</v>
      </c>
      <c r="D362" s="134"/>
      <c r="E362" s="134"/>
      <c r="F362" s="134"/>
      <c r="G362" s="135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25" t="s">
        <v>556</v>
      </c>
      <c r="B363" s="126"/>
      <c r="C363" s="133" t="s">
        <v>82</v>
      </c>
      <c r="D363" s="134"/>
      <c r="E363" s="134"/>
      <c r="F363" s="134"/>
      <c r="G363" s="135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171" t="s">
        <v>557</v>
      </c>
      <c r="B364" s="172"/>
      <c r="C364" s="197" t="s">
        <v>561</v>
      </c>
      <c r="D364" s="198"/>
      <c r="E364" s="198"/>
      <c r="F364" s="198"/>
      <c r="G364" s="199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185" t="s">
        <v>562</v>
      </c>
      <c r="B365" s="186"/>
      <c r="C365" s="186"/>
      <c r="D365" s="186"/>
      <c r="E365" s="186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7"/>
    </row>
    <row r="366" spans="1:23" s="42" customFormat="1" ht="48.75" customHeight="1" x14ac:dyDescent="0.15">
      <c r="A366" s="200" t="s">
        <v>4</v>
      </c>
      <c r="B366" s="201"/>
      <c r="C366" s="204" t="s">
        <v>5</v>
      </c>
      <c r="D366" s="205"/>
      <c r="E366" s="205"/>
      <c r="F366" s="205"/>
      <c r="G366" s="201"/>
      <c r="H366" s="179" t="s">
        <v>1</v>
      </c>
      <c r="I366" s="14">
        <v>2018</v>
      </c>
      <c r="J366" s="15">
        <v>2019</v>
      </c>
      <c r="K366" s="82">
        <v>2020</v>
      </c>
      <c r="L366" s="173">
        <v>2021</v>
      </c>
      <c r="M366" s="178"/>
      <c r="N366" s="173">
        <v>2022</v>
      </c>
      <c r="O366" s="178"/>
      <c r="P366" s="173">
        <v>2023</v>
      </c>
      <c r="Q366" s="178"/>
      <c r="R366" s="173">
        <v>2024</v>
      </c>
      <c r="S366" s="178"/>
      <c r="T366" s="173">
        <v>2025</v>
      </c>
      <c r="U366" s="178"/>
      <c r="V366" s="173" t="s">
        <v>6</v>
      </c>
      <c r="W366" s="174"/>
    </row>
    <row r="367" spans="1:23" s="42" customFormat="1" ht="49.5" customHeight="1" x14ac:dyDescent="0.15">
      <c r="A367" s="202"/>
      <c r="B367" s="203"/>
      <c r="C367" s="206"/>
      <c r="D367" s="207"/>
      <c r="E367" s="207"/>
      <c r="F367" s="207"/>
      <c r="G367" s="203"/>
      <c r="H367" s="180"/>
      <c r="I367" s="17" t="s">
        <v>2</v>
      </c>
      <c r="J367" s="18" t="s">
        <v>2</v>
      </c>
      <c r="K367" s="18" t="s">
        <v>698</v>
      </c>
      <c r="L367" s="18" t="s">
        <v>699</v>
      </c>
      <c r="M367" s="18" t="s">
        <v>700</v>
      </c>
      <c r="N367" s="18" t="s">
        <v>699</v>
      </c>
      <c r="O367" s="18" t="s">
        <v>700</v>
      </c>
      <c r="P367" s="18" t="s">
        <v>699</v>
      </c>
      <c r="Q367" s="18" t="s">
        <v>700</v>
      </c>
      <c r="R367" s="18" t="s">
        <v>699</v>
      </c>
      <c r="S367" s="18" t="s">
        <v>700</v>
      </c>
      <c r="T367" s="18" t="s">
        <v>699</v>
      </c>
      <c r="U367" s="18" t="s">
        <v>700</v>
      </c>
      <c r="V367" s="18" t="s">
        <v>699</v>
      </c>
      <c r="W367" s="18" t="s">
        <v>700</v>
      </c>
    </row>
    <row r="368" spans="1:23" s="46" customFormat="1" ht="9" thickBot="1" x14ac:dyDescent="0.25">
      <c r="A368" s="184">
        <v>1</v>
      </c>
      <c r="B368" s="177"/>
      <c r="C368" s="175">
        <v>2</v>
      </c>
      <c r="D368" s="176"/>
      <c r="E368" s="176"/>
      <c r="F368" s="176"/>
      <c r="G368" s="177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181" t="s">
        <v>563</v>
      </c>
      <c r="B369" s="182"/>
      <c r="C369" s="182"/>
      <c r="D369" s="182"/>
      <c r="E369" s="182"/>
      <c r="F369" s="182"/>
      <c r="G369" s="183"/>
      <c r="H369" s="25" t="s">
        <v>3</v>
      </c>
      <c r="I369" s="26">
        <v>6.3788402699999995</v>
      </c>
      <c r="J369" s="26">
        <v>9.2954699999999999</v>
      </c>
      <c r="K369" s="26">
        <f>K370</f>
        <v>17.488199999999999</v>
      </c>
      <c r="L369" s="26">
        <f>L370</f>
        <v>4.3378451499999997</v>
      </c>
      <c r="M369" s="26">
        <f>M370</f>
        <v>4.3378451499999997</v>
      </c>
      <c r="N369" s="26">
        <f>N370</f>
        <v>4.2731875300000004</v>
      </c>
      <c r="O369" s="26">
        <f>O370</f>
        <v>4.2731875300000004</v>
      </c>
      <c r="P369" s="26">
        <f t="shared" ref="P369:R369" si="100">P370</f>
        <v>4.2880805400000002</v>
      </c>
      <c r="Q369" s="26">
        <f t="shared" si="100"/>
        <v>4.2880805400000002</v>
      </c>
      <c r="R369" s="26">
        <f t="shared" si="100"/>
        <v>4.3647822999999999</v>
      </c>
      <c r="S369" s="26">
        <f>S370</f>
        <v>4.3647822999999999</v>
      </c>
      <c r="T369" s="26">
        <f>T370</f>
        <v>4.3463939500000004</v>
      </c>
      <c r="U369" s="26">
        <f>U370</f>
        <v>4.3463939500000004</v>
      </c>
      <c r="V369" s="26">
        <f t="shared" ref="V369:W371" si="101">L369+N369+P369+R369+T369</f>
        <v>21.610289469999998</v>
      </c>
      <c r="W369" s="26">
        <f t="shared" si="101"/>
        <v>21.610289469999998</v>
      </c>
    </row>
    <row r="370" spans="1:23" s="24" customFormat="1" ht="9" customHeight="1" x14ac:dyDescent="0.2">
      <c r="A370" s="125" t="s">
        <v>21</v>
      </c>
      <c r="B370" s="126"/>
      <c r="C370" s="145" t="s">
        <v>576</v>
      </c>
      <c r="D370" s="146"/>
      <c r="E370" s="146"/>
      <c r="F370" s="146"/>
      <c r="G370" s="147"/>
      <c r="H370" s="25" t="s">
        <v>3</v>
      </c>
      <c r="I370" s="26">
        <v>6.3788402699999995</v>
      </c>
      <c r="J370" s="26">
        <v>9.2954699999999999</v>
      </c>
      <c r="K370" s="26">
        <f>K371+K395</f>
        <v>17.488199999999999</v>
      </c>
      <c r="L370" s="26">
        <f>L371+L395</f>
        <v>4.3378451499999997</v>
      </c>
      <c r="M370" s="26">
        <f>M371+M395</f>
        <v>4.3378451499999997</v>
      </c>
      <c r="N370" s="26">
        <f>N371+N395</f>
        <v>4.2731875300000004</v>
      </c>
      <c r="O370" s="26">
        <f>O371+O395</f>
        <v>4.2731875300000004</v>
      </c>
      <c r="P370" s="26">
        <f t="shared" ref="P370:R370" si="102">P371+P395</f>
        <v>4.2880805400000002</v>
      </c>
      <c r="Q370" s="26">
        <f t="shared" si="102"/>
        <v>4.2880805400000002</v>
      </c>
      <c r="R370" s="26">
        <f t="shared" si="102"/>
        <v>4.3647822999999999</v>
      </c>
      <c r="S370" s="26">
        <f>S371+S395</f>
        <v>4.3647822999999999</v>
      </c>
      <c r="T370" s="26">
        <f>T371+T395</f>
        <v>4.3463939500000004</v>
      </c>
      <c r="U370" s="26">
        <f>U371+U395</f>
        <v>4.3463939500000004</v>
      </c>
      <c r="V370" s="26">
        <f t="shared" si="101"/>
        <v>21.610289469999998</v>
      </c>
      <c r="W370" s="26">
        <f t="shared" si="101"/>
        <v>21.610289469999998</v>
      </c>
    </row>
    <row r="371" spans="1:23" s="24" customFormat="1" x14ac:dyDescent="0.2">
      <c r="A371" s="125" t="s">
        <v>7</v>
      </c>
      <c r="B371" s="126"/>
      <c r="C371" s="130" t="s">
        <v>609</v>
      </c>
      <c r="D371" s="131"/>
      <c r="E371" s="131"/>
      <c r="F371" s="131"/>
      <c r="G371" s="132"/>
      <c r="H371" s="25" t="s">
        <v>3</v>
      </c>
      <c r="I371" s="26">
        <v>3.4067755099999997</v>
      </c>
      <c r="J371" s="26">
        <f>J378</f>
        <v>4.9115700000000002</v>
      </c>
      <c r="K371" s="26">
        <v>13.1043</v>
      </c>
      <c r="L371" s="26">
        <f>L152</f>
        <v>0</v>
      </c>
      <c r="M371" s="26">
        <f>M152</f>
        <v>0</v>
      </c>
      <c r="N371" s="26">
        <f>N152</f>
        <v>0</v>
      </c>
      <c r="O371" s="26">
        <f>O152</f>
        <v>0</v>
      </c>
      <c r="P371" s="26">
        <f t="shared" ref="P371:U371" si="103">P152</f>
        <v>0</v>
      </c>
      <c r="Q371" s="26">
        <f t="shared" si="103"/>
        <v>0</v>
      </c>
      <c r="R371" s="26">
        <f t="shared" si="103"/>
        <v>0</v>
      </c>
      <c r="S371" s="26">
        <f t="shared" si="103"/>
        <v>0</v>
      </c>
      <c r="T371" s="26">
        <f t="shared" si="103"/>
        <v>0</v>
      </c>
      <c r="U371" s="26">
        <f t="shared" si="103"/>
        <v>0</v>
      </c>
      <c r="V371" s="26">
        <f t="shared" si="101"/>
        <v>0</v>
      </c>
      <c r="W371" s="26">
        <f t="shared" si="101"/>
        <v>0</v>
      </c>
    </row>
    <row r="372" spans="1:23" s="24" customFormat="1" ht="16.5" customHeight="1" x14ac:dyDescent="0.2">
      <c r="A372" s="125" t="s">
        <v>8</v>
      </c>
      <c r="B372" s="126"/>
      <c r="C372" s="133" t="s">
        <v>610</v>
      </c>
      <c r="D372" s="134"/>
      <c r="E372" s="134"/>
      <c r="F372" s="134"/>
      <c r="G372" s="135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25" t="s">
        <v>564</v>
      </c>
      <c r="B373" s="126"/>
      <c r="C373" s="151" t="s">
        <v>611</v>
      </c>
      <c r="D373" s="152"/>
      <c r="E373" s="152"/>
      <c r="F373" s="152"/>
      <c r="G373" s="153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25" t="s">
        <v>565</v>
      </c>
      <c r="B374" s="126"/>
      <c r="C374" s="148" t="s">
        <v>43</v>
      </c>
      <c r="D374" s="149"/>
      <c r="E374" s="149"/>
      <c r="F374" s="149"/>
      <c r="G374" s="150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25" t="s">
        <v>566</v>
      </c>
      <c r="B375" s="126"/>
      <c r="C375" s="148" t="s">
        <v>51</v>
      </c>
      <c r="D375" s="149"/>
      <c r="E375" s="149"/>
      <c r="F375" s="149"/>
      <c r="G375" s="150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25" t="s">
        <v>567</v>
      </c>
      <c r="B376" s="126"/>
      <c r="C376" s="148" t="s">
        <v>52</v>
      </c>
      <c r="D376" s="149"/>
      <c r="E376" s="149"/>
      <c r="F376" s="149"/>
      <c r="G376" s="150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25" t="s">
        <v>568</v>
      </c>
      <c r="B377" s="126"/>
      <c r="C377" s="151" t="s">
        <v>612</v>
      </c>
      <c r="D377" s="152"/>
      <c r="E377" s="152"/>
      <c r="F377" s="152"/>
      <c r="G377" s="153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25" t="s">
        <v>569</v>
      </c>
      <c r="B378" s="126"/>
      <c r="C378" s="151" t="s">
        <v>613</v>
      </c>
      <c r="D378" s="152"/>
      <c r="E378" s="152"/>
      <c r="F378" s="152"/>
      <c r="G378" s="153"/>
      <c r="H378" s="25" t="s">
        <v>3</v>
      </c>
      <c r="I378" s="26">
        <v>3.4067755099999997</v>
      </c>
      <c r="J378" s="26">
        <v>4.9115700000000002</v>
      </c>
      <c r="K378" s="26">
        <f>K371</f>
        <v>13.1043</v>
      </c>
      <c r="L378" s="26">
        <f>L371</f>
        <v>0</v>
      </c>
      <c r="M378" s="26">
        <f>M371</f>
        <v>0</v>
      </c>
      <c r="N378" s="26">
        <f>N371</f>
        <v>0</v>
      </c>
      <c r="O378" s="26">
        <f>O371</f>
        <v>0</v>
      </c>
      <c r="P378" s="26">
        <f t="shared" ref="P378:R378" si="104">P371</f>
        <v>0</v>
      </c>
      <c r="Q378" s="26">
        <f t="shared" si="104"/>
        <v>0</v>
      </c>
      <c r="R378" s="26">
        <f t="shared" si="104"/>
        <v>0</v>
      </c>
      <c r="S378" s="26">
        <f>S371</f>
        <v>0</v>
      </c>
      <c r="T378" s="26">
        <f>T371</f>
        <v>0</v>
      </c>
      <c r="U378" s="26">
        <f>U371</f>
        <v>0</v>
      </c>
      <c r="V378" s="26">
        <f>L378+N378+P378+R378+T378</f>
        <v>0</v>
      </c>
      <c r="W378" s="26">
        <f>M378+O378+Q378+S378+U378</f>
        <v>0</v>
      </c>
    </row>
    <row r="379" spans="1:23" s="24" customFormat="1" x14ac:dyDescent="0.2">
      <c r="A379" s="125" t="s">
        <v>570</v>
      </c>
      <c r="B379" s="126"/>
      <c r="C379" s="151" t="s">
        <v>614</v>
      </c>
      <c r="D379" s="152"/>
      <c r="E379" s="152"/>
      <c r="F379" s="152"/>
      <c r="G379" s="153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25" t="s">
        <v>571</v>
      </c>
      <c r="B380" s="126"/>
      <c r="C380" s="151" t="s">
        <v>615</v>
      </c>
      <c r="D380" s="152"/>
      <c r="E380" s="152"/>
      <c r="F380" s="152"/>
      <c r="G380" s="153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25" t="s">
        <v>572</v>
      </c>
      <c r="B381" s="126"/>
      <c r="C381" s="148" t="s">
        <v>616</v>
      </c>
      <c r="D381" s="149"/>
      <c r="E381" s="149"/>
      <c r="F381" s="149"/>
      <c r="G381" s="150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25" t="s">
        <v>573</v>
      </c>
      <c r="B382" s="126"/>
      <c r="C382" s="140" t="s">
        <v>617</v>
      </c>
      <c r="D382" s="141"/>
      <c r="E382" s="141"/>
      <c r="F382" s="141"/>
      <c r="G382" s="142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25" t="s">
        <v>574</v>
      </c>
      <c r="B383" s="126"/>
      <c r="C383" s="148" t="s">
        <v>618</v>
      </c>
      <c r="D383" s="149"/>
      <c r="E383" s="149"/>
      <c r="F383" s="149"/>
      <c r="G383" s="150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25" t="s">
        <v>575</v>
      </c>
      <c r="B384" s="126"/>
      <c r="C384" s="140" t="s">
        <v>617</v>
      </c>
      <c r="D384" s="141"/>
      <c r="E384" s="141"/>
      <c r="F384" s="141"/>
      <c r="G384" s="142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25" t="s">
        <v>577</v>
      </c>
      <c r="B385" s="126"/>
      <c r="C385" s="151" t="s">
        <v>619</v>
      </c>
      <c r="D385" s="152"/>
      <c r="E385" s="152"/>
      <c r="F385" s="152"/>
      <c r="G385" s="153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25" t="s">
        <v>578</v>
      </c>
      <c r="B386" s="126"/>
      <c r="C386" s="151" t="s">
        <v>421</v>
      </c>
      <c r="D386" s="152"/>
      <c r="E386" s="152"/>
      <c r="F386" s="152"/>
      <c r="G386" s="153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25" t="s">
        <v>579</v>
      </c>
      <c r="B387" s="126"/>
      <c r="C387" s="151" t="s">
        <v>620</v>
      </c>
      <c r="D387" s="152"/>
      <c r="E387" s="152"/>
      <c r="F387" s="152"/>
      <c r="G387" s="153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25" t="s">
        <v>580</v>
      </c>
      <c r="B388" s="126"/>
      <c r="C388" s="148" t="s">
        <v>81</v>
      </c>
      <c r="D388" s="149"/>
      <c r="E388" s="149"/>
      <c r="F388" s="149"/>
      <c r="G388" s="150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25" t="s">
        <v>581</v>
      </c>
      <c r="B389" s="126"/>
      <c r="C389" s="148" t="s">
        <v>82</v>
      </c>
      <c r="D389" s="149"/>
      <c r="E389" s="149"/>
      <c r="F389" s="149"/>
      <c r="G389" s="150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25" t="s">
        <v>9</v>
      </c>
      <c r="B390" s="126"/>
      <c r="C390" s="133" t="s">
        <v>683</v>
      </c>
      <c r="D390" s="134"/>
      <c r="E390" s="134"/>
      <c r="F390" s="134"/>
      <c r="G390" s="135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25" t="s">
        <v>582</v>
      </c>
      <c r="B391" s="126"/>
      <c r="C391" s="151" t="s">
        <v>43</v>
      </c>
      <c r="D391" s="152"/>
      <c r="E391" s="152"/>
      <c r="F391" s="152"/>
      <c r="G391" s="153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25" t="s">
        <v>583</v>
      </c>
      <c r="B392" s="126"/>
      <c r="C392" s="151" t="s">
        <v>51</v>
      </c>
      <c r="D392" s="152"/>
      <c r="E392" s="152"/>
      <c r="F392" s="152"/>
      <c r="G392" s="153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25" t="s">
        <v>584</v>
      </c>
      <c r="B393" s="126"/>
      <c r="C393" s="151" t="s">
        <v>52</v>
      </c>
      <c r="D393" s="152"/>
      <c r="E393" s="152"/>
      <c r="F393" s="152"/>
      <c r="G393" s="153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25" t="s">
        <v>10</v>
      </c>
      <c r="B394" s="126"/>
      <c r="C394" s="133" t="s">
        <v>621</v>
      </c>
      <c r="D394" s="134"/>
      <c r="E394" s="134"/>
      <c r="F394" s="134"/>
      <c r="G394" s="135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25" t="s">
        <v>11</v>
      </c>
      <c r="B395" s="126"/>
      <c r="C395" s="130" t="s">
        <v>622</v>
      </c>
      <c r="D395" s="131"/>
      <c r="E395" s="131"/>
      <c r="F395" s="131"/>
      <c r="G395" s="132"/>
      <c r="H395" s="25" t="s">
        <v>3</v>
      </c>
      <c r="I395" s="26">
        <v>2.9720647599999999</v>
      </c>
      <c r="J395" s="26">
        <v>4.3838999999999997</v>
      </c>
      <c r="K395" s="26">
        <v>4.3838999999999997</v>
      </c>
      <c r="L395" s="26">
        <v>4.3378451499999997</v>
      </c>
      <c r="M395" s="26">
        <f>L395</f>
        <v>4.3378451499999997</v>
      </c>
      <c r="N395" s="26">
        <v>4.2731875300000004</v>
      </c>
      <c r="O395" s="26">
        <f>N395</f>
        <v>4.2731875300000004</v>
      </c>
      <c r="P395" s="26">
        <v>4.2880805400000002</v>
      </c>
      <c r="Q395" s="26">
        <f>P395</f>
        <v>4.2880805400000002</v>
      </c>
      <c r="R395" s="26">
        <v>4.3647822999999999</v>
      </c>
      <c r="S395" s="26">
        <f>R395</f>
        <v>4.3647822999999999</v>
      </c>
      <c r="T395" s="26">
        <v>4.3463939500000004</v>
      </c>
      <c r="U395" s="26">
        <f>T395</f>
        <v>4.3463939500000004</v>
      </c>
      <c r="V395" s="26">
        <f>L395+N395+P395+R395+T395</f>
        <v>21.610289469999998</v>
      </c>
      <c r="W395" s="26">
        <f>M395+O395+Q395+S395+U395</f>
        <v>21.610289469999998</v>
      </c>
    </row>
    <row r="396" spans="1:23" s="24" customFormat="1" x14ac:dyDescent="0.2">
      <c r="A396" s="125" t="s">
        <v>585</v>
      </c>
      <c r="B396" s="126"/>
      <c r="C396" s="133" t="s">
        <v>623</v>
      </c>
      <c r="D396" s="134"/>
      <c r="E396" s="134"/>
      <c r="F396" s="134"/>
      <c r="G396" s="135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  <c r="T396" s="26" t="s">
        <v>471</v>
      </c>
      <c r="U396" s="26" t="s">
        <v>471</v>
      </c>
      <c r="V396" s="26" t="s">
        <v>471</v>
      </c>
      <c r="W396" s="26" t="s">
        <v>471</v>
      </c>
    </row>
    <row r="397" spans="1:23" s="24" customFormat="1" x14ac:dyDescent="0.2">
      <c r="A397" s="125" t="s">
        <v>586</v>
      </c>
      <c r="B397" s="126"/>
      <c r="C397" s="151" t="s">
        <v>624</v>
      </c>
      <c r="D397" s="152"/>
      <c r="E397" s="152"/>
      <c r="F397" s="152"/>
      <c r="G397" s="153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25" t="s">
        <v>587</v>
      </c>
      <c r="B398" s="126"/>
      <c r="C398" s="151" t="s">
        <v>43</v>
      </c>
      <c r="D398" s="152"/>
      <c r="E398" s="152"/>
      <c r="F398" s="152"/>
      <c r="G398" s="153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25" t="s">
        <v>588</v>
      </c>
      <c r="B399" s="126"/>
      <c r="C399" s="151" t="s">
        <v>51</v>
      </c>
      <c r="D399" s="152"/>
      <c r="E399" s="152"/>
      <c r="F399" s="152"/>
      <c r="G399" s="153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25" t="s">
        <v>589</v>
      </c>
      <c r="B400" s="126"/>
      <c r="C400" s="151" t="s">
        <v>52</v>
      </c>
      <c r="D400" s="152"/>
      <c r="E400" s="152"/>
      <c r="F400" s="152"/>
      <c r="G400" s="153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25" t="s">
        <v>590</v>
      </c>
      <c r="B401" s="126"/>
      <c r="C401" s="151" t="s">
        <v>416</v>
      </c>
      <c r="D401" s="152"/>
      <c r="E401" s="152"/>
      <c r="F401" s="152"/>
      <c r="G401" s="153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25" t="s">
        <v>591</v>
      </c>
      <c r="B402" s="126"/>
      <c r="C402" s="151" t="s">
        <v>417</v>
      </c>
      <c r="D402" s="152"/>
      <c r="E402" s="152"/>
      <c r="F402" s="152"/>
      <c r="G402" s="153"/>
      <c r="H402" s="25" t="s">
        <v>3</v>
      </c>
      <c r="I402" s="26">
        <v>2.9720647599999999</v>
      </c>
      <c r="J402" s="26">
        <v>4.3838999999999997</v>
      </c>
      <c r="K402" s="26">
        <f t="shared" ref="K402:U402" si="105">K395</f>
        <v>4.3838999999999997</v>
      </c>
      <c r="L402" s="26">
        <f t="shared" si="105"/>
        <v>4.3378451499999997</v>
      </c>
      <c r="M402" s="26">
        <f t="shared" si="105"/>
        <v>4.3378451499999997</v>
      </c>
      <c r="N402" s="26">
        <f t="shared" si="105"/>
        <v>4.2731875300000004</v>
      </c>
      <c r="O402" s="26">
        <f t="shared" si="105"/>
        <v>4.2731875300000004</v>
      </c>
      <c r="P402" s="26">
        <f t="shared" si="105"/>
        <v>4.2880805400000002</v>
      </c>
      <c r="Q402" s="26">
        <f t="shared" si="105"/>
        <v>4.2880805400000002</v>
      </c>
      <c r="R402" s="26">
        <f t="shared" si="105"/>
        <v>4.3647822999999999</v>
      </c>
      <c r="S402" s="26">
        <f t="shared" si="105"/>
        <v>4.3647822999999999</v>
      </c>
      <c r="T402" s="26">
        <f t="shared" si="105"/>
        <v>4.3463939500000004</v>
      </c>
      <c r="U402" s="26">
        <f t="shared" si="105"/>
        <v>4.3463939500000004</v>
      </c>
      <c r="V402" s="26">
        <f>L402+N402+P402+R402+T402</f>
        <v>21.610289469999998</v>
      </c>
      <c r="W402" s="26">
        <f>M402+O402+Q402+S402+U402</f>
        <v>21.610289469999998</v>
      </c>
    </row>
    <row r="403" spans="1:23" s="24" customFormat="1" x14ac:dyDescent="0.2">
      <c r="A403" s="125" t="s">
        <v>592</v>
      </c>
      <c r="B403" s="126"/>
      <c r="C403" s="151" t="s">
        <v>418</v>
      </c>
      <c r="D403" s="152"/>
      <c r="E403" s="152"/>
      <c r="F403" s="152"/>
      <c r="G403" s="153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25" t="s">
        <v>593</v>
      </c>
      <c r="B404" s="126"/>
      <c r="C404" s="151" t="s">
        <v>420</v>
      </c>
      <c r="D404" s="152"/>
      <c r="E404" s="152"/>
      <c r="F404" s="152"/>
      <c r="G404" s="153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25" t="s">
        <v>594</v>
      </c>
      <c r="B405" s="126"/>
      <c r="C405" s="151" t="s">
        <v>421</v>
      </c>
      <c r="D405" s="152"/>
      <c r="E405" s="152"/>
      <c r="F405" s="152"/>
      <c r="G405" s="153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25" t="s">
        <v>595</v>
      </c>
      <c r="B406" s="126"/>
      <c r="C406" s="151" t="s">
        <v>422</v>
      </c>
      <c r="D406" s="152"/>
      <c r="E406" s="152"/>
      <c r="F406" s="152"/>
      <c r="G406" s="153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25" t="s">
        <v>596</v>
      </c>
      <c r="B407" s="126"/>
      <c r="C407" s="148" t="s">
        <v>81</v>
      </c>
      <c r="D407" s="149"/>
      <c r="E407" s="149"/>
      <c r="F407" s="149"/>
      <c r="G407" s="150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25" t="s">
        <v>597</v>
      </c>
      <c r="B408" s="126"/>
      <c r="C408" s="148" t="s">
        <v>82</v>
      </c>
      <c r="D408" s="149"/>
      <c r="E408" s="149"/>
      <c r="F408" s="149"/>
      <c r="G408" s="150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25" t="s">
        <v>598</v>
      </c>
      <c r="B409" s="126"/>
      <c r="C409" s="133" t="s">
        <v>625</v>
      </c>
      <c r="D409" s="134"/>
      <c r="E409" s="134"/>
      <c r="F409" s="134"/>
      <c r="G409" s="135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25" t="s">
        <v>599</v>
      </c>
      <c r="B410" s="126"/>
      <c r="C410" s="133" t="s">
        <v>626</v>
      </c>
      <c r="D410" s="134"/>
      <c r="E410" s="134"/>
      <c r="F410" s="134"/>
      <c r="G410" s="135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25" t="s">
        <v>600</v>
      </c>
      <c r="B411" s="126"/>
      <c r="C411" s="151" t="s">
        <v>624</v>
      </c>
      <c r="D411" s="152"/>
      <c r="E411" s="152"/>
      <c r="F411" s="152"/>
      <c r="G411" s="153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25" t="s">
        <v>601</v>
      </c>
      <c r="B412" s="126"/>
      <c r="C412" s="151" t="s">
        <v>43</v>
      </c>
      <c r="D412" s="152"/>
      <c r="E412" s="152"/>
      <c r="F412" s="152"/>
      <c r="G412" s="153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25" t="s">
        <v>602</v>
      </c>
      <c r="B413" s="126"/>
      <c r="C413" s="151" t="s">
        <v>51</v>
      </c>
      <c r="D413" s="152"/>
      <c r="E413" s="152"/>
      <c r="F413" s="152"/>
      <c r="G413" s="153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25" t="s">
        <v>602</v>
      </c>
      <c r="B414" s="126"/>
      <c r="C414" s="151" t="s">
        <v>52</v>
      </c>
      <c r="D414" s="152"/>
      <c r="E414" s="152"/>
      <c r="F414" s="152"/>
      <c r="G414" s="153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25" t="s">
        <v>603</v>
      </c>
      <c r="B415" s="126"/>
      <c r="C415" s="151" t="s">
        <v>416</v>
      </c>
      <c r="D415" s="152"/>
      <c r="E415" s="152"/>
      <c r="F415" s="152"/>
      <c r="G415" s="153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25" t="s">
        <v>604</v>
      </c>
      <c r="B416" s="126"/>
      <c r="C416" s="151" t="s">
        <v>417</v>
      </c>
      <c r="D416" s="152"/>
      <c r="E416" s="152"/>
      <c r="F416" s="152"/>
      <c r="G416" s="153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25" t="s">
        <v>605</v>
      </c>
      <c r="B417" s="126"/>
      <c r="C417" s="151" t="s">
        <v>418</v>
      </c>
      <c r="D417" s="152"/>
      <c r="E417" s="152"/>
      <c r="F417" s="152"/>
      <c r="G417" s="153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25" t="s">
        <v>606</v>
      </c>
      <c r="B418" s="126"/>
      <c r="C418" s="151" t="s">
        <v>420</v>
      </c>
      <c r="D418" s="152"/>
      <c r="E418" s="152"/>
      <c r="F418" s="152"/>
      <c r="G418" s="153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25" t="s">
        <v>607</v>
      </c>
      <c r="B419" s="126"/>
      <c r="C419" s="151" t="s">
        <v>421</v>
      </c>
      <c r="D419" s="152"/>
      <c r="E419" s="152"/>
      <c r="F419" s="152"/>
      <c r="G419" s="153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25" t="s">
        <v>608</v>
      </c>
      <c r="B420" s="126"/>
      <c r="C420" s="151" t="s">
        <v>422</v>
      </c>
      <c r="D420" s="152"/>
      <c r="E420" s="152"/>
      <c r="F420" s="152"/>
      <c r="G420" s="153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25" t="s">
        <v>627</v>
      </c>
      <c r="B421" s="126"/>
      <c r="C421" s="148" t="s">
        <v>81</v>
      </c>
      <c r="D421" s="149"/>
      <c r="E421" s="149"/>
      <c r="F421" s="149"/>
      <c r="G421" s="150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25" t="s">
        <v>628</v>
      </c>
      <c r="B422" s="126"/>
      <c r="C422" s="148" t="s">
        <v>82</v>
      </c>
      <c r="D422" s="149"/>
      <c r="E422" s="149"/>
      <c r="F422" s="149"/>
      <c r="G422" s="150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25" t="s">
        <v>12</v>
      </c>
      <c r="B423" s="126"/>
      <c r="C423" s="130" t="s">
        <v>631</v>
      </c>
      <c r="D423" s="131"/>
      <c r="E423" s="131"/>
      <c r="F423" s="131"/>
      <c r="G423" s="132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  <c r="T423" s="26" t="s">
        <v>471</v>
      </c>
      <c r="U423" s="26" t="s">
        <v>471</v>
      </c>
      <c r="V423" s="26" t="s">
        <v>471</v>
      </c>
      <c r="W423" s="26" t="s">
        <v>471</v>
      </c>
    </row>
    <row r="424" spans="1:23" s="24" customFormat="1" x14ac:dyDescent="0.2">
      <c r="A424" s="125" t="s">
        <v>13</v>
      </c>
      <c r="B424" s="126"/>
      <c r="C424" s="130" t="s">
        <v>632</v>
      </c>
      <c r="D424" s="131"/>
      <c r="E424" s="131"/>
      <c r="F424" s="131"/>
      <c r="G424" s="132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25" t="s">
        <v>629</v>
      </c>
      <c r="B425" s="126"/>
      <c r="C425" s="133" t="s">
        <v>633</v>
      </c>
      <c r="D425" s="134"/>
      <c r="E425" s="134"/>
      <c r="F425" s="134"/>
      <c r="G425" s="135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25" t="s">
        <v>630</v>
      </c>
      <c r="B426" s="126"/>
      <c r="C426" s="133" t="s">
        <v>634</v>
      </c>
      <c r="D426" s="134"/>
      <c r="E426" s="134"/>
      <c r="F426" s="134"/>
      <c r="G426" s="135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25" t="s">
        <v>22</v>
      </c>
      <c r="B427" s="126"/>
      <c r="C427" s="145" t="s">
        <v>635</v>
      </c>
      <c r="D427" s="146"/>
      <c r="E427" s="146"/>
      <c r="F427" s="146"/>
      <c r="G427" s="147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25" t="s">
        <v>24</v>
      </c>
      <c r="B428" s="126"/>
      <c r="C428" s="130" t="s">
        <v>638</v>
      </c>
      <c r="D428" s="131"/>
      <c r="E428" s="131"/>
      <c r="F428" s="131"/>
      <c r="G428" s="132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25" t="s">
        <v>27</v>
      </c>
      <c r="B429" s="126"/>
      <c r="C429" s="130" t="s">
        <v>639</v>
      </c>
      <c r="D429" s="131"/>
      <c r="E429" s="131"/>
      <c r="F429" s="131"/>
      <c r="G429" s="132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25" t="s">
        <v>28</v>
      </c>
      <c r="B430" s="126"/>
      <c r="C430" s="130" t="s">
        <v>640</v>
      </c>
      <c r="D430" s="131"/>
      <c r="E430" s="131"/>
      <c r="F430" s="131"/>
      <c r="G430" s="132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25" t="s">
        <v>29</v>
      </c>
      <c r="B431" s="126"/>
      <c r="C431" s="130" t="s">
        <v>641</v>
      </c>
      <c r="D431" s="131"/>
      <c r="E431" s="131"/>
      <c r="F431" s="131"/>
      <c r="G431" s="132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25" t="s">
        <v>30</v>
      </c>
      <c r="B432" s="126"/>
      <c r="C432" s="130" t="s">
        <v>642</v>
      </c>
      <c r="D432" s="131"/>
      <c r="E432" s="131"/>
      <c r="F432" s="131"/>
      <c r="G432" s="132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25" t="s">
        <v>65</v>
      </c>
      <c r="B433" s="126"/>
      <c r="C433" s="133" t="s">
        <v>292</v>
      </c>
      <c r="D433" s="134"/>
      <c r="E433" s="134"/>
      <c r="F433" s="134"/>
      <c r="G433" s="135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25" t="s">
        <v>636</v>
      </c>
      <c r="B434" s="126"/>
      <c r="C434" s="151" t="s">
        <v>643</v>
      </c>
      <c r="D434" s="152"/>
      <c r="E434" s="152"/>
      <c r="F434" s="152"/>
      <c r="G434" s="153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25" t="s">
        <v>66</v>
      </c>
      <c r="B435" s="126"/>
      <c r="C435" s="133" t="s">
        <v>293</v>
      </c>
      <c r="D435" s="134"/>
      <c r="E435" s="134"/>
      <c r="F435" s="134"/>
      <c r="G435" s="135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25" t="s">
        <v>637</v>
      </c>
      <c r="B436" s="126"/>
      <c r="C436" s="151" t="s">
        <v>644</v>
      </c>
      <c r="D436" s="152"/>
      <c r="E436" s="152"/>
      <c r="F436" s="152"/>
      <c r="G436" s="153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25" t="s">
        <v>31</v>
      </c>
      <c r="B437" s="126"/>
      <c r="C437" s="130" t="s">
        <v>645</v>
      </c>
      <c r="D437" s="131"/>
      <c r="E437" s="131"/>
      <c r="F437" s="131"/>
      <c r="G437" s="132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38" t="s">
        <v>32</v>
      </c>
      <c r="B438" s="139"/>
      <c r="C438" s="163" t="s">
        <v>646</v>
      </c>
      <c r="D438" s="164"/>
      <c r="E438" s="164"/>
      <c r="F438" s="164"/>
      <c r="G438" s="165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43" t="s">
        <v>112</v>
      </c>
      <c r="B439" s="144"/>
      <c r="C439" s="191" t="s">
        <v>108</v>
      </c>
      <c r="D439" s="192"/>
      <c r="E439" s="192"/>
      <c r="F439" s="192"/>
      <c r="G439" s="193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25" t="s">
        <v>114</v>
      </c>
      <c r="B440" s="126"/>
      <c r="C440" s="130" t="s">
        <v>650</v>
      </c>
      <c r="D440" s="131"/>
      <c r="E440" s="131"/>
      <c r="F440" s="131"/>
      <c r="G440" s="132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25" t="s">
        <v>115</v>
      </c>
      <c r="B441" s="126"/>
      <c r="C441" s="133" t="s">
        <v>651</v>
      </c>
      <c r="D441" s="134"/>
      <c r="E441" s="134"/>
      <c r="F441" s="134"/>
      <c r="G441" s="135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25" t="s">
        <v>116</v>
      </c>
      <c r="B442" s="126"/>
      <c r="C442" s="133" t="s">
        <v>671</v>
      </c>
      <c r="D442" s="134"/>
      <c r="E442" s="134"/>
      <c r="F442" s="134"/>
      <c r="G442" s="135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25" t="s">
        <v>117</v>
      </c>
      <c r="B443" s="126"/>
      <c r="C443" s="133" t="s">
        <v>652</v>
      </c>
      <c r="D443" s="134"/>
      <c r="E443" s="134"/>
      <c r="F443" s="134"/>
      <c r="G443" s="135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25" t="s">
        <v>118</v>
      </c>
      <c r="B444" s="126"/>
      <c r="C444" s="130" t="s">
        <v>653</v>
      </c>
      <c r="D444" s="131"/>
      <c r="E444" s="131"/>
      <c r="F444" s="131"/>
      <c r="G444" s="132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25" t="s">
        <v>647</v>
      </c>
      <c r="B445" s="126"/>
      <c r="C445" s="133" t="s">
        <v>654</v>
      </c>
      <c r="D445" s="134"/>
      <c r="E445" s="134"/>
      <c r="F445" s="134"/>
      <c r="G445" s="135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25" t="s">
        <v>648</v>
      </c>
      <c r="B446" s="126"/>
      <c r="C446" s="133" t="s">
        <v>655</v>
      </c>
      <c r="D446" s="134"/>
      <c r="E446" s="134"/>
      <c r="F446" s="134"/>
      <c r="G446" s="135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38" t="s">
        <v>649</v>
      </c>
      <c r="B447" s="139"/>
      <c r="C447" s="154" t="s">
        <v>656</v>
      </c>
      <c r="D447" s="155"/>
      <c r="E447" s="155"/>
      <c r="F447" s="155"/>
      <c r="G447" s="156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4" bestFit="1" customWidth="1"/>
    <col min="2" max="7" width="9.140625" style="84"/>
    <col min="8" max="8" width="9.28515625" style="84" customWidth="1"/>
    <col min="9" max="9" width="11.28515625" style="84" customWidth="1"/>
    <col min="10" max="10" width="11.140625" style="84" customWidth="1"/>
    <col min="11" max="11" width="11.42578125" style="84" customWidth="1"/>
    <col min="12" max="16384" width="9.140625" style="84"/>
  </cols>
  <sheetData>
    <row r="1" spans="1:12" ht="36" customHeight="1" thickBot="1" x14ac:dyDescent="0.3">
      <c r="A1" s="236" t="s">
        <v>702</v>
      </c>
      <c r="B1" s="238" t="s">
        <v>703</v>
      </c>
      <c r="C1" s="239"/>
      <c r="D1" s="239"/>
      <c r="E1" s="239"/>
      <c r="F1" s="239"/>
      <c r="G1" s="240"/>
      <c r="H1" s="241" t="s">
        <v>704</v>
      </c>
      <c r="I1" s="242"/>
      <c r="J1" s="242"/>
      <c r="K1" s="242"/>
      <c r="L1" s="243"/>
    </row>
    <row r="2" spans="1:12" ht="37.5" customHeight="1" thickBot="1" x14ac:dyDescent="0.3">
      <c r="A2" s="237"/>
      <c r="B2" s="85">
        <v>2020</v>
      </c>
      <c r="C2" s="86">
        <f>B2+1</f>
        <v>2021</v>
      </c>
      <c r="D2" s="86">
        <f t="shared" ref="D2:G2" si="0">C2+1</f>
        <v>2022</v>
      </c>
      <c r="E2" s="86">
        <f t="shared" si="0"/>
        <v>2023</v>
      </c>
      <c r="F2" s="86">
        <f t="shared" si="0"/>
        <v>2024</v>
      </c>
      <c r="G2" s="110">
        <f t="shared" si="0"/>
        <v>2025</v>
      </c>
      <c r="H2" s="119">
        <v>2021</v>
      </c>
      <c r="I2" s="120">
        <v>2022</v>
      </c>
      <c r="J2" s="120">
        <v>2023</v>
      </c>
      <c r="K2" s="120">
        <v>2024</v>
      </c>
      <c r="L2" s="121">
        <v>2025</v>
      </c>
    </row>
    <row r="3" spans="1:12" x14ac:dyDescent="0.25">
      <c r="A3" s="87" t="s">
        <v>705</v>
      </c>
      <c r="B3" s="88">
        <v>2.4050309595473385E-2</v>
      </c>
      <c r="C3" s="89">
        <v>3.6159529787713085E-2</v>
      </c>
      <c r="D3" s="89">
        <v>3.7785491412775984E-2</v>
      </c>
      <c r="E3" s="89">
        <v>3.5643891015379348E-2</v>
      </c>
      <c r="F3" s="89">
        <v>3.5194168248416924E-2</v>
      </c>
      <c r="G3" s="111">
        <v>3.6690528828789981E-2</v>
      </c>
      <c r="H3" s="122">
        <v>103.7</v>
      </c>
      <c r="I3" s="123">
        <v>104</v>
      </c>
      <c r="J3" s="123">
        <v>104</v>
      </c>
      <c r="K3" s="123">
        <v>104</v>
      </c>
      <c r="L3" s="124">
        <v>104</v>
      </c>
    </row>
    <row r="4" spans="1:12" hidden="1" x14ac:dyDescent="0.25">
      <c r="A4" s="90" t="s">
        <v>706</v>
      </c>
      <c r="B4" s="91">
        <v>3.2518765832895369E-2</v>
      </c>
      <c r="C4" s="92">
        <v>3.8066204943143944E-2</v>
      </c>
      <c r="D4" s="92">
        <v>3.6389541139961956E-2</v>
      </c>
      <c r="E4" s="92">
        <v>3.5356624123499714E-2</v>
      </c>
      <c r="F4" s="92">
        <v>3.501636160727295E-2</v>
      </c>
      <c r="G4" s="112">
        <v>3.7449745613025387E-2</v>
      </c>
      <c r="H4" s="117"/>
      <c r="I4" s="93"/>
      <c r="J4" s="93"/>
      <c r="K4" s="93"/>
      <c r="L4" s="94"/>
    </row>
    <row r="5" spans="1:12" x14ac:dyDescent="0.25">
      <c r="A5" s="90" t="s">
        <v>707</v>
      </c>
      <c r="B5" s="91">
        <f>B3</f>
        <v>2.4050309595473385E-2</v>
      </c>
      <c r="C5" s="92">
        <f t="shared" ref="C5:G5" si="1">C3</f>
        <v>3.6159529787713085E-2</v>
      </c>
      <c r="D5" s="92">
        <f t="shared" si="1"/>
        <v>3.7785491412775984E-2</v>
      </c>
      <c r="E5" s="92">
        <f t="shared" si="1"/>
        <v>3.5643891015379348E-2</v>
      </c>
      <c r="F5" s="92">
        <f t="shared" si="1"/>
        <v>3.5194168248416924E-2</v>
      </c>
      <c r="G5" s="112">
        <f t="shared" si="1"/>
        <v>3.6690528828789981E-2</v>
      </c>
      <c r="H5" s="117">
        <v>103.8</v>
      </c>
      <c r="I5" s="93">
        <v>104.1</v>
      </c>
      <c r="J5" s="93">
        <v>104.3</v>
      </c>
      <c r="K5" s="93">
        <v>104.3</v>
      </c>
      <c r="L5" s="94">
        <v>104.3</v>
      </c>
    </row>
    <row r="6" spans="1:12" x14ac:dyDescent="0.25">
      <c r="A6" s="90" t="s">
        <v>708</v>
      </c>
      <c r="B6" s="91">
        <v>0.03</v>
      </c>
      <c r="C6" s="92">
        <v>2.6049529787713126E-2</v>
      </c>
      <c r="D6" s="92">
        <v>3.7785491412775984E-2</v>
      </c>
      <c r="E6" s="92">
        <v>3.5643891015379348E-2</v>
      </c>
      <c r="F6" s="92">
        <v>3.5194168248416924E-2</v>
      </c>
      <c r="G6" s="112">
        <v>3.6690528828789981E-2</v>
      </c>
      <c r="H6" s="117">
        <v>103.7</v>
      </c>
      <c r="I6" s="93">
        <v>104</v>
      </c>
      <c r="J6" s="93">
        <v>104</v>
      </c>
      <c r="K6" s="93">
        <v>104</v>
      </c>
      <c r="L6" s="94">
        <v>104</v>
      </c>
    </row>
    <row r="7" spans="1:12" hidden="1" x14ac:dyDescent="0.25">
      <c r="A7" s="90" t="s">
        <v>709</v>
      </c>
      <c r="B7" s="91">
        <v>2.2055610724925678E-2</v>
      </c>
      <c r="C7" s="92">
        <v>2.7995574227263287E-2</v>
      </c>
      <c r="D7" s="92">
        <v>3.1992956999121969E-2</v>
      </c>
      <c r="E7" s="92">
        <v>3.6694835978144491E-2</v>
      </c>
      <c r="F7" s="92">
        <v>3.541509233486817E-2</v>
      </c>
      <c r="G7" s="112">
        <v>3.5955286656952801E-2</v>
      </c>
      <c r="H7" s="117"/>
      <c r="I7" s="93"/>
      <c r="J7" s="93"/>
      <c r="K7" s="93"/>
      <c r="L7" s="94"/>
    </row>
    <row r="8" spans="1:12" x14ac:dyDescent="0.25">
      <c r="A8" s="90" t="s">
        <v>710</v>
      </c>
      <c r="B8" s="95">
        <f>B3</f>
        <v>2.4050309595473385E-2</v>
      </c>
      <c r="C8" s="96">
        <f t="shared" ref="C8:G8" si="2">C3</f>
        <v>3.6159529787713085E-2</v>
      </c>
      <c r="D8" s="96">
        <f t="shared" si="2"/>
        <v>3.7785491412775984E-2</v>
      </c>
      <c r="E8" s="96">
        <f t="shared" si="2"/>
        <v>3.5643891015379348E-2</v>
      </c>
      <c r="F8" s="96">
        <f t="shared" si="2"/>
        <v>3.5194168248416924E-2</v>
      </c>
      <c r="G8" s="113">
        <f t="shared" si="2"/>
        <v>3.6690528828789981E-2</v>
      </c>
      <c r="H8" s="117">
        <v>104</v>
      </c>
      <c r="I8" s="93">
        <v>104.2</v>
      </c>
      <c r="J8" s="93">
        <v>104.3</v>
      </c>
      <c r="K8" s="93">
        <v>104.5</v>
      </c>
      <c r="L8" s="94">
        <v>104.5</v>
      </c>
    </row>
    <row r="9" spans="1:12" x14ac:dyDescent="0.25">
      <c r="A9" s="90" t="s">
        <v>711</v>
      </c>
      <c r="B9" s="97">
        <v>-0.51377605660551473</v>
      </c>
      <c r="C9" s="98">
        <v>0.33568951591627827</v>
      </c>
      <c r="D9" s="98">
        <v>0.36206381596949244</v>
      </c>
      <c r="E9" s="98">
        <v>0.25391212188546719</v>
      </c>
      <c r="F9" s="98">
        <v>0.1076533702461564</v>
      </c>
      <c r="G9" s="114">
        <v>2.2891416453605595E-2</v>
      </c>
      <c r="H9" s="116">
        <v>99.3</v>
      </c>
      <c r="I9" s="93">
        <v>101.4</v>
      </c>
      <c r="J9" s="93">
        <v>101.5</v>
      </c>
      <c r="K9" s="93">
        <v>101.4</v>
      </c>
      <c r="L9" s="94">
        <v>101.4</v>
      </c>
    </row>
    <row r="10" spans="1:12" x14ac:dyDescent="0.25">
      <c r="A10" s="90" t="s">
        <v>712</v>
      </c>
      <c r="B10" s="95">
        <f>B3</f>
        <v>2.4050309595473385E-2</v>
      </c>
      <c r="C10" s="96">
        <f t="shared" ref="C10:G10" si="3">C3</f>
        <v>3.6159529787713085E-2</v>
      </c>
      <c r="D10" s="96">
        <f t="shared" si="3"/>
        <v>3.7785491412775984E-2</v>
      </c>
      <c r="E10" s="96">
        <f t="shared" si="3"/>
        <v>3.5643891015379348E-2</v>
      </c>
      <c r="F10" s="96">
        <f t="shared" si="3"/>
        <v>3.5194168248416924E-2</v>
      </c>
      <c r="G10" s="113">
        <f t="shared" si="3"/>
        <v>3.6690528828789981E-2</v>
      </c>
      <c r="H10" s="117">
        <v>99</v>
      </c>
      <c r="I10" s="93">
        <v>101.4</v>
      </c>
      <c r="J10" s="93">
        <v>101.5</v>
      </c>
      <c r="K10" s="93">
        <v>101.4</v>
      </c>
      <c r="L10" s="94">
        <v>101.4</v>
      </c>
    </row>
    <row r="11" spans="1:12" x14ac:dyDescent="0.25">
      <c r="A11" s="90" t="s">
        <v>713</v>
      </c>
      <c r="B11" s="91">
        <v>3.2576409242609058E-2</v>
      </c>
      <c r="C11" s="92">
        <v>3.4833001693972666E-2</v>
      </c>
      <c r="D11" s="92">
        <v>3.2409807744562182E-2</v>
      </c>
      <c r="E11" s="92">
        <v>3.5195780885901237E-2</v>
      </c>
      <c r="F11" s="92">
        <v>3.5328531845178229E-2</v>
      </c>
      <c r="G11" s="112">
        <v>3.5054775750461918E-2</v>
      </c>
      <c r="H11" s="117">
        <v>103.7</v>
      </c>
      <c r="I11" s="93">
        <v>103.6</v>
      </c>
      <c r="J11" s="93">
        <v>103.8</v>
      </c>
      <c r="K11" s="93">
        <v>103.9</v>
      </c>
      <c r="L11" s="94">
        <v>103.9</v>
      </c>
    </row>
    <row r="12" spans="1:12" ht="15.75" thickBot="1" x14ac:dyDescent="0.3">
      <c r="A12" s="99" t="s">
        <v>714</v>
      </c>
      <c r="B12" s="100">
        <v>5.8999861258207442E-2</v>
      </c>
      <c r="C12" s="101">
        <v>5.9307500461864615E-2</v>
      </c>
      <c r="D12" s="101">
        <v>1.9937361551210842E-2</v>
      </c>
      <c r="E12" s="101">
        <v>2.3841774610455335E-2</v>
      </c>
      <c r="F12" s="101">
        <v>2.4226932303775151E-2</v>
      </c>
      <c r="G12" s="115">
        <v>5.3517126588078501E-3</v>
      </c>
      <c r="H12" s="118"/>
      <c r="I12" s="102"/>
      <c r="J12" s="102"/>
      <c r="K12" s="102"/>
      <c r="L12" s="103"/>
    </row>
    <row r="13" spans="1:12" hidden="1" x14ac:dyDescent="0.25">
      <c r="A13" s="104" t="s">
        <v>715</v>
      </c>
      <c r="B13" s="105">
        <v>0.04</v>
      </c>
      <c r="C13" s="105">
        <v>3.6049529787713128E-2</v>
      </c>
      <c r="D13" s="105">
        <v>3.7835491412775937E-2</v>
      </c>
      <c r="E13" s="105">
        <v>3.56938910153793E-2</v>
      </c>
      <c r="F13" s="105">
        <v>3.5244168248416877E-2</v>
      </c>
      <c r="G13" s="105">
        <v>3.6740528828789934E-2</v>
      </c>
      <c r="H13" s="106"/>
      <c r="I13" s="106"/>
      <c r="J13" s="106"/>
      <c r="K13" s="106"/>
    </row>
    <row r="14" spans="1:12" hidden="1" x14ac:dyDescent="0.25">
      <c r="A14" s="107" t="s">
        <v>716</v>
      </c>
      <c r="B14" s="108">
        <v>3.1294024535021725E-2</v>
      </c>
      <c r="C14" s="108">
        <v>3.8183870275687148E-2</v>
      </c>
      <c r="D14" s="108">
        <v>3.6868892957897748E-2</v>
      </c>
      <c r="E14" s="108">
        <v>3.6852052411447289E-2</v>
      </c>
      <c r="F14" s="108">
        <v>3.5487605618121698E-2</v>
      </c>
      <c r="G14" s="108">
        <v>3.5930379379163879E-2</v>
      </c>
      <c r="H14" s="106"/>
      <c r="I14" s="106"/>
      <c r="J14" s="106"/>
      <c r="K14" s="106"/>
    </row>
    <row r="19" spans="2:2" x14ac:dyDescent="0.25">
      <c r="B19" s="109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2021-2025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2020-03-26T12:44:20Z</dcterms:modified>
</cp:coreProperties>
</file>