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fronenkoAN\Desktop\"/>
    </mc:Choice>
  </mc:AlternateContent>
  <bookViews>
    <workbookView xWindow="120" yWindow="60" windowWidth="24795" windowHeight="11760"/>
  </bookViews>
  <sheets>
    <sheet name="18.12.2019 г ЦФОС 1" sheetId="2" r:id="rId1"/>
  </sheets>
  <calcPr calcId="162913"/>
</workbook>
</file>

<file path=xl/calcChain.xml><?xml version="1.0" encoding="utf-8"?>
<calcChain xmlns="http://schemas.openxmlformats.org/spreadsheetml/2006/main">
  <c r="AG24" i="2" l="1"/>
  <c r="C33" i="2"/>
  <c r="S5" i="2" l="1"/>
  <c r="S6" i="2"/>
  <c r="H16" i="2" l="1"/>
  <c r="AB28" i="2" l="1"/>
  <c r="AC28" i="2" s="1"/>
  <c r="Y28" i="2"/>
  <c r="Z28" i="2" s="1"/>
  <c r="V28" i="2"/>
  <c r="W28" i="2" s="1"/>
  <c r="S28" i="2"/>
  <c r="T28" i="2" s="1"/>
  <c r="P28" i="2"/>
  <c r="Q28" i="2" s="1"/>
  <c r="K28" i="2"/>
  <c r="L28" i="2" s="1"/>
  <c r="H28" i="2"/>
  <c r="I28" i="2" s="1"/>
  <c r="C28" i="2"/>
  <c r="D28" i="2" s="1"/>
  <c r="AB27" i="2"/>
  <c r="AC27" i="2" s="1"/>
  <c r="Y27" i="2"/>
  <c r="Z27" i="2" s="1"/>
  <c r="V27" i="2"/>
  <c r="W27" i="2" s="1"/>
  <c r="S27" i="2"/>
  <c r="T27" i="2" s="1"/>
  <c r="P27" i="2"/>
  <c r="Q27" i="2" s="1"/>
  <c r="K27" i="2"/>
  <c r="L27" i="2" s="1"/>
  <c r="H27" i="2"/>
  <c r="I27" i="2" s="1"/>
  <c r="C27" i="2"/>
  <c r="D27" i="2" s="1"/>
  <c r="AB26" i="2"/>
  <c r="AC26" i="2" s="1"/>
  <c r="Y26" i="2"/>
  <c r="Z26" i="2" s="1"/>
  <c r="V26" i="2"/>
  <c r="W26" i="2" s="1"/>
  <c r="S26" i="2"/>
  <c r="T26" i="2" s="1"/>
  <c r="P26" i="2"/>
  <c r="Q26" i="2" s="1"/>
  <c r="K26" i="2"/>
  <c r="L26" i="2" s="1"/>
  <c r="H26" i="2"/>
  <c r="I26" i="2" s="1"/>
  <c r="C26" i="2"/>
  <c r="D26" i="2" s="1"/>
  <c r="AB25" i="2"/>
  <c r="AC25" i="2" s="1"/>
  <c r="Y25" i="2"/>
  <c r="Z25" i="2" s="1"/>
  <c r="V25" i="2"/>
  <c r="W25" i="2" s="1"/>
  <c r="S25" i="2"/>
  <c r="T25" i="2" s="1"/>
  <c r="P25" i="2"/>
  <c r="Q25" i="2" s="1"/>
  <c r="K25" i="2"/>
  <c r="L25" i="2" s="1"/>
  <c r="H25" i="2"/>
  <c r="I25" i="2" s="1"/>
  <c r="C25" i="2"/>
  <c r="D25" i="2" s="1"/>
  <c r="AB24" i="2"/>
  <c r="AC24" i="2" s="1"/>
  <c r="Y24" i="2"/>
  <c r="Z24" i="2" s="1"/>
  <c r="V24" i="2"/>
  <c r="W24" i="2" s="1"/>
  <c r="S24" i="2"/>
  <c r="T24" i="2" s="1"/>
  <c r="P24" i="2"/>
  <c r="Q24" i="2" s="1"/>
  <c r="K24" i="2"/>
  <c r="L24" i="2" s="1"/>
  <c r="H24" i="2"/>
  <c r="I24" i="2" s="1"/>
  <c r="C24" i="2"/>
  <c r="D24" i="2" s="1"/>
  <c r="AB23" i="2"/>
  <c r="AC23" i="2" s="1"/>
  <c r="Y23" i="2"/>
  <c r="Z23" i="2" s="1"/>
  <c r="V23" i="2"/>
  <c r="W23" i="2" s="1"/>
  <c r="S23" i="2"/>
  <c r="T23" i="2" s="1"/>
  <c r="P23" i="2"/>
  <c r="Q23" i="2" s="1"/>
  <c r="K23" i="2"/>
  <c r="L23" i="2" s="1"/>
  <c r="H23" i="2"/>
  <c r="I23" i="2" s="1"/>
  <c r="C23" i="2"/>
  <c r="D23" i="2" s="1"/>
  <c r="AB22" i="2"/>
  <c r="AC22" i="2" s="1"/>
  <c r="Y22" i="2"/>
  <c r="Z22" i="2" s="1"/>
  <c r="V22" i="2"/>
  <c r="W22" i="2" s="1"/>
  <c r="S22" i="2"/>
  <c r="T22" i="2" s="1"/>
  <c r="P22" i="2"/>
  <c r="Q22" i="2" s="1"/>
  <c r="K22" i="2"/>
  <c r="L22" i="2" s="1"/>
  <c r="H22" i="2"/>
  <c r="I22" i="2" s="1"/>
  <c r="C22" i="2"/>
  <c r="D22" i="2" s="1"/>
  <c r="AB21" i="2"/>
  <c r="AC21" i="2" s="1"/>
  <c r="Y21" i="2"/>
  <c r="Z21" i="2" s="1"/>
  <c r="V21" i="2"/>
  <c r="W21" i="2" s="1"/>
  <c r="S21" i="2"/>
  <c r="T21" i="2" s="1"/>
  <c r="P21" i="2"/>
  <c r="Q21" i="2" s="1"/>
  <c r="K21" i="2"/>
  <c r="L21" i="2" s="1"/>
  <c r="H21" i="2"/>
  <c r="I21" i="2" s="1"/>
  <c r="C21" i="2"/>
  <c r="D21" i="2" s="1"/>
  <c r="AB20" i="2"/>
  <c r="AC20" i="2" s="1"/>
  <c r="Y20" i="2"/>
  <c r="Z20" i="2" s="1"/>
  <c r="V20" i="2"/>
  <c r="W20" i="2" s="1"/>
  <c r="S20" i="2"/>
  <c r="T20" i="2" s="1"/>
  <c r="P20" i="2"/>
  <c r="Q20" i="2" s="1"/>
  <c r="K20" i="2"/>
  <c r="L20" i="2" s="1"/>
  <c r="H20" i="2"/>
  <c r="I20" i="2" s="1"/>
  <c r="C20" i="2"/>
  <c r="D20" i="2" s="1"/>
  <c r="AB19" i="2"/>
  <c r="AC19" i="2" s="1"/>
  <c r="Y19" i="2"/>
  <c r="Z19" i="2" s="1"/>
  <c r="V19" i="2"/>
  <c r="W19" i="2" s="1"/>
  <c r="S19" i="2"/>
  <c r="T19" i="2" s="1"/>
  <c r="P19" i="2"/>
  <c r="Q19" i="2" s="1"/>
  <c r="K19" i="2"/>
  <c r="L19" i="2" s="1"/>
  <c r="H19" i="2"/>
  <c r="I19" i="2" s="1"/>
  <c r="C19" i="2"/>
  <c r="D19" i="2" s="1"/>
  <c r="AB18" i="2"/>
  <c r="AC18" i="2" s="1"/>
  <c r="Y18" i="2"/>
  <c r="Z18" i="2" s="1"/>
  <c r="V18" i="2"/>
  <c r="W18" i="2" s="1"/>
  <c r="S18" i="2"/>
  <c r="T18" i="2" s="1"/>
  <c r="P18" i="2"/>
  <c r="Q18" i="2" s="1"/>
  <c r="K18" i="2"/>
  <c r="L18" i="2" s="1"/>
  <c r="H18" i="2"/>
  <c r="I18" i="2" s="1"/>
  <c r="C18" i="2"/>
  <c r="D18" i="2" s="1"/>
  <c r="AB17" i="2"/>
  <c r="AC17" i="2" s="1"/>
  <c r="Y17" i="2"/>
  <c r="Z17" i="2" s="1"/>
  <c r="V17" i="2"/>
  <c r="W17" i="2" s="1"/>
  <c r="S17" i="2"/>
  <c r="T17" i="2" s="1"/>
  <c r="P17" i="2"/>
  <c r="Q17" i="2" s="1"/>
  <c r="K17" i="2"/>
  <c r="L17" i="2" s="1"/>
  <c r="H17" i="2"/>
  <c r="I17" i="2" s="1"/>
  <c r="C17" i="2"/>
  <c r="D17" i="2" s="1"/>
  <c r="AB16" i="2"/>
  <c r="AC16" i="2" s="1"/>
  <c r="Y16" i="2"/>
  <c r="Z16" i="2" s="1"/>
  <c r="V16" i="2"/>
  <c r="W16" i="2" s="1"/>
  <c r="S16" i="2"/>
  <c r="T16" i="2" s="1"/>
  <c r="P16" i="2"/>
  <c r="Q16" i="2" s="1"/>
  <c r="K16" i="2"/>
  <c r="L16" i="2" s="1"/>
  <c r="I16" i="2"/>
  <c r="C16" i="2"/>
  <c r="D16" i="2" s="1"/>
  <c r="AB15" i="2"/>
  <c r="AC15" i="2" s="1"/>
  <c r="Y15" i="2"/>
  <c r="Z15" i="2" s="1"/>
  <c r="V15" i="2"/>
  <c r="W15" i="2" s="1"/>
  <c r="S15" i="2"/>
  <c r="T15" i="2" s="1"/>
  <c r="P15" i="2"/>
  <c r="Q15" i="2" s="1"/>
  <c r="K15" i="2"/>
  <c r="L15" i="2" s="1"/>
  <c r="H15" i="2"/>
  <c r="I15" i="2" s="1"/>
  <c r="C15" i="2"/>
  <c r="D15" i="2" s="1"/>
  <c r="AB14" i="2"/>
  <c r="AC14" i="2" s="1"/>
  <c r="Y14" i="2"/>
  <c r="Z14" i="2" s="1"/>
  <c r="V14" i="2"/>
  <c r="W14" i="2" s="1"/>
  <c r="S14" i="2"/>
  <c r="T14" i="2" s="1"/>
  <c r="P14" i="2"/>
  <c r="Q14" i="2" s="1"/>
  <c r="K14" i="2"/>
  <c r="L14" i="2" s="1"/>
  <c r="H14" i="2"/>
  <c r="I14" i="2" s="1"/>
  <c r="C14" i="2"/>
  <c r="D14" i="2" s="1"/>
  <c r="AB13" i="2"/>
  <c r="AC13" i="2" s="1"/>
  <c r="Y13" i="2"/>
  <c r="Z13" i="2" s="1"/>
  <c r="V13" i="2"/>
  <c r="W13" i="2" s="1"/>
  <c r="S13" i="2"/>
  <c r="T13" i="2" s="1"/>
  <c r="P13" i="2"/>
  <c r="Q13" i="2" s="1"/>
  <c r="K13" i="2"/>
  <c r="L13" i="2" s="1"/>
  <c r="H13" i="2"/>
  <c r="I13" i="2" s="1"/>
  <c r="C13" i="2"/>
  <c r="D13" i="2" s="1"/>
  <c r="AB12" i="2"/>
  <c r="AC12" i="2" s="1"/>
  <c r="Y12" i="2"/>
  <c r="Z12" i="2" s="1"/>
  <c r="V12" i="2"/>
  <c r="W12" i="2" s="1"/>
  <c r="S12" i="2"/>
  <c r="T12" i="2" s="1"/>
  <c r="P12" i="2"/>
  <c r="Q12" i="2" s="1"/>
  <c r="K12" i="2"/>
  <c r="L12" i="2" s="1"/>
  <c r="H12" i="2"/>
  <c r="I12" i="2" s="1"/>
  <c r="C12" i="2"/>
  <c r="D12" i="2" s="1"/>
  <c r="AB11" i="2"/>
  <c r="AC11" i="2" s="1"/>
  <c r="Y11" i="2"/>
  <c r="Z11" i="2" s="1"/>
  <c r="V11" i="2"/>
  <c r="W11" i="2" s="1"/>
  <c r="S11" i="2"/>
  <c r="T11" i="2" s="1"/>
  <c r="P11" i="2"/>
  <c r="Q11" i="2" s="1"/>
  <c r="K11" i="2"/>
  <c r="L11" i="2" s="1"/>
  <c r="H11" i="2"/>
  <c r="I11" i="2" s="1"/>
  <c r="C11" i="2"/>
  <c r="D11" i="2" s="1"/>
  <c r="AB10" i="2"/>
  <c r="AC10" i="2" s="1"/>
  <c r="Y10" i="2"/>
  <c r="Z10" i="2" s="1"/>
  <c r="V10" i="2"/>
  <c r="W10" i="2" s="1"/>
  <c r="S10" i="2"/>
  <c r="T10" i="2" s="1"/>
  <c r="P10" i="2"/>
  <c r="Q10" i="2" s="1"/>
  <c r="K10" i="2"/>
  <c r="L10" i="2" s="1"/>
  <c r="H10" i="2"/>
  <c r="I10" i="2" s="1"/>
  <c r="C10" i="2"/>
  <c r="D10" i="2" s="1"/>
  <c r="AB9" i="2"/>
  <c r="AC9" i="2" s="1"/>
  <c r="Y9" i="2"/>
  <c r="Z9" i="2" s="1"/>
  <c r="V9" i="2"/>
  <c r="W9" i="2" s="1"/>
  <c r="S9" i="2"/>
  <c r="T9" i="2" s="1"/>
  <c r="P9" i="2"/>
  <c r="Q9" i="2" s="1"/>
  <c r="K9" i="2"/>
  <c r="L9" i="2" s="1"/>
  <c r="H9" i="2"/>
  <c r="I9" i="2" s="1"/>
  <c r="C9" i="2"/>
  <c r="D9" i="2" s="1"/>
  <c r="AB8" i="2"/>
  <c r="AC8" i="2" s="1"/>
  <c r="Y8" i="2"/>
  <c r="Z8" i="2" s="1"/>
  <c r="V8" i="2"/>
  <c r="W8" i="2" s="1"/>
  <c r="S8" i="2"/>
  <c r="T8" i="2" s="1"/>
  <c r="P8" i="2"/>
  <c r="Q8" i="2" s="1"/>
  <c r="K8" i="2"/>
  <c r="L8" i="2" s="1"/>
  <c r="H8" i="2"/>
  <c r="I8" i="2" s="1"/>
  <c r="C8" i="2"/>
  <c r="D8" i="2" s="1"/>
  <c r="AB7" i="2"/>
  <c r="AC7" i="2" s="1"/>
  <c r="Y7" i="2"/>
  <c r="Z7" i="2" s="1"/>
  <c r="V7" i="2"/>
  <c r="W7" i="2" s="1"/>
  <c r="S7" i="2"/>
  <c r="T7" i="2" s="1"/>
  <c r="P7" i="2"/>
  <c r="Q7" i="2" s="1"/>
  <c r="K7" i="2"/>
  <c r="L7" i="2" s="1"/>
  <c r="H7" i="2"/>
  <c r="I7" i="2" s="1"/>
  <c r="C7" i="2"/>
  <c r="D7" i="2" s="1"/>
  <c r="AB6" i="2"/>
  <c r="AC6" i="2" s="1"/>
  <c r="Y6" i="2"/>
  <c r="Z6" i="2" s="1"/>
  <c r="V6" i="2"/>
  <c r="W6" i="2" s="1"/>
  <c r="T6" i="2"/>
  <c r="P6" i="2"/>
  <c r="Q6" i="2" s="1"/>
  <c r="K6" i="2"/>
  <c r="L6" i="2" s="1"/>
  <c r="H6" i="2"/>
  <c r="I6" i="2" s="1"/>
  <c r="C6" i="2"/>
  <c r="D6" i="2" s="1"/>
  <c r="AB5" i="2"/>
  <c r="AC5" i="2" s="1"/>
  <c r="Y5" i="2"/>
  <c r="Z5" i="2" s="1"/>
  <c r="V5" i="2"/>
  <c r="W5" i="2" s="1"/>
  <c r="T5" i="2"/>
  <c r="P5" i="2"/>
  <c r="Q5" i="2" s="1"/>
  <c r="K5" i="2"/>
  <c r="L5" i="2" s="1"/>
  <c r="H5" i="2"/>
  <c r="I5" i="2" s="1"/>
  <c r="C5" i="2"/>
  <c r="D5" i="2" s="1"/>
  <c r="W29" i="2" l="1"/>
  <c r="AC29" i="2"/>
  <c r="Q29" i="2"/>
  <c r="L29" i="2"/>
  <c r="AE12" i="2"/>
  <c r="AE19" i="2"/>
  <c r="AE16" i="2"/>
  <c r="AE18" i="2"/>
  <c r="AE14" i="2"/>
  <c r="AE9" i="2"/>
  <c r="AE23" i="2"/>
  <c r="I29" i="2"/>
  <c r="AE5" i="2"/>
  <c r="AE7" i="2"/>
  <c r="AE10" i="2"/>
  <c r="AE13" i="2"/>
  <c r="AE17" i="2"/>
  <c r="AE21" i="2"/>
  <c r="AE24" i="2"/>
  <c r="AE25" i="2"/>
  <c r="AE26" i="2"/>
  <c r="AE6" i="2"/>
  <c r="AE8" i="2"/>
  <c r="AE11" i="2"/>
  <c r="AE15" i="2"/>
  <c r="AE20" i="2"/>
  <c r="AE22" i="2"/>
  <c r="AE27" i="2"/>
  <c r="AE28" i="2"/>
  <c r="T29" i="2"/>
  <c r="Z29" i="2"/>
  <c r="AD5" i="2"/>
  <c r="AD7" i="2"/>
  <c r="AD9" i="2"/>
  <c r="AG9" i="2" s="1"/>
  <c r="AD11" i="2"/>
  <c r="AD13" i="2"/>
  <c r="AG13" i="2" s="1"/>
  <c r="AD15" i="2"/>
  <c r="AG15" i="2" s="1"/>
  <c r="AD17" i="2"/>
  <c r="AD19" i="2"/>
  <c r="AD21" i="2"/>
  <c r="AD23" i="2"/>
  <c r="AD25" i="2"/>
  <c r="AD26" i="2"/>
  <c r="AD27" i="2"/>
  <c r="AG27" i="2" s="1"/>
  <c r="AD8" i="2"/>
  <c r="AD10" i="2"/>
  <c r="AD12" i="2"/>
  <c r="AD14" i="2"/>
  <c r="AD16" i="2"/>
  <c r="AD18" i="2"/>
  <c r="AD20" i="2"/>
  <c r="AD22" i="2"/>
  <c r="AD24" i="2"/>
  <c r="AD28" i="2"/>
  <c r="D29" i="2"/>
  <c r="AD6" i="2"/>
  <c r="AG5" i="2" l="1"/>
  <c r="AG22" i="2"/>
  <c r="AG6" i="2"/>
  <c r="AE29" i="2"/>
  <c r="AG26" i="2"/>
  <c r="AG21" i="2"/>
  <c r="AG20" i="2"/>
  <c r="AG14" i="2"/>
  <c r="AG7" i="2"/>
  <c r="AG12" i="2"/>
  <c r="AG11" i="2"/>
  <c r="AG28" i="2"/>
  <c r="AG18" i="2"/>
  <c r="AG10" i="2"/>
  <c r="AG25" i="2"/>
  <c r="AG17" i="2"/>
  <c r="AG19" i="2"/>
  <c r="AG16" i="2"/>
  <c r="AG8" i="2"/>
  <c r="AG23" i="2"/>
  <c r="AD29" i="2"/>
  <c r="C32" i="2" s="1"/>
  <c r="AG30" i="2" l="1"/>
  <c r="C34" i="2"/>
</calcChain>
</file>

<file path=xl/sharedStrings.xml><?xml version="1.0" encoding="utf-8"?>
<sst xmlns="http://schemas.openxmlformats.org/spreadsheetml/2006/main" count="147" uniqueCount="79">
  <si>
    <t>Договор № 9348 от 5.12.08 г.</t>
  </si>
  <si>
    <t>Вид отрасли: ЖКХ</t>
  </si>
  <si>
    <t>Время</t>
  </si>
  <si>
    <t>Разница показаний</t>
  </si>
  <si>
    <t>Расход,   кВтч</t>
  </si>
  <si>
    <t>Напряжение</t>
  </si>
  <si>
    <t>Положение анц.</t>
  </si>
  <si>
    <t>Расход реактивной энергии</t>
  </si>
  <si>
    <t>Рср.</t>
  </si>
  <si>
    <t>Р мах</t>
  </si>
  <si>
    <t>К зап.</t>
  </si>
  <si>
    <t xml:space="preserve">  </t>
  </si>
  <si>
    <t>Общий расход ГПП-148, кВтч</t>
  </si>
  <si>
    <t>Общий расход реактивной энергии</t>
  </si>
  <si>
    <t>VIII</t>
  </si>
  <si>
    <t>Итого за сутки</t>
  </si>
  <si>
    <t>Ктт - 18000</t>
  </si>
  <si>
    <t>Ктт - 600</t>
  </si>
  <si>
    <t xml:space="preserve"> ГПП-148 Яч.37  ТСН-2  активные показания счетчика  № 0818172952                 </t>
  </si>
  <si>
    <t xml:space="preserve"> ГПП-148 Яч.37  ТСН-2 реактивные показания счетчика  №  0818172952                </t>
  </si>
  <si>
    <t>Вввод I   тр-р. ТДН-10000/35/6 кВ   ГПП-148 Яч.5  актив. показания счетчика № 0818173133</t>
  </si>
  <si>
    <t>Вввод I   тр-р. ТДН-10000/35/6 кВ  ГПП-148 Яч.5  реактив. показания счетчика № 0818173133</t>
  </si>
  <si>
    <t>Вввод II  тр-р. ТДН-10000/35/6 кВ ГПП-148 Яч.35  актив. показания счетчика   № 0818172935</t>
  </si>
  <si>
    <t>Вввод II  тр-р. ТДН-10000/35/6 кВ ГПП-148 Яч.35  реактив. показания счетчика   № 0818172935</t>
  </si>
  <si>
    <t xml:space="preserve"> ГПП-148 Яч.3 ТСН-1 активные показания счетчика  № 0812170490</t>
  </si>
  <si>
    <t xml:space="preserve"> ГПП-148 Яч.3 ТСН-1 реактивные показания счетчика  № 0812170490</t>
  </si>
  <si>
    <t>18.12.2019 04:00:00</t>
  </si>
  <si>
    <t>18.12.2019 05:00:00</t>
  </si>
  <si>
    <t>18.12.2019 06:00:00</t>
  </si>
  <si>
    <t>18.12.2019 07:00:00</t>
  </si>
  <si>
    <t>18.12.2019 08:00:00</t>
  </si>
  <si>
    <t>18.12.2019 09:00:00</t>
  </si>
  <si>
    <t>18.12.2019 10:00:00</t>
  </si>
  <si>
    <t>18.12.2019 11:00:00</t>
  </si>
  <si>
    <t>18.12.2019 12:00:00</t>
  </si>
  <si>
    <t>18.12.2019 13:00:00</t>
  </si>
  <si>
    <t>18.12.2019 14:00:00</t>
  </si>
  <si>
    <t>18.12.2019 15:00:00</t>
  </si>
  <si>
    <t>18.12.2019 16:00:00</t>
  </si>
  <si>
    <t>18.12.2019 17:00:00</t>
  </si>
  <si>
    <t>18.12.2019 18:00:00</t>
  </si>
  <si>
    <t>18.12.2019 19:00:00</t>
  </si>
  <si>
    <t>18.12.2019 20:00:00</t>
  </si>
  <si>
    <t>18.12.2019 21:00:00</t>
  </si>
  <si>
    <t>18.12.2019 22:00:00</t>
  </si>
  <si>
    <t>18.12.2019 23:00:00</t>
  </si>
  <si>
    <t>19.12.2019 00:00:00</t>
  </si>
  <si>
    <t>19.12.2019 01:00:00</t>
  </si>
  <si>
    <t>19.12.2019 02:00:00</t>
  </si>
  <si>
    <t>19.12.2019 03:00:00</t>
  </si>
  <si>
    <t>19.12.2019 04:00:00</t>
  </si>
  <si>
    <t xml:space="preserve">                                               Суточный график электрических нагрузок за 18 декабря 2019 по п/ст. ГПП-148  УФОС  ООО"КрасКом"</t>
  </si>
  <si>
    <t>494,64</t>
  </si>
  <si>
    <t>494,65</t>
  </si>
  <si>
    <t>494,67</t>
  </si>
  <si>
    <t>494,69</t>
  </si>
  <si>
    <t>494,71</t>
  </si>
  <si>
    <t>494,74</t>
  </si>
  <si>
    <t>494,76</t>
  </si>
  <si>
    <t>494,77</t>
  </si>
  <si>
    <t>494,80</t>
  </si>
  <si>
    <t>494,81</t>
  </si>
  <si>
    <t>494,83</t>
  </si>
  <si>
    <t>494,85</t>
  </si>
  <si>
    <t>494,87</t>
  </si>
  <si>
    <t>494,89</t>
  </si>
  <si>
    <t>494,91</t>
  </si>
  <si>
    <t>494,93</t>
  </si>
  <si>
    <t>494,95</t>
  </si>
  <si>
    <t>494,97</t>
  </si>
  <si>
    <t>494,99</t>
  </si>
  <si>
    <t>495,01</t>
  </si>
  <si>
    <t>495,03</t>
  </si>
  <si>
    <t>495,05</t>
  </si>
  <si>
    <t>495,08</t>
  </si>
  <si>
    <t>495,10</t>
  </si>
  <si>
    <t>495,12</t>
  </si>
  <si>
    <t>Начальник ПТО                                                                                                      В.В. Апанасенко</t>
  </si>
  <si>
    <t>Главный энергетик                                                                                                А.Н. Русецкий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</si>
</sst>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"/>
    <numFmt numFmtId="165" formatCode="0.0"/>
    <numFmt numFmtId="166" formatCode="0.0000"/>
  </numFmts>
  <fonts count="19" x14ac:knownFonts="1">
    <font>
      <sz val="10"/>
      <color theme="1"/>
      <name val="Arial Cyr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0"/>
      <name val="Arial Cyr"/>
      <charset val="204"/>
    </font>
    <font>
      <b/>
      <sz val="12"/>
      <name val="Arial Cyr"/>
      <charset val="204"/>
    </font>
    <font>
      <b/>
      <sz val="10"/>
      <name val="Arial Cyr"/>
      <charset val="204"/>
    </font>
    <font>
      <b/>
      <sz val="8"/>
      <name val="Arial Cyr"/>
      <charset val="204"/>
    </font>
    <font>
      <b/>
      <sz val="12"/>
      <name val="Times New Roman"/>
      <family val="1"/>
      <charset val="204"/>
    </font>
    <font>
      <b/>
      <sz val="12"/>
      <name val="Arial"/>
      <family val="2"/>
      <charset val="204"/>
    </font>
    <font>
      <sz val="12"/>
      <name val="Arial Cyr"/>
      <charset val="204"/>
    </font>
    <font>
      <sz val="10"/>
      <color theme="1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2"/>
      <color theme="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0">
    <xf numFmtId="0" fontId="0" fillId="0" borderId="0"/>
    <xf numFmtId="0" fontId="9" fillId="0" borderId="0"/>
    <xf numFmtId="0" fontId="16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1" fillId="0" borderId="0"/>
  </cellStyleXfs>
  <cellXfs count="144">
    <xf numFmtId="0" fontId="0" fillId="0" borderId="0" xfId="0"/>
    <xf numFmtId="49" fontId="9" fillId="0" borderId="0" xfId="1" applyNumberFormat="1" applyFill="1"/>
    <xf numFmtId="0" fontId="9" fillId="0" borderId="0" xfId="1" applyFill="1"/>
    <xf numFmtId="49" fontId="12" fillId="0" borderId="3" xfId="1" applyNumberFormat="1" applyFont="1" applyFill="1" applyBorder="1" applyAlignment="1">
      <alignment horizontal="center" vertical="center" wrapText="1"/>
    </xf>
    <xf numFmtId="49" fontId="12" fillId="0" borderId="5" xfId="1" applyNumberFormat="1" applyFont="1" applyFill="1" applyBorder="1" applyAlignment="1">
      <alignment horizontal="center" vertical="center" wrapText="1"/>
    </xf>
    <xf numFmtId="0" fontId="9" fillId="0" borderId="0" xfId="1" applyFill="1" applyBorder="1"/>
    <xf numFmtId="1" fontId="11" fillId="0" borderId="26" xfId="1" applyNumberFormat="1" applyFont="1" applyFill="1" applyBorder="1" applyAlignment="1">
      <alignment horizontal="center"/>
    </xf>
    <xf numFmtId="0" fontId="11" fillId="0" borderId="1" xfId="1" applyFont="1" applyFill="1" applyBorder="1"/>
    <xf numFmtId="164" fontId="11" fillId="0" borderId="0" xfId="1" applyNumberFormat="1" applyFont="1" applyFill="1" applyBorder="1"/>
    <xf numFmtId="0" fontId="11" fillId="0" borderId="0" xfId="1" applyFont="1" applyFill="1" applyBorder="1"/>
    <xf numFmtId="0" fontId="11" fillId="0" borderId="0" xfId="1" applyFont="1" applyFill="1"/>
    <xf numFmtId="0" fontId="11" fillId="0" borderId="26" xfId="1" applyFont="1" applyFill="1" applyBorder="1"/>
    <xf numFmtId="1" fontId="9" fillId="0" borderId="0" xfId="1" applyNumberFormat="1" applyFill="1"/>
    <xf numFmtId="2" fontId="9" fillId="0" borderId="0" xfId="1" applyNumberFormat="1" applyFill="1"/>
    <xf numFmtId="0" fontId="13" fillId="0" borderId="0" xfId="1" applyFont="1" applyFill="1" applyAlignment="1"/>
    <xf numFmtId="0" fontId="14" fillId="0" borderId="0" xfId="1" applyFont="1" applyFill="1" applyAlignment="1"/>
    <xf numFmtId="0" fontId="15" fillId="0" borderId="0" xfId="1" applyFont="1" applyFill="1"/>
    <xf numFmtId="0" fontId="10" fillId="0" borderId="0" xfId="1" applyFont="1" applyFill="1"/>
    <xf numFmtId="1" fontId="9" fillId="0" borderId="10" xfId="1" applyNumberFormat="1" applyFont="1" applyFill="1" applyBorder="1" applyAlignment="1">
      <alignment horizontal="center"/>
    </xf>
    <xf numFmtId="1" fontId="9" fillId="0" borderId="11" xfId="1" applyNumberFormat="1" applyFont="1" applyFill="1" applyBorder="1" applyAlignment="1">
      <alignment horizontal="center"/>
    </xf>
    <xf numFmtId="1" fontId="9" fillId="0" borderId="12" xfId="1" applyNumberFormat="1" applyFont="1" applyFill="1" applyBorder="1" applyAlignment="1">
      <alignment horizontal="center"/>
    </xf>
    <xf numFmtId="1" fontId="9" fillId="0" borderId="13" xfId="1" applyNumberFormat="1" applyFont="1" applyFill="1" applyBorder="1" applyAlignment="1">
      <alignment horizontal="center"/>
    </xf>
    <xf numFmtId="1" fontId="9" fillId="0" borderId="0" xfId="1" applyNumberFormat="1" applyFont="1" applyFill="1" applyBorder="1" applyAlignment="1">
      <alignment horizontal="center"/>
    </xf>
    <xf numFmtId="1" fontId="9" fillId="0" borderId="16" xfId="1" applyNumberFormat="1" applyFont="1" applyFill="1" applyBorder="1" applyAlignment="1">
      <alignment horizontal="center"/>
    </xf>
    <xf numFmtId="1" fontId="9" fillId="0" borderId="17" xfId="1" applyNumberFormat="1" applyFont="1" applyFill="1" applyBorder="1" applyAlignment="1">
      <alignment horizontal="center"/>
    </xf>
    <xf numFmtId="1" fontId="9" fillId="0" borderId="32" xfId="1" applyNumberFormat="1" applyFont="1" applyFill="1" applyBorder="1" applyAlignment="1">
      <alignment horizontal="center"/>
    </xf>
    <xf numFmtId="0" fontId="9" fillId="0" borderId="4" xfId="1" applyFont="1" applyFill="1" applyBorder="1" applyAlignment="1">
      <alignment horizontal="center"/>
    </xf>
    <xf numFmtId="1" fontId="11" fillId="0" borderId="34" xfId="1" applyNumberFormat="1" applyFont="1" applyFill="1" applyBorder="1" applyAlignment="1">
      <alignment horizontal="center"/>
    </xf>
    <xf numFmtId="1" fontId="11" fillId="0" borderId="35" xfId="1" applyNumberFormat="1" applyFont="1" applyFill="1" applyBorder="1" applyAlignment="1">
      <alignment horizontal="center"/>
    </xf>
    <xf numFmtId="1" fontId="11" fillId="0" borderId="36" xfId="1" applyNumberFormat="1" applyFont="1" applyFill="1" applyBorder="1" applyAlignment="1">
      <alignment horizontal="center"/>
    </xf>
    <xf numFmtId="1" fontId="11" fillId="0" borderId="37" xfId="1" applyNumberFormat="1" applyFont="1" applyFill="1" applyBorder="1" applyAlignment="1">
      <alignment horizontal="center"/>
    </xf>
    <xf numFmtId="1" fontId="11" fillId="0" borderId="28" xfId="1" applyNumberFormat="1" applyFont="1" applyFill="1" applyBorder="1" applyAlignment="1">
      <alignment horizontal="center"/>
    </xf>
    <xf numFmtId="0" fontId="11" fillId="0" borderId="28" xfId="1" applyFont="1" applyFill="1" applyBorder="1" applyAlignment="1">
      <alignment horizontal="center"/>
    </xf>
    <xf numFmtId="1" fontId="9" fillId="0" borderId="19" xfId="1" applyNumberFormat="1" applyFont="1" applyFill="1" applyBorder="1" applyAlignment="1">
      <alignment horizontal="center"/>
    </xf>
    <xf numFmtId="1" fontId="9" fillId="0" borderId="20" xfId="1" applyNumberFormat="1" applyFont="1" applyFill="1" applyBorder="1" applyAlignment="1">
      <alignment horizontal="center"/>
    </xf>
    <xf numFmtId="1" fontId="9" fillId="0" borderId="21" xfId="1" applyNumberFormat="1" applyFont="1" applyFill="1" applyBorder="1" applyAlignment="1">
      <alignment horizontal="center"/>
    </xf>
    <xf numFmtId="1" fontId="9" fillId="0" borderId="39" xfId="1" applyNumberFormat="1" applyFont="1" applyFill="1" applyBorder="1" applyAlignment="1">
      <alignment horizontal="center"/>
    </xf>
    <xf numFmtId="1" fontId="11" fillId="0" borderId="0" xfId="1" applyNumberFormat="1" applyFont="1" applyFill="1" applyBorder="1"/>
    <xf numFmtId="166" fontId="9" fillId="0" borderId="0" xfId="1" applyNumberFormat="1" applyFill="1"/>
    <xf numFmtId="164" fontId="9" fillId="0" borderId="3" xfId="1" applyNumberFormat="1" applyFont="1" applyFill="1" applyBorder="1" applyAlignment="1">
      <alignment horizontal="center"/>
    </xf>
    <xf numFmtId="164" fontId="9" fillId="0" borderId="6" xfId="1" applyNumberFormat="1" applyFont="1" applyFill="1" applyBorder="1" applyAlignment="1">
      <alignment horizontal="center"/>
    </xf>
    <xf numFmtId="1" fontId="9" fillId="0" borderId="40" xfId="1" applyNumberFormat="1" applyFont="1" applyFill="1" applyBorder="1" applyAlignment="1">
      <alignment horizontal="center"/>
    </xf>
    <xf numFmtId="2" fontId="9" fillId="0" borderId="10" xfId="1" applyNumberFormat="1" applyFont="1" applyFill="1" applyBorder="1" applyAlignment="1">
      <alignment horizontal="center"/>
    </xf>
    <xf numFmtId="0" fontId="9" fillId="0" borderId="10" xfId="1" applyFont="1" applyFill="1" applyBorder="1" applyAlignment="1">
      <alignment horizontal="center"/>
    </xf>
    <xf numFmtId="0" fontId="9" fillId="0" borderId="19" xfId="1" applyFont="1" applyFill="1" applyBorder="1" applyAlignment="1">
      <alignment horizontal="center"/>
    </xf>
    <xf numFmtId="164" fontId="9" fillId="0" borderId="5" xfId="1" applyNumberFormat="1" applyFont="1" applyFill="1" applyBorder="1" applyAlignment="1">
      <alignment horizontal="center"/>
    </xf>
    <xf numFmtId="49" fontId="12" fillId="0" borderId="33" xfId="1" applyNumberFormat="1" applyFont="1" applyFill="1" applyBorder="1" applyAlignment="1">
      <alignment horizontal="center" vertical="center" wrapText="1"/>
    </xf>
    <xf numFmtId="49" fontId="12" fillId="0" borderId="42" xfId="1" applyNumberFormat="1" applyFont="1" applyFill="1" applyBorder="1" applyAlignment="1">
      <alignment horizontal="center" vertical="center" wrapText="1"/>
    </xf>
    <xf numFmtId="0" fontId="9" fillId="0" borderId="15" xfId="1" applyFont="1" applyFill="1" applyBorder="1" applyAlignment="1">
      <alignment horizontal="center"/>
    </xf>
    <xf numFmtId="0" fontId="11" fillId="0" borderId="34" xfId="1" applyFont="1" applyFill="1" applyBorder="1" applyAlignment="1">
      <alignment horizontal="center"/>
    </xf>
    <xf numFmtId="49" fontId="9" fillId="0" borderId="4" xfId="1" applyNumberFormat="1" applyFont="1" applyFill="1" applyBorder="1" applyAlignment="1">
      <alignment horizontal="center"/>
    </xf>
    <xf numFmtId="1" fontId="9" fillId="0" borderId="1" xfId="1" applyNumberFormat="1" applyFill="1" applyBorder="1" applyAlignment="1">
      <alignment horizontal="center"/>
    </xf>
    <xf numFmtId="2" fontId="9" fillId="0" borderId="1" xfId="1" applyNumberFormat="1" applyFill="1" applyBorder="1" applyAlignment="1">
      <alignment horizontal="center"/>
    </xf>
    <xf numFmtId="0" fontId="9" fillId="0" borderId="1" xfId="1" applyFill="1" applyBorder="1" applyAlignment="1">
      <alignment horizontal="center"/>
    </xf>
    <xf numFmtId="1" fontId="9" fillId="0" borderId="0" xfId="1" applyNumberFormat="1" applyFill="1" applyBorder="1"/>
    <xf numFmtId="2" fontId="11" fillId="0" borderId="34" xfId="1" applyNumberFormat="1" applyFont="1" applyFill="1" applyBorder="1" applyAlignment="1">
      <alignment horizontal="center"/>
    </xf>
    <xf numFmtId="49" fontId="12" fillId="0" borderId="30" xfId="1" applyNumberFormat="1" applyFont="1" applyFill="1" applyBorder="1" applyAlignment="1">
      <alignment horizontal="center" vertical="center" wrapText="1"/>
    </xf>
    <xf numFmtId="1" fontId="9" fillId="0" borderId="44" xfId="1" applyNumberFormat="1" applyFont="1" applyFill="1" applyBorder="1" applyAlignment="1">
      <alignment horizontal="center"/>
    </xf>
    <xf numFmtId="1" fontId="9" fillId="0" borderId="29" xfId="1" applyNumberFormat="1" applyFont="1" applyFill="1" applyBorder="1" applyAlignment="1">
      <alignment horizontal="center"/>
    </xf>
    <xf numFmtId="1" fontId="11" fillId="0" borderId="0" xfId="1" applyNumberFormat="1" applyFont="1" applyFill="1" applyBorder="1" applyAlignment="1">
      <alignment horizontal="center"/>
    </xf>
    <xf numFmtId="49" fontId="11" fillId="0" borderId="30" xfId="1" applyNumberFormat="1" applyFont="1" applyFill="1" applyBorder="1" applyAlignment="1">
      <alignment horizontal="center"/>
    </xf>
    <xf numFmtId="1" fontId="11" fillId="0" borderId="42" xfId="1" applyNumberFormat="1" applyFont="1" applyFill="1" applyBorder="1" applyAlignment="1">
      <alignment horizontal="center"/>
    </xf>
    <xf numFmtId="0" fontId="9" fillId="0" borderId="30" xfId="1" applyFont="1" applyFill="1" applyBorder="1" applyAlignment="1">
      <alignment horizontal="center"/>
    </xf>
    <xf numFmtId="2" fontId="9" fillId="0" borderId="19" xfId="1" applyNumberFormat="1" applyFont="1" applyFill="1" applyBorder="1" applyAlignment="1">
      <alignment horizontal="center"/>
    </xf>
    <xf numFmtId="1" fontId="11" fillId="0" borderId="27" xfId="1" applyNumberFormat="1" applyFont="1" applyFill="1" applyBorder="1" applyAlignment="1">
      <alignment horizontal="center"/>
    </xf>
    <xf numFmtId="1" fontId="11" fillId="0" borderId="7" xfId="1" applyNumberFormat="1" applyFont="1" applyFill="1" applyBorder="1" applyAlignment="1">
      <alignment horizontal="center"/>
    </xf>
    <xf numFmtId="1" fontId="11" fillId="0" borderId="27" xfId="1" applyNumberFormat="1" applyFont="1" applyFill="1" applyBorder="1" applyAlignment="1"/>
    <xf numFmtId="1" fontId="11" fillId="0" borderId="28" xfId="1" applyNumberFormat="1" applyFont="1" applyFill="1" applyBorder="1" applyAlignment="1"/>
    <xf numFmtId="0" fontId="11" fillId="0" borderId="29" xfId="1" applyFont="1" applyFill="1" applyBorder="1"/>
    <xf numFmtId="2" fontId="9" fillId="0" borderId="15" xfId="1" applyNumberFormat="1" applyFont="1" applyFill="1" applyBorder="1" applyAlignment="1">
      <alignment horizontal="center"/>
    </xf>
    <xf numFmtId="165" fontId="11" fillId="0" borderId="42" xfId="1" applyNumberFormat="1" applyFont="1" applyFill="1" applyBorder="1" applyAlignment="1">
      <alignment horizontal="center"/>
    </xf>
    <xf numFmtId="165" fontId="9" fillId="0" borderId="38" xfId="1" applyNumberFormat="1" applyFont="1" applyFill="1" applyBorder="1" applyAlignment="1">
      <alignment horizontal="center"/>
    </xf>
    <xf numFmtId="165" fontId="9" fillId="0" borderId="8" xfId="1" applyNumberFormat="1" applyFont="1" applyFill="1" applyBorder="1" applyAlignment="1">
      <alignment horizontal="center"/>
    </xf>
    <xf numFmtId="165" fontId="9" fillId="0" borderId="31" xfId="1" applyNumberFormat="1" applyFont="1" applyFill="1" applyBorder="1" applyAlignment="1">
      <alignment horizontal="center"/>
    </xf>
    <xf numFmtId="1" fontId="9" fillId="0" borderId="15" xfId="1" applyNumberFormat="1" applyFont="1" applyFill="1" applyBorder="1" applyAlignment="1">
      <alignment horizontal="center"/>
    </xf>
    <xf numFmtId="2" fontId="9" fillId="0" borderId="23" xfId="1" applyNumberFormat="1" applyFont="1" applyFill="1" applyBorder="1" applyAlignment="1">
      <alignment horizontal="center"/>
    </xf>
    <xf numFmtId="2" fontId="9" fillId="0" borderId="41" xfId="1" applyNumberFormat="1" applyFont="1" applyFill="1" applyBorder="1" applyAlignment="1">
      <alignment horizontal="center"/>
    </xf>
    <xf numFmtId="1" fontId="11" fillId="0" borderId="33" xfId="1" applyNumberFormat="1" applyFont="1" applyFill="1" applyBorder="1" applyAlignment="1">
      <alignment horizontal="center"/>
    </xf>
    <xf numFmtId="1" fontId="9" fillId="0" borderId="18" xfId="1" applyNumberFormat="1" applyFont="1" applyFill="1" applyBorder="1" applyAlignment="1">
      <alignment horizontal="center"/>
    </xf>
    <xf numFmtId="1" fontId="9" fillId="0" borderId="9" xfId="1" applyNumberFormat="1" applyFont="1" applyFill="1" applyBorder="1" applyAlignment="1">
      <alignment horizontal="center"/>
    </xf>
    <xf numFmtId="1" fontId="9" fillId="0" borderId="14" xfId="1" applyNumberFormat="1" applyFont="1" applyFill="1" applyBorder="1" applyAlignment="1">
      <alignment horizontal="center"/>
    </xf>
    <xf numFmtId="1" fontId="11" fillId="0" borderId="18" xfId="1" applyNumberFormat="1" applyFont="1" applyFill="1" applyBorder="1" applyAlignment="1">
      <alignment horizontal="center"/>
    </xf>
    <xf numFmtId="49" fontId="9" fillId="0" borderId="0" xfId="1" applyNumberFormat="1" applyFont="1" applyFill="1" applyBorder="1" applyAlignment="1">
      <alignment horizontal="center"/>
    </xf>
    <xf numFmtId="1" fontId="9" fillId="0" borderId="0" xfId="1" applyNumberFormat="1" applyFill="1" applyBorder="1" applyAlignment="1">
      <alignment horizontal="center"/>
    </xf>
    <xf numFmtId="0" fontId="12" fillId="0" borderId="25" xfId="1" applyFont="1" applyFill="1" applyBorder="1" applyAlignment="1">
      <alignment horizontal="center"/>
    </xf>
    <xf numFmtId="2" fontId="6" fillId="0" borderId="2" xfId="5" applyNumberFormat="1" applyFill="1" applyBorder="1" applyAlignment="1">
      <alignment horizontal="center"/>
    </xf>
    <xf numFmtId="2" fontId="6" fillId="0" borderId="38" xfId="5" applyNumberFormat="1" applyFill="1" applyBorder="1" applyAlignment="1">
      <alignment horizontal="center"/>
    </xf>
    <xf numFmtId="2" fontId="6" fillId="0" borderId="8" xfId="5" applyNumberFormat="1" applyFill="1" applyBorder="1" applyAlignment="1">
      <alignment horizontal="center"/>
    </xf>
    <xf numFmtId="2" fontId="6" fillId="0" borderId="31" xfId="5" applyNumberFormat="1" applyFill="1" applyBorder="1" applyAlignment="1">
      <alignment horizontal="center"/>
    </xf>
    <xf numFmtId="2" fontId="17" fillId="0" borderId="42" xfId="5" applyNumberFormat="1" applyFont="1" applyFill="1" applyBorder="1" applyAlignment="1">
      <alignment horizontal="center"/>
    </xf>
    <xf numFmtId="2" fontId="6" fillId="0" borderId="22" xfId="5" applyNumberFormat="1" applyFill="1" applyBorder="1" applyAlignment="1">
      <alignment horizontal="center"/>
    </xf>
    <xf numFmtId="2" fontId="4" fillId="0" borderId="38" xfId="5" applyNumberFormat="1" applyFont="1" applyFill="1" applyBorder="1" applyAlignment="1">
      <alignment horizontal="center"/>
    </xf>
    <xf numFmtId="0" fontId="11" fillId="0" borderId="4" xfId="1" applyFont="1" applyFill="1" applyBorder="1" applyAlignment="1">
      <alignment horizontal="center" vertical="center" wrapText="1"/>
    </xf>
    <xf numFmtId="164" fontId="9" fillId="0" borderId="2" xfId="1" applyNumberFormat="1" applyFont="1" applyFill="1" applyBorder="1" applyAlignment="1">
      <alignment horizontal="center"/>
    </xf>
    <xf numFmtId="0" fontId="18" fillId="0" borderId="0" xfId="1" applyFont="1" applyFill="1" applyAlignment="1"/>
    <xf numFmtId="2" fontId="4" fillId="0" borderId="31" xfId="5" applyNumberFormat="1" applyFont="1" applyFill="1" applyBorder="1" applyAlignment="1">
      <alignment horizontal="center"/>
    </xf>
    <xf numFmtId="2" fontId="3" fillId="0" borderId="31" xfId="5" applyNumberFormat="1" applyFont="1" applyFill="1" applyBorder="1" applyAlignment="1">
      <alignment horizontal="center"/>
    </xf>
    <xf numFmtId="164" fontId="9" fillId="0" borderId="46" xfId="1" applyNumberFormat="1" applyFont="1" applyFill="1" applyBorder="1" applyAlignment="1">
      <alignment horizontal="center"/>
    </xf>
    <xf numFmtId="164" fontId="9" fillId="0" borderId="45" xfId="1" applyNumberFormat="1" applyFont="1" applyFill="1" applyBorder="1" applyAlignment="1">
      <alignment horizontal="center"/>
    </xf>
    <xf numFmtId="165" fontId="9" fillId="0" borderId="18" xfId="1" applyNumberFormat="1" applyFont="1" applyFill="1" applyBorder="1" applyAlignment="1">
      <alignment horizontal="center"/>
    </xf>
    <xf numFmtId="165" fontId="9" fillId="0" borderId="14" xfId="1" applyNumberFormat="1" applyFont="1" applyFill="1" applyBorder="1" applyAlignment="1">
      <alignment horizontal="center"/>
    </xf>
    <xf numFmtId="165" fontId="11" fillId="0" borderId="33" xfId="1" applyNumberFormat="1" applyFont="1" applyFill="1" applyBorder="1" applyAlignment="1">
      <alignment horizontal="center"/>
    </xf>
    <xf numFmtId="165" fontId="9" fillId="0" borderId="9" xfId="1" applyNumberFormat="1" applyFont="1" applyFill="1" applyBorder="1" applyAlignment="1">
      <alignment horizontal="center"/>
    </xf>
    <xf numFmtId="165" fontId="9" fillId="0" borderId="41" xfId="1" applyNumberFormat="1" applyFont="1" applyFill="1" applyBorder="1" applyAlignment="1">
      <alignment horizontal="center"/>
    </xf>
    <xf numFmtId="0" fontId="11" fillId="0" borderId="1" xfId="1" applyFont="1" applyFill="1" applyBorder="1" applyAlignment="1">
      <alignment horizontal="center"/>
    </xf>
    <xf numFmtId="1" fontId="11" fillId="0" borderId="25" xfId="1" applyNumberFormat="1" applyFont="1" applyFill="1" applyBorder="1" applyAlignment="1">
      <alignment horizontal="center"/>
    </xf>
    <xf numFmtId="49" fontId="12" fillId="0" borderId="34" xfId="1" applyNumberFormat="1" applyFont="1" applyFill="1" applyBorder="1" applyAlignment="1">
      <alignment horizontal="center" vertical="center" wrapText="1"/>
    </xf>
    <xf numFmtId="49" fontId="12" fillId="0" borderId="35" xfId="1" applyNumberFormat="1" applyFont="1" applyFill="1" applyBorder="1" applyAlignment="1">
      <alignment horizontal="center" vertical="center" wrapText="1"/>
    </xf>
    <xf numFmtId="49" fontId="12" fillId="0" borderId="2" xfId="1" applyNumberFormat="1" applyFont="1" applyFill="1" applyBorder="1" applyAlignment="1">
      <alignment horizontal="center" vertical="center" wrapText="1"/>
    </xf>
    <xf numFmtId="49" fontId="12" fillId="0" borderId="6" xfId="1" applyNumberFormat="1" applyFont="1" applyFill="1" applyBorder="1" applyAlignment="1">
      <alignment horizontal="center" vertical="center" wrapText="1"/>
    </xf>
    <xf numFmtId="49" fontId="12" fillId="0" borderId="36" xfId="1" applyNumberFormat="1" applyFont="1" applyFill="1" applyBorder="1" applyAlignment="1">
      <alignment horizontal="center" vertical="center" wrapText="1"/>
    </xf>
    <xf numFmtId="0" fontId="2" fillId="0" borderId="30" xfId="8" quotePrefix="1" applyFont="1" applyFill="1" applyBorder="1"/>
    <xf numFmtId="2" fontId="1" fillId="0" borderId="2" xfId="9" applyNumberFormat="1" applyFill="1" applyBorder="1" applyAlignment="1">
      <alignment horizontal="center"/>
    </xf>
    <xf numFmtId="0" fontId="17" fillId="0" borderId="37" xfId="8" quotePrefix="1" applyFont="1" applyFill="1" applyBorder="1"/>
    <xf numFmtId="2" fontId="17" fillId="0" borderId="42" xfId="9" applyNumberFormat="1" applyFont="1" applyFill="1" applyBorder="1" applyAlignment="1">
      <alignment horizontal="center"/>
    </xf>
    <xf numFmtId="0" fontId="2" fillId="0" borderId="39" xfId="8" quotePrefix="1" applyFont="1" applyFill="1" applyBorder="1"/>
    <xf numFmtId="2" fontId="1" fillId="0" borderId="38" xfId="9" applyNumberFormat="1" applyFill="1" applyBorder="1" applyAlignment="1">
      <alignment horizontal="center"/>
    </xf>
    <xf numFmtId="0" fontId="2" fillId="0" borderId="13" xfId="8" quotePrefix="1" applyFont="1" applyFill="1" applyBorder="1"/>
    <xf numFmtId="2" fontId="1" fillId="0" borderId="8" xfId="9" applyNumberFormat="1" applyFill="1" applyBorder="1" applyAlignment="1">
      <alignment horizontal="center"/>
    </xf>
    <xf numFmtId="0" fontId="2" fillId="0" borderId="32" xfId="8" quotePrefix="1" applyFont="1" applyFill="1" applyBorder="1"/>
    <xf numFmtId="2" fontId="1" fillId="0" borderId="31" xfId="9" applyNumberFormat="1" applyFill="1" applyBorder="1" applyAlignment="1">
      <alignment horizontal="center"/>
    </xf>
    <xf numFmtId="165" fontId="9" fillId="0" borderId="43" xfId="1" applyNumberFormat="1" applyFont="1" applyFill="1" applyBorder="1" applyAlignment="1">
      <alignment horizontal="center"/>
    </xf>
    <xf numFmtId="0" fontId="1" fillId="0" borderId="39" xfId="8" quotePrefix="1" applyFont="1" applyFill="1" applyBorder="1"/>
    <xf numFmtId="2" fontId="1" fillId="0" borderId="38" xfId="9" applyNumberFormat="1" applyFont="1" applyFill="1" applyBorder="1" applyAlignment="1">
      <alignment horizontal="center"/>
    </xf>
    <xf numFmtId="2" fontId="1" fillId="0" borderId="38" xfId="5" applyNumberFormat="1" applyFont="1" applyFill="1" applyBorder="1" applyAlignment="1">
      <alignment horizontal="center"/>
    </xf>
    <xf numFmtId="0" fontId="1" fillId="0" borderId="13" xfId="8" quotePrefix="1" applyFont="1" applyFill="1" applyBorder="1"/>
    <xf numFmtId="2" fontId="1" fillId="0" borderId="8" xfId="9" applyNumberFormat="1" applyFont="1" applyFill="1" applyBorder="1" applyAlignment="1">
      <alignment horizontal="center"/>
    </xf>
    <xf numFmtId="2" fontId="1" fillId="0" borderId="8" xfId="5" applyNumberFormat="1" applyFont="1" applyFill="1" applyBorder="1" applyAlignment="1">
      <alignment horizontal="center"/>
    </xf>
    <xf numFmtId="0" fontId="2" fillId="0" borderId="24" xfId="8" quotePrefix="1" applyFont="1" applyFill="1" applyBorder="1"/>
    <xf numFmtId="2" fontId="1" fillId="0" borderId="22" xfId="9" applyNumberFormat="1" applyFill="1" applyBorder="1" applyAlignment="1">
      <alignment horizontal="center"/>
    </xf>
    <xf numFmtId="165" fontId="9" fillId="0" borderId="47" xfId="1" applyNumberFormat="1" applyFont="1" applyFill="1" applyBorder="1" applyAlignment="1">
      <alignment horizontal="center"/>
    </xf>
    <xf numFmtId="0" fontId="12" fillId="0" borderId="30" xfId="1" applyFont="1" applyFill="1" applyBorder="1" applyAlignment="1"/>
    <xf numFmtId="0" fontId="11" fillId="0" borderId="1" xfId="1" applyFont="1" applyFill="1" applyBorder="1" applyAlignment="1">
      <alignment horizontal="center"/>
    </xf>
    <xf numFmtId="0" fontId="11" fillId="0" borderId="25" xfId="1" applyFont="1" applyFill="1" applyBorder="1" applyAlignment="1">
      <alignment horizontal="left"/>
    </xf>
    <xf numFmtId="0" fontId="11" fillId="0" borderId="1" xfId="1" applyFont="1" applyFill="1" applyBorder="1" applyAlignment="1">
      <alignment horizontal="left"/>
    </xf>
    <xf numFmtId="1" fontId="10" fillId="0" borderId="0" xfId="1" applyNumberFormat="1" applyFont="1" applyFill="1" applyAlignment="1">
      <alignment horizontal="center"/>
    </xf>
    <xf numFmtId="0" fontId="10" fillId="0" borderId="1" xfId="1" applyFont="1" applyFill="1" applyBorder="1" applyAlignment="1">
      <alignment horizontal="left"/>
    </xf>
    <xf numFmtId="1" fontId="11" fillId="0" borderId="4" xfId="1" applyNumberFormat="1" applyFont="1" applyFill="1" applyBorder="1" applyAlignment="1">
      <alignment horizontal="center"/>
    </xf>
    <xf numFmtId="1" fontId="11" fillId="0" borderId="25" xfId="1" applyNumberFormat="1" applyFont="1" applyFill="1" applyBorder="1" applyAlignment="1">
      <alignment horizontal="center"/>
    </xf>
    <xf numFmtId="1" fontId="11" fillId="0" borderId="30" xfId="1" applyNumberFormat="1" applyFont="1" applyFill="1" applyBorder="1" applyAlignment="1">
      <alignment horizontal="center"/>
    </xf>
    <xf numFmtId="1" fontId="11" fillId="0" borderId="29" xfId="1" applyNumberFormat="1" applyFont="1" applyFill="1" applyBorder="1" applyAlignment="1">
      <alignment horizontal="center"/>
    </xf>
    <xf numFmtId="0" fontId="11" fillId="0" borderId="27" xfId="1" applyFont="1" applyFill="1" applyBorder="1" applyAlignment="1">
      <alignment horizontal="left"/>
    </xf>
    <xf numFmtId="0" fontId="11" fillId="0" borderId="28" xfId="1" applyFont="1" applyFill="1" applyBorder="1" applyAlignment="1">
      <alignment horizontal="left"/>
    </xf>
    <xf numFmtId="0" fontId="11" fillId="0" borderId="7" xfId="1" applyFont="1" applyFill="1" applyBorder="1" applyAlignment="1">
      <alignment horizontal="left"/>
    </xf>
  </cellXfs>
  <cellStyles count="10">
    <cellStyle name="Обычный" xfId="0" builtinId="0"/>
    <cellStyle name="Обычный 10" xfId="9"/>
    <cellStyle name="Обычный 2" xfId="1"/>
    <cellStyle name="Обычный 3" xfId="2"/>
    <cellStyle name="Обычный 4" xfId="3"/>
    <cellStyle name="Обычный 5" xfId="4"/>
    <cellStyle name="Обычный 6" xfId="5"/>
    <cellStyle name="Обычный 7" xfId="6"/>
    <cellStyle name="Обычный 8" xfId="7"/>
    <cellStyle name="Обычный 9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BM44"/>
  <sheetViews>
    <sheetView tabSelected="1" topLeftCell="A7" workbookViewId="0">
      <selection activeCell="I36" sqref="I36"/>
    </sheetView>
  </sheetViews>
  <sheetFormatPr defaultRowHeight="12.75" x14ac:dyDescent="0.2"/>
  <cols>
    <col min="1" max="1" width="18.42578125" style="2" customWidth="1"/>
    <col min="2" max="2" width="15.140625" style="2" customWidth="1"/>
    <col min="3" max="3" width="9" style="2" customWidth="1"/>
    <col min="4" max="4" width="7" style="2" customWidth="1"/>
    <col min="5" max="5" width="10.85546875" style="2" customWidth="1"/>
    <col min="6" max="6" width="10.5703125" style="2" customWidth="1"/>
    <col min="7" max="7" width="14.140625" style="2" customWidth="1"/>
    <col min="8" max="8" width="9.140625" style="2"/>
    <col min="9" max="9" width="10.28515625" style="2" customWidth="1"/>
    <col min="10" max="10" width="13" style="2" customWidth="1"/>
    <col min="11" max="11" width="9" style="2" customWidth="1"/>
    <col min="12" max="12" width="6.7109375" style="2" customWidth="1"/>
    <col min="13" max="13" width="8.5703125" style="2" customWidth="1"/>
    <col min="14" max="14" width="7.28515625" style="2" customWidth="1"/>
    <col min="15" max="15" width="12.7109375" style="2" customWidth="1"/>
    <col min="16" max="16" width="10.5703125" style="2" customWidth="1"/>
    <col min="17" max="17" width="10.42578125" style="2" customWidth="1"/>
    <col min="18" max="18" width="12.140625" style="2" customWidth="1"/>
    <col min="19" max="19" width="11.28515625" style="2" customWidth="1"/>
    <col min="20" max="20" width="10.42578125" style="2" customWidth="1"/>
    <col min="21" max="21" width="12.28515625" style="2" customWidth="1"/>
    <col min="22" max="22" width="9.85546875" style="2" customWidth="1"/>
    <col min="23" max="23" width="10.42578125" style="2" customWidth="1"/>
    <col min="24" max="24" width="12" style="2" customWidth="1"/>
    <col min="25" max="26" width="10.42578125" style="2" customWidth="1"/>
    <col min="27" max="27" width="12.85546875" style="2" customWidth="1"/>
    <col min="28" max="29" width="10.42578125" style="2" customWidth="1"/>
    <col min="30" max="30" width="11.140625" style="2" customWidth="1"/>
    <col min="31" max="31" width="10.28515625" style="2" customWidth="1"/>
    <col min="32" max="32" width="81.85546875" style="2" customWidth="1"/>
    <col min="33" max="33" width="11.85546875" style="2" customWidth="1"/>
    <col min="34" max="34" width="12.5703125" style="2" customWidth="1"/>
    <col min="35" max="35" width="12.42578125" style="2" customWidth="1"/>
    <col min="36" max="36" width="13.140625" style="2" customWidth="1"/>
    <col min="37" max="37" width="13.28515625" style="2" customWidth="1"/>
    <col min="38" max="38" width="18.28515625" style="2" customWidth="1"/>
    <col min="39" max="16384" width="9.140625" style="2"/>
  </cols>
  <sheetData>
    <row r="1" spans="1:65" x14ac:dyDescent="0.2">
      <c r="A1" s="1" t="s">
        <v>11</v>
      </c>
      <c r="B1" s="2" t="s">
        <v>0</v>
      </c>
      <c r="K1" s="2" t="s">
        <v>1</v>
      </c>
    </row>
    <row r="2" spans="1:65" ht="21" customHeight="1" thickBot="1" x14ac:dyDescent="0.3">
      <c r="A2" s="136" t="s">
        <v>51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  <c r="X2" s="136"/>
      <c r="Y2" s="136"/>
      <c r="Z2" s="136"/>
      <c r="AA2" s="136"/>
      <c r="AB2" s="136"/>
      <c r="AC2" s="136"/>
      <c r="AD2" s="136"/>
      <c r="AE2" s="136"/>
    </row>
    <row r="3" spans="1:65" ht="101.25" customHeight="1" thickBot="1" x14ac:dyDescent="0.25">
      <c r="A3" s="60" t="s">
        <v>2</v>
      </c>
      <c r="B3" s="47" t="s">
        <v>20</v>
      </c>
      <c r="C3" s="106" t="s">
        <v>3</v>
      </c>
      <c r="D3" s="107" t="s">
        <v>4</v>
      </c>
      <c r="E3" s="46" t="s">
        <v>5</v>
      </c>
      <c r="F3" s="107" t="s">
        <v>6</v>
      </c>
      <c r="G3" s="108" t="s">
        <v>21</v>
      </c>
      <c r="H3" s="4" t="s">
        <v>3</v>
      </c>
      <c r="I3" s="109" t="s">
        <v>7</v>
      </c>
      <c r="J3" s="47" t="s">
        <v>22</v>
      </c>
      <c r="K3" s="106" t="s">
        <v>3</v>
      </c>
      <c r="L3" s="110" t="s">
        <v>4</v>
      </c>
      <c r="M3" s="47" t="s">
        <v>5</v>
      </c>
      <c r="N3" s="107" t="s">
        <v>6</v>
      </c>
      <c r="O3" s="108" t="s">
        <v>23</v>
      </c>
      <c r="P3" s="4" t="s">
        <v>3</v>
      </c>
      <c r="Q3" s="109" t="s">
        <v>7</v>
      </c>
      <c r="R3" s="3" t="s">
        <v>24</v>
      </c>
      <c r="S3" s="4" t="s">
        <v>3</v>
      </c>
      <c r="T3" s="109" t="s">
        <v>4</v>
      </c>
      <c r="U3" s="108" t="s">
        <v>25</v>
      </c>
      <c r="V3" s="4" t="s">
        <v>3</v>
      </c>
      <c r="W3" s="109" t="s">
        <v>4</v>
      </c>
      <c r="X3" s="108" t="s">
        <v>18</v>
      </c>
      <c r="Y3" s="4" t="s">
        <v>3</v>
      </c>
      <c r="Z3" s="109" t="s">
        <v>4</v>
      </c>
      <c r="AA3" s="108" t="s">
        <v>19</v>
      </c>
      <c r="AB3" s="4" t="s">
        <v>3</v>
      </c>
      <c r="AC3" s="109" t="s">
        <v>4</v>
      </c>
      <c r="AD3" s="92" t="s">
        <v>12</v>
      </c>
      <c r="AE3" s="56" t="s">
        <v>13</v>
      </c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</row>
    <row r="4" spans="1:65" s="26" customFormat="1" ht="15.75" thickBot="1" x14ac:dyDescent="0.3">
      <c r="A4" s="111" t="s">
        <v>26</v>
      </c>
      <c r="B4" s="112">
        <v>851.77620000000002</v>
      </c>
      <c r="C4" s="45"/>
      <c r="D4" s="40"/>
      <c r="E4" s="93"/>
      <c r="F4" s="40"/>
      <c r="G4" s="85" t="s">
        <v>52</v>
      </c>
      <c r="H4" s="39"/>
      <c r="I4" s="40"/>
      <c r="J4" s="112">
        <v>784.16120000000001</v>
      </c>
      <c r="K4" s="45"/>
      <c r="L4" s="40"/>
      <c r="M4" s="98"/>
      <c r="N4" s="97"/>
      <c r="O4" s="112">
        <v>425.09640000000002</v>
      </c>
      <c r="P4" s="39"/>
      <c r="Q4" s="40"/>
      <c r="R4" s="112">
        <v>89.338099999999997</v>
      </c>
      <c r="S4" s="45"/>
      <c r="T4" s="40"/>
      <c r="U4" s="112">
        <v>51.275500000000001</v>
      </c>
      <c r="V4" s="39"/>
      <c r="W4" s="40"/>
      <c r="X4" s="112">
        <v>268.33210000000003</v>
      </c>
      <c r="Y4" s="45"/>
      <c r="Z4" s="40"/>
      <c r="AA4" s="112">
        <v>150.08699999999999</v>
      </c>
      <c r="AB4" s="39"/>
      <c r="AC4" s="40"/>
      <c r="AE4" s="62"/>
      <c r="AF4" s="82"/>
      <c r="AG4" s="50"/>
      <c r="AH4" s="50"/>
      <c r="AI4" s="50"/>
      <c r="AJ4" s="50"/>
      <c r="AK4" s="50"/>
      <c r="AL4" s="50"/>
    </row>
    <row r="5" spans="1:65" s="49" customFormat="1" ht="15.75" thickBot="1" x14ac:dyDescent="0.3">
      <c r="A5" s="113" t="s">
        <v>27</v>
      </c>
      <c r="B5" s="114">
        <v>851.81219999999996</v>
      </c>
      <c r="C5" s="55">
        <f t="shared" ref="C5:C28" si="0">B5-B4</f>
        <v>3.5999999999944521E-2</v>
      </c>
      <c r="D5" s="28">
        <f t="shared" ref="D5:D28" si="1">C5*18000</f>
        <v>647.99999999900137</v>
      </c>
      <c r="E5" s="70">
        <v>5.9</v>
      </c>
      <c r="F5" s="28" t="s">
        <v>14</v>
      </c>
      <c r="G5" s="89" t="s">
        <v>53</v>
      </c>
      <c r="H5" s="55">
        <f t="shared" ref="H5:H28" si="2">G5-G4</f>
        <v>9.9999999999909051E-3</v>
      </c>
      <c r="I5" s="28">
        <f t="shared" ref="I5:I28" si="3">H5*18000</f>
        <v>179.99999999983629</v>
      </c>
      <c r="J5" s="114">
        <v>784.21109999999999</v>
      </c>
      <c r="K5" s="55">
        <f t="shared" ref="K5:K28" si="4">J5-J4</f>
        <v>4.9899999999979627E-2</v>
      </c>
      <c r="L5" s="28">
        <f t="shared" ref="L5:L28" si="5">K5*18000</f>
        <v>898.19999999963329</v>
      </c>
      <c r="M5" s="101">
        <v>6</v>
      </c>
      <c r="N5" s="29" t="s">
        <v>14</v>
      </c>
      <c r="O5" s="114">
        <v>425.12279999999998</v>
      </c>
      <c r="P5" s="55">
        <f t="shared" ref="P5:P28" si="6">O5-O4</f>
        <v>2.6399999999966894E-2</v>
      </c>
      <c r="Q5" s="28">
        <f t="shared" ref="Q5:Q28" si="7">P5*18000</f>
        <v>475.1999999994041</v>
      </c>
      <c r="R5" s="114">
        <v>89.353300000000004</v>
      </c>
      <c r="S5" s="55">
        <f t="shared" ref="S5:S28" si="8">R5-R4</f>
        <v>1.5200000000007208E-2</v>
      </c>
      <c r="T5" s="28">
        <f>S5*600</f>
        <v>9.1200000000043246</v>
      </c>
      <c r="U5" s="114">
        <v>51.279600000000002</v>
      </c>
      <c r="V5" s="55">
        <f>U5-U4</f>
        <v>4.1000000000011028E-3</v>
      </c>
      <c r="W5" s="28">
        <f>V5*600</f>
        <v>2.4600000000006617</v>
      </c>
      <c r="X5" s="114">
        <v>268.35989999999998</v>
      </c>
      <c r="Y5" s="55">
        <f>X5-X4</f>
        <v>2.7799999999956526E-2</v>
      </c>
      <c r="Z5" s="28">
        <f>Y5*600</f>
        <v>16.679999999973916</v>
      </c>
      <c r="AA5" s="114">
        <v>150.0959</v>
      </c>
      <c r="AB5" s="55">
        <f>AA5-AA4</f>
        <v>8.9000000000112323E-3</v>
      </c>
      <c r="AC5" s="28">
        <f>AB5*600</f>
        <v>5.3400000000067394</v>
      </c>
      <c r="AD5" s="30">
        <f>D5+L5+T5+Z5</f>
        <v>1571.999999998613</v>
      </c>
      <c r="AE5" s="30">
        <f>Q5+I5+W5+AC5</f>
        <v>662.99999999924785</v>
      </c>
      <c r="AF5" s="59"/>
      <c r="AG5" s="77">
        <f>SQRT(AD5*AD5+AE5*AE5)</f>
        <v>1706.0929048544344</v>
      </c>
      <c r="AH5" s="55"/>
      <c r="AI5" s="55"/>
      <c r="AJ5" s="27"/>
      <c r="AK5" s="55"/>
      <c r="AL5" s="55"/>
    </row>
    <row r="6" spans="1:65" s="44" customFormat="1" ht="15" x14ac:dyDescent="0.25">
      <c r="A6" s="115" t="s">
        <v>28</v>
      </c>
      <c r="B6" s="116">
        <v>851.84849999999994</v>
      </c>
      <c r="C6" s="63">
        <f t="shared" si="0"/>
        <v>3.6299999999982901E-2</v>
      </c>
      <c r="D6" s="34">
        <f t="shared" si="1"/>
        <v>653.39999999969223</v>
      </c>
      <c r="E6" s="71">
        <v>5.9</v>
      </c>
      <c r="F6" s="34" t="s">
        <v>14</v>
      </c>
      <c r="G6" s="86" t="s">
        <v>54</v>
      </c>
      <c r="H6" s="63">
        <f t="shared" si="2"/>
        <v>2.0000000000038654E-2</v>
      </c>
      <c r="I6" s="34">
        <f t="shared" si="3"/>
        <v>360.00000000069576</v>
      </c>
      <c r="J6" s="116">
        <v>784.26179999999999</v>
      </c>
      <c r="K6" s="63">
        <f t="shared" si="4"/>
        <v>5.0700000000006185E-2</v>
      </c>
      <c r="L6" s="34">
        <f t="shared" si="5"/>
        <v>912.60000000011132</v>
      </c>
      <c r="M6" s="99">
        <v>6</v>
      </c>
      <c r="N6" s="35" t="s">
        <v>14</v>
      </c>
      <c r="O6" s="116">
        <v>425.14909999999998</v>
      </c>
      <c r="P6" s="63">
        <f t="shared" si="6"/>
        <v>2.6299999999991996E-2</v>
      </c>
      <c r="Q6" s="34">
        <f t="shared" si="7"/>
        <v>473.39999999985594</v>
      </c>
      <c r="R6" s="116">
        <v>89.368399999999994</v>
      </c>
      <c r="S6" s="63">
        <f t="shared" si="8"/>
        <v>1.5099999999989677E-2</v>
      </c>
      <c r="T6" s="34">
        <f t="shared" ref="T6:T28" si="9">S6*600</f>
        <v>9.0599999999938063</v>
      </c>
      <c r="U6" s="116">
        <v>51.283700000000003</v>
      </c>
      <c r="V6" s="63">
        <f t="shared" ref="V6:V28" si="10">U6-U5</f>
        <v>4.1000000000011028E-3</v>
      </c>
      <c r="W6" s="34">
        <f t="shared" ref="W6:W28" si="11">V6*600</f>
        <v>2.4600000000006617</v>
      </c>
      <c r="X6" s="116">
        <v>268.38729999999998</v>
      </c>
      <c r="Y6" s="63">
        <f t="shared" ref="Y6:Y28" si="12">X6-X5</f>
        <v>2.7400000000000091E-2</v>
      </c>
      <c r="Z6" s="34">
        <f t="shared" ref="Z6:Z28" si="13">Y6*600</f>
        <v>16.440000000000055</v>
      </c>
      <c r="AA6" s="116">
        <v>150.1045</v>
      </c>
      <c r="AB6" s="63">
        <f t="shared" ref="AB6:AB28" si="14">AA6-AA5</f>
        <v>8.6000000000012733E-3</v>
      </c>
      <c r="AC6" s="34">
        <f t="shared" ref="AC6:AC28" si="15">AB6*600</f>
        <v>5.160000000000764</v>
      </c>
      <c r="AD6" s="36">
        <f t="shared" ref="AD6:AD28" si="16">D6+L6+T6+Z6</f>
        <v>1591.4999999997974</v>
      </c>
      <c r="AE6" s="36">
        <f t="shared" ref="AE6:AE28" si="17">Q6+I6+W6+AC6</f>
        <v>841.02000000055318</v>
      </c>
      <c r="AF6" s="22"/>
      <c r="AG6" s="78">
        <f t="shared" ref="AG6:AG28" si="18">SQRT(AD6*AD6+AE6*AE6)</f>
        <v>1800.0519132514721</v>
      </c>
      <c r="AH6" s="63"/>
      <c r="AI6" s="63"/>
      <c r="AJ6" s="33"/>
      <c r="AK6" s="63"/>
      <c r="AL6" s="63"/>
    </row>
    <row r="7" spans="1:65" s="43" customFormat="1" ht="15" x14ac:dyDescent="0.25">
      <c r="A7" s="117" t="s">
        <v>29</v>
      </c>
      <c r="B7" s="118">
        <v>851.88580000000002</v>
      </c>
      <c r="C7" s="42">
        <f t="shared" si="0"/>
        <v>3.7300000000072941E-2</v>
      </c>
      <c r="D7" s="19">
        <f t="shared" si="1"/>
        <v>671.40000000131295</v>
      </c>
      <c r="E7" s="71">
        <v>5.9</v>
      </c>
      <c r="F7" s="19" t="s">
        <v>14</v>
      </c>
      <c r="G7" s="87" t="s">
        <v>55</v>
      </c>
      <c r="H7" s="42">
        <f t="shared" si="2"/>
        <v>1.999999999998181E-2</v>
      </c>
      <c r="I7" s="19">
        <f t="shared" si="3"/>
        <v>359.99999999967258</v>
      </c>
      <c r="J7" s="118">
        <v>784.31320000000005</v>
      </c>
      <c r="K7" s="42">
        <f t="shared" si="4"/>
        <v>5.1400000000057844E-2</v>
      </c>
      <c r="L7" s="19">
        <f t="shared" si="5"/>
        <v>925.20000000104119</v>
      </c>
      <c r="M7" s="102">
        <v>6</v>
      </c>
      <c r="N7" s="20" t="s">
        <v>14</v>
      </c>
      <c r="O7" s="118">
        <v>425.1755</v>
      </c>
      <c r="P7" s="42">
        <f t="shared" si="6"/>
        <v>2.6400000000023738E-2</v>
      </c>
      <c r="Q7" s="19">
        <f t="shared" si="7"/>
        <v>475.20000000042728</v>
      </c>
      <c r="R7" s="118">
        <v>89.383399999999995</v>
      </c>
      <c r="S7" s="42">
        <f t="shared" si="8"/>
        <v>1.5000000000000568E-2</v>
      </c>
      <c r="T7" s="19">
        <f t="shared" si="9"/>
        <v>9.0000000000003411</v>
      </c>
      <c r="U7" s="118">
        <v>51.287799999999997</v>
      </c>
      <c r="V7" s="42">
        <f t="shared" si="10"/>
        <v>4.0999999999939973E-3</v>
      </c>
      <c r="W7" s="19">
        <f t="shared" si="11"/>
        <v>2.4599999999963984</v>
      </c>
      <c r="X7" s="118">
        <v>268.41460000000001</v>
      </c>
      <c r="Y7" s="42">
        <f t="shared" si="12"/>
        <v>2.7300000000025193E-2</v>
      </c>
      <c r="Z7" s="19">
        <f t="shared" si="13"/>
        <v>16.380000000015116</v>
      </c>
      <c r="AA7" s="118">
        <v>150.1129</v>
      </c>
      <c r="AB7" s="42">
        <f t="shared" si="14"/>
        <v>8.399999999994634E-3</v>
      </c>
      <c r="AC7" s="19">
        <f t="shared" si="15"/>
        <v>5.0399999999967804</v>
      </c>
      <c r="AD7" s="21">
        <f t="shared" si="16"/>
        <v>1621.9800000023697</v>
      </c>
      <c r="AE7" s="21">
        <f t="shared" si="17"/>
        <v>842.70000000009304</v>
      </c>
      <c r="AF7" s="22"/>
      <c r="AG7" s="79">
        <f t="shared" si="18"/>
        <v>1827.8299730576266</v>
      </c>
      <c r="AH7" s="42"/>
      <c r="AI7" s="42"/>
      <c r="AJ7" s="18"/>
      <c r="AK7" s="42"/>
      <c r="AL7" s="42"/>
    </row>
    <row r="8" spans="1:65" s="43" customFormat="1" ht="15" x14ac:dyDescent="0.25">
      <c r="A8" s="117" t="s">
        <v>30</v>
      </c>
      <c r="B8" s="118">
        <v>851.92380000000003</v>
      </c>
      <c r="C8" s="42">
        <f t="shared" si="0"/>
        <v>3.8000000000010914E-2</v>
      </c>
      <c r="D8" s="19">
        <f t="shared" si="1"/>
        <v>684.00000000019645</v>
      </c>
      <c r="E8" s="71">
        <v>5.9</v>
      </c>
      <c r="F8" s="19" t="s">
        <v>14</v>
      </c>
      <c r="G8" s="87" t="s">
        <v>56</v>
      </c>
      <c r="H8" s="42">
        <f t="shared" si="2"/>
        <v>1.999999999998181E-2</v>
      </c>
      <c r="I8" s="19">
        <f t="shared" si="3"/>
        <v>359.99999999967258</v>
      </c>
      <c r="J8" s="118">
        <v>784.36320000000001</v>
      </c>
      <c r="K8" s="42">
        <f t="shared" si="4"/>
        <v>4.9999999999954525E-2</v>
      </c>
      <c r="L8" s="19">
        <f t="shared" si="5"/>
        <v>899.99999999918145</v>
      </c>
      <c r="M8" s="102">
        <v>6</v>
      </c>
      <c r="N8" s="20" t="s">
        <v>14</v>
      </c>
      <c r="O8" s="118">
        <v>425.20170000000002</v>
      </c>
      <c r="P8" s="42">
        <f t="shared" si="6"/>
        <v>2.6200000000017099E-2</v>
      </c>
      <c r="Q8" s="19">
        <f t="shared" si="7"/>
        <v>471.60000000030777</v>
      </c>
      <c r="R8" s="118">
        <v>89.398200000000003</v>
      </c>
      <c r="S8" s="42">
        <f t="shared" si="8"/>
        <v>1.480000000000814E-2</v>
      </c>
      <c r="T8" s="19">
        <f t="shared" si="9"/>
        <v>8.880000000004884</v>
      </c>
      <c r="U8" s="118">
        <v>51.291899999999998</v>
      </c>
      <c r="V8" s="42">
        <f t="shared" si="10"/>
        <v>4.1000000000011028E-3</v>
      </c>
      <c r="W8" s="19">
        <f t="shared" si="11"/>
        <v>2.4600000000006617</v>
      </c>
      <c r="X8" s="118">
        <v>268.44159999999999</v>
      </c>
      <c r="Y8" s="42">
        <f t="shared" si="12"/>
        <v>2.6999999999986812E-2</v>
      </c>
      <c r="Z8" s="19">
        <f t="shared" si="13"/>
        <v>16.199999999992087</v>
      </c>
      <c r="AA8" s="118">
        <v>150.12110000000001</v>
      </c>
      <c r="AB8" s="42">
        <f t="shared" si="14"/>
        <v>8.2000000000164164E-3</v>
      </c>
      <c r="AC8" s="19">
        <f t="shared" si="15"/>
        <v>4.9200000000098498</v>
      </c>
      <c r="AD8" s="21">
        <f t="shared" si="16"/>
        <v>1609.0799999993749</v>
      </c>
      <c r="AE8" s="21">
        <f t="shared" si="17"/>
        <v>838.97999999999092</v>
      </c>
      <c r="AF8" s="22"/>
      <c r="AG8" s="79">
        <f t="shared" si="18"/>
        <v>1814.6696357182959</v>
      </c>
      <c r="AH8" s="42"/>
      <c r="AI8" s="42"/>
      <c r="AJ8" s="18"/>
      <c r="AK8" s="42"/>
      <c r="AL8" s="42"/>
    </row>
    <row r="9" spans="1:65" s="48" customFormat="1" ht="15.75" thickBot="1" x14ac:dyDescent="0.3">
      <c r="A9" s="119" t="s">
        <v>31</v>
      </c>
      <c r="B9" s="120">
        <v>851.96109999999999</v>
      </c>
      <c r="C9" s="69">
        <f t="shared" si="0"/>
        <v>3.7299999999959255E-2</v>
      </c>
      <c r="D9" s="23">
        <f t="shared" si="1"/>
        <v>671.39999999926658</v>
      </c>
      <c r="E9" s="121">
        <v>5.9</v>
      </c>
      <c r="F9" s="23" t="s">
        <v>14</v>
      </c>
      <c r="G9" s="88" t="s">
        <v>57</v>
      </c>
      <c r="H9" s="69">
        <f t="shared" si="2"/>
        <v>3.0000000000029559E-2</v>
      </c>
      <c r="I9" s="23">
        <f t="shared" si="3"/>
        <v>540.00000000053205</v>
      </c>
      <c r="J9" s="120">
        <v>784.41570000000002</v>
      </c>
      <c r="K9" s="69">
        <f t="shared" si="4"/>
        <v>5.2500000000009095E-2</v>
      </c>
      <c r="L9" s="23">
        <f t="shared" si="5"/>
        <v>945.00000000016371</v>
      </c>
      <c r="M9" s="100">
        <v>6</v>
      </c>
      <c r="N9" s="24" t="s">
        <v>14</v>
      </c>
      <c r="O9" s="120">
        <v>425.22800000000001</v>
      </c>
      <c r="P9" s="69">
        <f t="shared" si="6"/>
        <v>2.6299999999991996E-2</v>
      </c>
      <c r="Q9" s="23">
        <f t="shared" si="7"/>
        <v>473.39999999985594</v>
      </c>
      <c r="R9" s="120">
        <v>89.412899999999993</v>
      </c>
      <c r="S9" s="69">
        <f t="shared" si="8"/>
        <v>1.4699999999990609E-2</v>
      </c>
      <c r="T9" s="23">
        <f t="shared" si="9"/>
        <v>8.8199999999943657</v>
      </c>
      <c r="U9" s="120">
        <v>51.295999999999999</v>
      </c>
      <c r="V9" s="69">
        <f t="shared" si="10"/>
        <v>4.1000000000011028E-3</v>
      </c>
      <c r="W9" s="23">
        <f t="shared" si="11"/>
        <v>2.4600000000006617</v>
      </c>
      <c r="X9" s="120">
        <v>268.46839999999997</v>
      </c>
      <c r="Y9" s="69">
        <f t="shared" si="12"/>
        <v>2.6799999999980173E-2</v>
      </c>
      <c r="Z9" s="23">
        <f t="shared" si="13"/>
        <v>16.079999999988104</v>
      </c>
      <c r="AA9" s="120">
        <v>150.12909999999999</v>
      </c>
      <c r="AB9" s="69">
        <f t="shared" si="14"/>
        <v>7.9999999999813554E-3</v>
      </c>
      <c r="AC9" s="23">
        <f t="shared" si="15"/>
        <v>4.7999999999888132</v>
      </c>
      <c r="AD9" s="25">
        <f t="shared" si="16"/>
        <v>1641.2999999994126</v>
      </c>
      <c r="AE9" s="25">
        <f t="shared" si="17"/>
        <v>1020.6600000003775</v>
      </c>
      <c r="AF9" s="22"/>
      <c r="AG9" s="80">
        <f t="shared" si="18"/>
        <v>1932.7732732006727</v>
      </c>
      <c r="AH9" s="69"/>
      <c r="AI9" s="69"/>
      <c r="AJ9" s="74"/>
      <c r="AK9" s="69"/>
      <c r="AL9" s="69"/>
    </row>
    <row r="10" spans="1:65" s="49" customFormat="1" ht="15.75" thickBot="1" x14ac:dyDescent="0.3">
      <c r="A10" s="113" t="s">
        <v>32</v>
      </c>
      <c r="B10" s="114">
        <v>851.99739999999997</v>
      </c>
      <c r="C10" s="55">
        <f t="shared" si="0"/>
        <v>3.6299999999982901E-2</v>
      </c>
      <c r="D10" s="28">
        <f t="shared" si="1"/>
        <v>653.39999999969223</v>
      </c>
      <c r="E10" s="70">
        <v>5.9</v>
      </c>
      <c r="F10" s="28" t="s">
        <v>14</v>
      </c>
      <c r="G10" s="89" t="s">
        <v>58</v>
      </c>
      <c r="H10" s="55">
        <f t="shared" si="2"/>
        <v>1.999999999998181E-2</v>
      </c>
      <c r="I10" s="28">
        <f t="shared" si="3"/>
        <v>359.99999999967258</v>
      </c>
      <c r="J10" s="114">
        <v>784.46569999999997</v>
      </c>
      <c r="K10" s="55">
        <f t="shared" si="4"/>
        <v>4.9999999999954525E-2</v>
      </c>
      <c r="L10" s="28">
        <f t="shared" si="5"/>
        <v>899.99999999918145</v>
      </c>
      <c r="M10" s="101">
        <v>6</v>
      </c>
      <c r="N10" s="29" t="s">
        <v>14</v>
      </c>
      <c r="O10" s="114">
        <v>425.25389999999999</v>
      </c>
      <c r="P10" s="55">
        <f t="shared" si="6"/>
        <v>2.5899999999978718E-2</v>
      </c>
      <c r="Q10" s="28">
        <f t="shared" si="7"/>
        <v>466.19999999961692</v>
      </c>
      <c r="R10" s="114">
        <v>89.429199999999994</v>
      </c>
      <c r="S10" s="55">
        <f t="shared" si="8"/>
        <v>1.6300000000001091E-2</v>
      </c>
      <c r="T10" s="28">
        <f t="shared" si="9"/>
        <v>9.7800000000006548</v>
      </c>
      <c r="U10" s="114">
        <v>51.299799999999998</v>
      </c>
      <c r="V10" s="55">
        <f t="shared" si="10"/>
        <v>3.7999999999982492E-3</v>
      </c>
      <c r="W10" s="28">
        <f t="shared" si="11"/>
        <v>2.2799999999989495</v>
      </c>
      <c r="X10" s="114">
        <v>268.49560000000002</v>
      </c>
      <c r="Y10" s="55">
        <f t="shared" si="12"/>
        <v>2.7200000000050295E-2</v>
      </c>
      <c r="Z10" s="28">
        <f t="shared" si="13"/>
        <v>16.320000000030177</v>
      </c>
      <c r="AA10" s="114">
        <v>150.13759999999999</v>
      </c>
      <c r="AB10" s="55">
        <f t="shared" si="14"/>
        <v>8.4999999999979536E-3</v>
      </c>
      <c r="AC10" s="28">
        <f t="shared" si="15"/>
        <v>5.0999999999987722</v>
      </c>
      <c r="AD10" s="30">
        <f t="shared" si="16"/>
        <v>1579.4999999989045</v>
      </c>
      <c r="AE10" s="30">
        <f t="shared" si="17"/>
        <v>833.57999999928722</v>
      </c>
      <c r="AF10" s="59"/>
      <c r="AG10" s="77">
        <f t="shared" si="18"/>
        <v>1785.9663676551559</v>
      </c>
      <c r="AH10" s="55"/>
      <c r="AI10" s="55"/>
      <c r="AJ10" s="27"/>
      <c r="AK10" s="55"/>
      <c r="AL10" s="55"/>
    </row>
    <row r="11" spans="1:65" s="44" customFormat="1" ht="15" x14ac:dyDescent="0.25">
      <c r="A11" s="122" t="s">
        <v>33</v>
      </c>
      <c r="B11" s="123">
        <v>852.03340000000003</v>
      </c>
      <c r="C11" s="63">
        <f t="shared" si="0"/>
        <v>3.6000000000058208E-2</v>
      </c>
      <c r="D11" s="34">
        <f t="shared" si="1"/>
        <v>648.00000000104774</v>
      </c>
      <c r="E11" s="71">
        <v>5.9</v>
      </c>
      <c r="F11" s="34" t="s">
        <v>14</v>
      </c>
      <c r="G11" s="124" t="s">
        <v>59</v>
      </c>
      <c r="H11" s="63">
        <f t="shared" si="2"/>
        <v>9.9999999999909051E-3</v>
      </c>
      <c r="I11" s="34">
        <f t="shared" si="3"/>
        <v>179.99999999983629</v>
      </c>
      <c r="J11" s="123">
        <v>784.51779999999997</v>
      </c>
      <c r="K11" s="63">
        <f t="shared" si="4"/>
        <v>5.2099999999995816E-2</v>
      </c>
      <c r="L11" s="34">
        <f t="shared" si="5"/>
        <v>937.79999999992469</v>
      </c>
      <c r="M11" s="99">
        <v>6</v>
      </c>
      <c r="N11" s="35" t="s">
        <v>14</v>
      </c>
      <c r="O11" s="123">
        <v>425.2799</v>
      </c>
      <c r="P11" s="63">
        <f t="shared" si="6"/>
        <v>2.6000000000010459E-2</v>
      </c>
      <c r="Q11" s="34">
        <f t="shared" si="7"/>
        <v>468.00000000018827</v>
      </c>
      <c r="R11" s="123">
        <v>89.444000000000003</v>
      </c>
      <c r="S11" s="63">
        <f t="shared" si="8"/>
        <v>1.480000000000814E-2</v>
      </c>
      <c r="T11" s="34">
        <f t="shared" si="9"/>
        <v>8.880000000004884</v>
      </c>
      <c r="U11" s="123">
        <v>51.303899999999999</v>
      </c>
      <c r="V11" s="63">
        <f t="shared" si="10"/>
        <v>4.1000000000011028E-3</v>
      </c>
      <c r="W11" s="34">
        <f t="shared" si="11"/>
        <v>2.4600000000006617</v>
      </c>
      <c r="X11" s="123">
        <v>268.52460000000002</v>
      </c>
      <c r="Y11" s="63">
        <f t="shared" si="12"/>
        <v>2.8999999999996362E-2</v>
      </c>
      <c r="Z11" s="34">
        <f t="shared" si="13"/>
        <v>17.399999999997817</v>
      </c>
      <c r="AA11" s="123">
        <v>150.1474</v>
      </c>
      <c r="AB11" s="63">
        <f t="shared" si="14"/>
        <v>9.8000000000126875E-3</v>
      </c>
      <c r="AC11" s="34">
        <f t="shared" si="15"/>
        <v>5.8800000000076125</v>
      </c>
      <c r="AD11" s="36">
        <f t="shared" si="16"/>
        <v>1612.0800000009751</v>
      </c>
      <c r="AE11" s="36">
        <f t="shared" si="17"/>
        <v>656.34000000003289</v>
      </c>
      <c r="AF11" s="22"/>
      <c r="AG11" s="78">
        <f t="shared" si="18"/>
        <v>1740.5700566202979</v>
      </c>
      <c r="AH11" s="63"/>
      <c r="AI11" s="63"/>
      <c r="AJ11" s="33"/>
      <c r="AK11" s="63"/>
      <c r="AL11" s="63"/>
    </row>
    <row r="12" spans="1:65" s="44" customFormat="1" ht="15" x14ac:dyDescent="0.25">
      <c r="A12" s="115" t="s">
        <v>34</v>
      </c>
      <c r="B12" s="118">
        <v>852.0693</v>
      </c>
      <c r="C12" s="63">
        <f t="shared" si="0"/>
        <v>3.5899999999969623E-2</v>
      </c>
      <c r="D12" s="34">
        <f t="shared" si="1"/>
        <v>646.19999999945321</v>
      </c>
      <c r="E12" s="71">
        <v>5.9</v>
      </c>
      <c r="F12" s="34" t="s">
        <v>14</v>
      </c>
      <c r="G12" s="91" t="s">
        <v>60</v>
      </c>
      <c r="H12" s="63">
        <f t="shared" si="2"/>
        <v>3.0000000000029559E-2</v>
      </c>
      <c r="I12" s="34">
        <f t="shared" si="3"/>
        <v>540.00000000053205</v>
      </c>
      <c r="J12" s="118">
        <v>784.56790000000001</v>
      </c>
      <c r="K12" s="63">
        <f t="shared" si="4"/>
        <v>5.010000000004311E-2</v>
      </c>
      <c r="L12" s="34">
        <f t="shared" si="5"/>
        <v>901.80000000077598</v>
      </c>
      <c r="M12" s="99">
        <v>6</v>
      </c>
      <c r="N12" s="35" t="s">
        <v>14</v>
      </c>
      <c r="O12" s="118">
        <v>425.3057</v>
      </c>
      <c r="P12" s="63">
        <f t="shared" si="6"/>
        <v>2.580000000000382E-2</v>
      </c>
      <c r="Q12" s="34">
        <f t="shared" si="7"/>
        <v>464.40000000006876</v>
      </c>
      <c r="R12" s="118">
        <v>89.458500000000001</v>
      </c>
      <c r="S12" s="63">
        <f t="shared" si="8"/>
        <v>1.4499999999998181E-2</v>
      </c>
      <c r="T12" s="34">
        <f t="shared" si="9"/>
        <v>8.6999999999989086</v>
      </c>
      <c r="U12" s="118">
        <v>51.308</v>
      </c>
      <c r="V12" s="63">
        <f t="shared" si="10"/>
        <v>4.1000000000011028E-3</v>
      </c>
      <c r="W12" s="34">
        <f t="shared" si="11"/>
        <v>2.4600000000006617</v>
      </c>
      <c r="X12" s="118">
        <v>268.55349999999999</v>
      </c>
      <c r="Y12" s="63">
        <f t="shared" si="12"/>
        <v>2.8899999999964621E-2</v>
      </c>
      <c r="Z12" s="34">
        <f t="shared" si="13"/>
        <v>17.339999999978772</v>
      </c>
      <c r="AA12" s="118">
        <v>150.15710000000001</v>
      </c>
      <c r="AB12" s="63">
        <f t="shared" si="14"/>
        <v>9.7000000000093678E-3</v>
      </c>
      <c r="AC12" s="34">
        <f t="shared" si="15"/>
        <v>5.8200000000056207</v>
      </c>
      <c r="AD12" s="36">
        <f t="shared" si="16"/>
        <v>1574.0400000002069</v>
      </c>
      <c r="AE12" s="36">
        <f t="shared" si="17"/>
        <v>1012.6800000006072</v>
      </c>
      <c r="AF12" s="22"/>
      <c r="AG12" s="78">
        <f t="shared" si="18"/>
        <v>1871.6630850668294</v>
      </c>
      <c r="AH12" s="63"/>
      <c r="AI12" s="63"/>
      <c r="AJ12" s="33"/>
      <c r="AK12" s="63"/>
      <c r="AL12" s="63"/>
    </row>
    <row r="13" spans="1:65" s="48" customFormat="1" ht="15" x14ac:dyDescent="0.25">
      <c r="A13" s="119" t="s">
        <v>35</v>
      </c>
      <c r="B13" s="118">
        <v>852.10519999999997</v>
      </c>
      <c r="C13" s="69">
        <f t="shared" si="0"/>
        <v>3.5899999999969623E-2</v>
      </c>
      <c r="D13" s="23">
        <f t="shared" si="1"/>
        <v>646.19999999945321</v>
      </c>
      <c r="E13" s="121">
        <v>5.9</v>
      </c>
      <c r="F13" s="23" t="s">
        <v>14</v>
      </c>
      <c r="G13" s="95" t="s">
        <v>61</v>
      </c>
      <c r="H13" s="69">
        <f t="shared" si="2"/>
        <v>9.9999999999909051E-3</v>
      </c>
      <c r="I13" s="23">
        <f t="shared" si="3"/>
        <v>179.99999999983629</v>
      </c>
      <c r="J13" s="118">
        <v>784.62</v>
      </c>
      <c r="K13" s="69">
        <f t="shared" si="4"/>
        <v>5.2099999999995816E-2</v>
      </c>
      <c r="L13" s="23">
        <f t="shared" si="5"/>
        <v>937.79999999992469</v>
      </c>
      <c r="M13" s="100">
        <v>6</v>
      </c>
      <c r="N13" s="24" t="s">
        <v>14</v>
      </c>
      <c r="O13" s="118">
        <v>425.33159999999998</v>
      </c>
      <c r="P13" s="69">
        <f t="shared" si="6"/>
        <v>2.5899999999978718E-2</v>
      </c>
      <c r="Q13" s="23">
        <f t="shared" si="7"/>
        <v>466.19999999961692</v>
      </c>
      <c r="R13" s="118">
        <v>89.472999999999999</v>
      </c>
      <c r="S13" s="69">
        <f t="shared" si="8"/>
        <v>1.4499999999998181E-2</v>
      </c>
      <c r="T13" s="23">
        <f t="shared" si="9"/>
        <v>8.6999999999989086</v>
      </c>
      <c r="U13" s="118">
        <v>51.312100000000001</v>
      </c>
      <c r="V13" s="69">
        <f t="shared" si="10"/>
        <v>4.1000000000011028E-3</v>
      </c>
      <c r="W13" s="23">
        <f t="shared" si="11"/>
        <v>2.4600000000006617</v>
      </c>
      <c r="X13" s="118">
        <v>268.58240000000001</v>
      </c>
      <c r="Y13" s="69">
        <f t="shared" si="12"/>
        <v>2.8900000000021464E-2</v>
      </c>
      <c r="Z13" s="23">
        <f t="shared" si="13"/>
        <v>17.340000000012878</v>
      </c>
      <c r="AA13" s="118">
        <v>150.1669</v>
      </c>
      <c r="AB13" s="69">
        <f t="shared" si="14"/>
        <v>9.7999999999842657E-3</v>
      </c>
      <c r="AC13" s="23">
        <f t="shared" si="15"/>
        <v>5.8799999999905594</v>
      </c>
      <c r="AD13" s="25">
        <f t="shared" si="16"/>
        <v>1610.0399999993897</v>
      </c>
      <c r="AE13" s="25">
        <f t="shared" si="17"/>
        <v>654.53999999944449</v>
      </c>
      <c r="AF13" s="22"/>
      <c r="AG13" s="80">
        <f t="shared" si="18"/>
        <v>1738.0021326791598</v>
      </c>
      <c r="AH13" s="69"/>
      <c r="AI13" s="69"/>
      <c r="AJ13" s="74"/>
      <c r="AK13" s="69"/>
      <c r="AL13" s="69"/>
    </row>
    <row r="14" spans="1:65" s="43" customFormat="1" ht="15" x14ac:dyDescent="0.25">
      <c r="A14" s="125" t="s">
        <v>36</v>
      </c>
      <c r="B14" s="126">
        <v>852.14110000000005</v>
      </c>
      <c r="C14" s="42">
        <f t="shared" si="0"/>
        <v>3.590000000008331E-2</v>
      </c>
      <c r="D14" s="19">
        <f t="shared" si="1"/>
        <v>646.20000000149957</v>
      </c>
      <c r="E14" s="72">
        <v>5.9</v>
      </c>
      <c r="F14" s="19" t="s">
        <v>14</v>
      </c>
      <c r="G14" s="127" t="s">
        <v>62</v>
      </c>
      <c r="H14" s="42">
        <f t="shared" si="2"/>
        <v>1.999999999998181E-2</v>
      </c>
      <c r="I14" s="19">
        <f t="shared" si="3"/>
        <v>359.99999999967258</v>
      </c>
      <c r="J14" s="126">
        <v>784.67719999999997</v>
      </c>
      <c r="K14" s="42">
        <f t="shared" si="4"/>
        <v>5.7199999999966167E-2</v>
      </c>
      <c r="L14" s="19">
        <f t="shared" si="5"/>
        <v>1029.599999999391</v>
      </c>
      <c r="M14" s="102">
        <v>6</v>
      </c>
      <c r="N14" s="20" t="s">
        <v>14</v>
      </c>
      <c r="O14" s="126">
        <v>425.36200000000002</v>
      </c>
      <c r="P14" s="42">
        <f t="shared" si="6"/>
        <v>3.0400000000042837E-2</v>
      </c>
      <c r="Q14" s="19">
        <f t="shared" si="7"/>
        <v>547.20000000077107</v>
      </c>
      <c r="R14" s="126">
        <v>89.488200000000006</v>
      </c>
      <c r="S14" s="42">
        <f t="shared" si="8"/>
        <v>1.5200000000007208E-2</v>
      </c>
      <c r="T14" s="19">
        <f t="shared" si="9"/>
        <v>9.1200000000043246</v>
      </c>
      <c r="U14" s="126">
        <v>51.316000000000003</v>
      </c>
      <c r="V14" s="42">
        <f t="shared" si="10"/>
        <v>3.9000000000015689E-3</v>
      </c>
      <c r="W14" s="19">
        <f t="shared" si="11"/>
        <v>2.3400000000009413</v>
      </c>
      <c r="X14" s="126">
        <v>268.61130000000003</v>
      </c>
      <c r="Y14" s="42">
        <f t="shared" si="12"/>
        <v>2.8900000000021464E-2</v>
      </c>
      <c r="Z14" s="19">
        <f t="shared" si="13"/>
        <v>17.340000000012878</v>
      </c>
      <c r="AA14" s="126">
        <v>150.17660000000001</v>
      </c>
      <c r="AB14" s="42">
        <f t="shared" si="14"/>
        <v>9.7000000000093678E-3</v>
      </c>
      <c r="AC14" s="19">
        <f t="shared" si="15"/>
        <v>5.8200000000056207</v>
      </c>
      <c r="AD14" s="21">
        <f t="shared" si="16"/>
        <v>1702.2600000009079</v>
      </c>
      <c r="AE14" s="21">
        <f t="shared" si="17"/>
        <v>915.36000000045021</v>
      </c>
      <c r="AF14" s="22"/>
      <c r="AG14" s="79">
        <f t="shared" si="18"/>
        <v>1932.7630576984636</v>
      </c>
      <c r="AH14" s="42"/>
      <c r="AI14" s="42"/>
      <c r="AJ14" s="18"/>
      <c r="AK14" s="42"/>
      <c r="AL14" s="42"/>
    </row>
    <row r="15" spans="1:65" s="44" customFormat="1" ht="15" x14ac:dyDescent="0.25">
      <c r="A15" s="115" t="s">
        <v>37</v>
      </c>
      <c r="B15" s="118">
        <v>852.17729999999995</v>
      </c>
      <c r="C15" s="63">
        <f t="shared" si="0"/>
        <v>3.6199999999894317E-2</v>
      </c>
      <c r="D15" s="34">
        <f t="shared" si="1"/>
        <v>651.5999999980977</v>
      </c>
      <c r="E15" s="71">
        <v>5.9</v>
      </c>
      <c r="F15" s="34" t="s">
        <v>14</v>
      </c>
      <c r="G15" s="86" t="s">
        <v>63</v>
      </c>
      <c r="H15" s="63">
        <f t="shared" si="2"/>
        <v>2.0000000000038654E-2</v>
      </c>
      <c r="I15" s="34">
        <f t="shared" si="3"/>
        <v>360.00000000069576</v>
      </c>
      <c r="J15" s="118">
        <v>784.72919999999999</v>
      </c>
      <c r="K15" s="63">
        <f t="shared" si="4"/>
        <v>5.2000000000020918E-2</v>
      </c>
      <c r="L15" s="34">
        <f t="shared" si="5"/>
        <v>936.00000000037653</v>
      </c>
      <c r="M15" s="99">
        <v>6</v>
      </c>
      <c r="N15" s="35" t="s">
        <v>14</v>
      </c>
      <c r="O15" s="118">
        <v>425.3879</v>
      </c>
      <c r="P15" s="63">
        <f t="shared" si="6"/>
        <v>2.5899999999978718E-2</v>
      </c>
      <c r="Q15" s="34">
        <f t="shared" si="7"/>
        <v>466.19999999961692</v>
      </c>
      <c r="R15" s="118">
        <v>89.503500000000003</v>
      </c>
      <c r="S15" s="63">
        <f t="shared" si="8"/>
        <v>1.5299999999996317E-2</v>
      </c>
      <c r="T15" s="34">
        <f t="shared" si="9"/>
        <v>9.1799999999977899</v>
      </c>
      <c r="U15" s="118">
        <v>51.319899999999997</v>
      </c>
      <c r="V15" s="63">
        <f t="shared" si="10"/>
        <v>3.8999999999944635E-3</v>
      </c>
      <c r="W15" s="34">
        <f t="shared" si="11"/>
        <v>2.3399999999966781</v>
      </c>
      <c r="X15" s="118">
        <v>268.64030000000002</v>
      </c>
      <c r="Y15" s="63">
        <f t="shared" si="12"/>
        <v>2.8999999999996362E-2</v>
      </c>
      <c r="Z15" s="34">
        <f t="shared" si="13"/>
        <v>17.399999999997817</v>
      </c>
      <c r="AA15" s="118">
        <v>150.18639999999999</v>
      </c>
      <c r="AB15" s="63">
        <f t="shared" si="14"/>
        <v>9.7999999999842657E-3</v>
      </c>
      <c r="AC15" s="34">
        <f t="shared" si="15"/>
        <v>5.8799999999905594</v>
      </c>
      <c r="AD15" s="36">
        <f t="shared" si="16"/>
        <v>1614.1799999984698</v>
      </c>
      <c r="AE15" s="36">
        <f t="shared" si="17"/>
        <v>834.42000000029998</v>
      </c>
      <c r="AF15" s="22"/>
      <c r="AG15" s="78">
        <f t="shared" si="18"/>
        <v>1817.0948816161365</v>
      </c>
      <c r="AH15" s="63"/>
      <c r="AI15" s="63"/>
      <c r="AJ15" s="33"/>
      <c r="AK15" s="63"/>
      <c r="AL15" s="63"/>
    </row>
    <row r="16" spans="1:65" s="43" customFormat="1" ht="15" x14ac:dyDescent="0.25">
      <c r="A16" s="117" t="s">
        <v>38</v>
      </c>
      <c r="B16" s="118">
        <v>852.21339999999998</v>
      </c>
      <c r="C16" s="42">
        <f t="shared" si="0"/>
        <v>3.6100000000033106E-2</v>
      </c>
      <c r="D16" s="19">
        <f t="shared" si="1"/>
        <v>649.8000000005959</v>
      </c>
      <c r="E16" s="71">
        <v>5.9</v>
      </c>
      <c r="F16" s="19" t="s">
        <v>14</v>
      </c>
      <c r="G16" s="87" t="s">
        <v>64</v>
      </c>
      <c r="H16" s="42">
        <f>G16-G15</f>
        <v>1.999999999998181E-2</v>
      </c>
      <c r="I16" s="19">
        <f t="shared" si="3"/>
        <v>359.99999999967258</v>
      </c>
      <c r="J16" s="118">
        <v>784.77890000000002</v>
      </c>
      <c r="K16" s="42">
        <f t="shared" si="4"/>
        <v>4.9700000000029831E-2</v>
      </c>
      <c r="L16" s="19">
        <f t="shared" si="5"/>
        <v>894.60000000053697</v>
      </c>
      <c r="M16" s="102">
        <v>6</v>
      </c>
      <c r="N16" s="20" t="s">
        <v>14</v>
      </c>
      <c r="O16" s="118">
        <v>425.41390000000001</v>
      </c>
      <c r="P16" s="42">
        <f t="shared" si="6"/>
        <v>2.6000000000010459E-2</v>
      </c>
      <c r="Q16" s="19">
        <f t="shared" si="7"/>
        <v>468.00000000018827</v>
      </c>
      <c r="R16" s="118">
        <v>89.518799999999999</v>
      </c>
      <c r="S16" s="42">
        <f t="shared" si="8"/>
        <v>1.5299999999996317E-2</v>
      </c>
      <c r="T16" s="19">
        <f t="shared" si="9"/>
        <v>9.1799999999977899</v>
      </c>
      <c r="U16" s="118">
        <v>51.323799999999999</v>
      </c>
      <c r="V16" s="42">
        <f t="shared" si="10"/>
        <v>3.9000000000015689E-3</v>
      </c>
      <c r="W16" s="19">
        <f t="shared" si="11"/>
        <v>2.3400000000009413</v>
      </c>
      <c r="X16" s="118">
        <v>268.66930000000002</v>
      </c>
      <c r="Y16" s="42">
        <f t="shared" si="12"/>
        <v>2.8999999999996362E-2</v>
      </c>
      <c r="Z16" s="19">
        <f t="shared" si="13"/>
        <v>17.399999999997817</v>
      </c>
      <c r="AA16" s="118">
        <v>150.19630000000001</v>
      </c>
      <c r="AB16" s="42">
        <f t="shared" si="14"/>
        <v>9.9000000000160071E-3</v>
      </c>
      <c r="AC16" s="19">
        <f t="shared" si="15"/>
        <v>5.9400000000096043</v>
      </c>
      <c r="AD16" s="21">
        <f t="shared" si="16"/>
        <v>1570.9800000011285</v>
      </c>
      <c r="AE16" s="21">
        <f t="shared" si="17"/>
        <v>836.27999999987139</v>
      </c>
      <c r="AF16" s="22"/>
      <c r="AG16" s="79">
        <f t="shared" si="18"/>
        <v>1779.702896217043</v>
      </c>
      <c r="AH16" s="42"/>
      <c r="AI16" s="42"/>
      <c r="AJ16" s="18"/>
      <c r="AK16" s="42"/>
      <c r="AL16" s="42"/>
    </row>
    <row r="17" spans="1:65" s="48" customFormat="1" ht="15" x14ac:dyDescent="0.25">
      <c r="A17" s="117" t="s">
        <v>39</v>
      </c>
      <c r="B17" s="118">
        <v>852.25</v>
      </c>
      <c r="C17" s="69">
        <f t="shared" si="0"/>
        <v>3.6600000000021282E-2</v>
      </c>
      <c r="D17" s="23">
        <f t="shared" si="1"/>
        <v>658.80000000038308</v>
      </c>
      <c r="E17" s="121">
        <v>5.9</v>
      </c>
      <c r="F17" s="23" t="s">
        <v>14</v>
      </c>
      <c r="G17" s="88" t="s">
        <v>65</v>
      </c>
      <c r="H17" s="69">
        <f t="shared" si="2"/>
        <v>1.999999999998181E-2</v>
      </c>
      <c r="I17" s="23">
        <f t="shared" si="3"/>
        <v>359.99999999967258</v>
      </c>
      <c r="J17" s="118">
        <v>784.83119999999997</v>
      </c>
      <c r="K17" s="69">
        <f t="shared" si="4"/>
        <v>5.2299999999945612E-2</v>
      </c>
      <c r="L17" s="23">
        <f t="shared" si="5"/>
        <v>941.39999999902102</v>
      </c>
      <c r="M17" s="100">
        <v>6</v>
      </c>
      <c r="N17" s="24" t="s">
        <v>14</v>
      </c>
      <c r="O17" s="118">
        <v>425.43990000000002</v>
      </c>
      <c r="P17" s="69">
        <f t="shared" si="6"/>
        <v>2.6000000000010459E-2</v>
      </c>
      <c r="Q17" s="23">
        <f t="shared" si="7"/>
        <v>468.00000000018827</v>
      </c>
      <c r="R17" s="118">
        <v>89.534000000000006</v>
      </c>
      <c r="S17" s="69">
        <f t="shared" si="8"/>
        <v>1.5200000000007208E-2</v>
      </c>
      <c r="T17" s="23">
        <f t="shared" si="9"/>
        <v>9.1200000000043246</v>
      </c>
      <c r="U17" s="118">
        <v>51.3277</v>
      </c>
      <c r="V17" s="69">
        <f t="shared" si="10"/>
        <v>3.9000000000015689E-3</v>
      </c>
      <c r="W17" s="23">
        <f t="shared" si="11"/>
        <v>2.3400000000009413</v>
      </c>
      <c r="X17" s="118">
        <v>268.69819999999999</v>
      </c>
      <c r="Y17" s="69">
        <f t="shared" si="12"/>
        <v>2.8899999999964621E-2</v>
      </c>
      <c r="Z17" s="23">
        <f t="shared" si="13"/>
        <v>17.339999999978772</v>
      </c>
      <c r="AA17" s="118">
        <v>150.20609999999999</v>
      </c>
      <c r="AB17" s="69">
        <f t="shared" si="14"/>
        <v>9.7999999999842657E-3</v>
      </c>
      <c r="AC17" s="23">
        <f t="shared" si="15"/>
        <v>5.8799999999905594</v>
      </c>
      <c r="AD17" s="25">
        <f t="shared" si="16"/>
        <v>1626.6599999993873</v>
      </c>
      <c r="AE17" s="25">
        <f t="shared" si="17"/>
        <v>836.21999999985235</v>
      </c>
      <c r="AF17" s="22"/>
      <c r="AG17" s="80">
        <f t="shared" si="18"/>
        <v>1829.0124778135767</v>
      </c>
      <c r="AH17" s="69"/>
      <c r="AI17" s="69"/>
      <c r="AJ17" s="74"/>
      <c r="AK17" s="74"/>
      <c r="AL17" s="69"/>
    </row>
    <row r="18" spans="1:65" s="48" customFormat="1" ht="15.75" thickBot="1" x14ac:dyDescent="0.3">
      <c r="A18" s="119" t="s">
        <v>40</v>
      </c>
      <c r="B18" s="120">
        <v>852.28689999999995</v>
      </c>
      <c r="C18" s="69">
        <f t="shared" si="0"/>
        <v>3.6899999999945976E-2</v>
      </c>
      <c r="D18" s="23">
        <f t="shared" si="1"/>
        <v>664.19999999902757</v>
      </c>
      <c r="E18" s="73">
        <v>5.9</v>
      </c>
      <c r="F18" s="23" t="s">
        <v>14</v>
      </c>
      <c r="G18" s="96" t="s">
        <v>66</v>
      </c>
      <c r="H18" s="69">
        <f t="shared" si="2"/>
        <v>2.0000000000038654E-2</v>
      </c>
      <c r="I18" s="23">
        <f t="shared" si="3"/>
        <v>360.00000000069576</v>
      </c>
      <c r="J18" s="120">
        <v>784.88109999999995</v>
      </c>
      <c r="K18" s="69">
        <f t="shared" si="4"/>
        <v>4.9899999999979627E-2</v>
      </c>
      <c r="L18" s="23">
        <f t="shared" si="5"/>
        <v>898.19999999963329</v>
      </c>
      <c r="M18" s="100">
        <v>6</v>
      </c>
      <c r="N18" s="24" t="s">
        <v>14</v>
      </c>
      <c r="O18" s="120">
        <v>425.46600000000001</v>
      </c>
      <c r="P18" s="69">
        <f t="shared" si="6"/>
        <v>2.6099999999985357E-2</v>
      </c>
      <c r="Q18" s="23">
        <f t="shared" si="7"/>
        <v>469.79999999973643</v>
      </c>
      <c r="R18" s="120">
        <v>89.549700000000001</v>
      </c>
      <c r="S18" s="69">
        <f t="shared" si="8"/>
        <v>1.5699999999995384E-2</v>
      </c>
      <c r="T18" s="23">
        <f t="shared" si="9"/>
        <v>9.4199999999972306</v>
      </c>
      <c r="U18" s="120">
        <v>51.331600000000002</v>
      </c>
      <c r="V18" s="69">
        <f t="shared" si="10"/>
        <v>3.9000000000015689E-3</v>
      </c>
      <c r="W18" s="23">
        <f t="shared" si="11"/>
        <v>2.3400000000009413</v>
      </c>
      <c r="X18" s="120">
        <v>268.72739999999999</v>
      </c>
      <c r="Y18" s="69">
        <f t="shared" si="12"/>
        <v>2.9200000000003001E-2</v>
      </c>
      <c r="Z18" s="23">
        <f t="shared" si="13"/>
        <v>17.520000000001801</v>
      </c>
      <c r="AA18" s="120">
        <v>150.21600000000001</v>
      </c>
      <c r="AB18" s="69">
        <f t="shared" si="14"/>
        <v>9.9000000000160071E-3</v>
      </c>
      <c r="AC18" s="23">
        <f t="shared" si="15"/>
        <v>5.9400000000096043</v>
      </c>
      <c r="AD18" s="25">
        <f t="shared" si="16"/>
        <v>1589.33999999866</v>
      </c>
      <c r="AE18" s="25">
        <f t="shared" si="17"/>
        <v>838.08000000044274</v>
      </c>
      <c r="AF18" s="22"/>
      <c r="AG18" s="80">
        <f t="shared" si="18"/>
        <v>1796.7692456173895</v>
      </c>
      <c r="AH18" s="69"/>
      <c r="AI18" s="69"/>
      <c r="AJ18" s="74"/>
      <c r="AK18" s="69"/>
      <c r="AL18" s="69"/>
    </row>
    <row r="19" spans="1:65" s="49" customFormat="1" ht="15.75" thickBot="1" x14ac:dyDescent="0.3">
      <c r="A19" s="113" t="s">
        <v>41</v>
      </c>
      <c r="B19" s="114">
        <v>852.32380000000001</v>
      </c>
      <c r="C19" s="55">
        <f t="shared" si="0"/>
        <v>3.6900000000059663E-2</v>
      </c>
      <c r="D19" s="28">
        <f t="shared" si="1"/>
        <v>664.20000000107393</v>
      </c>
      <c r="E19" s="70">
        <v>5.9</v>
      </c>
      <c r="F19" s="28" t="s">
        <v>14</v>
      </c>
      <c r="G19" s="89" t="s">
        <v>67</v>
      </c>
      <c r="H19" s="55">
        <f t="shared" si="2"/>
        <v>1.999999999998181E-2</v>
      </c>
      <c r="I19" s="28">
        <f t="shared" si="3"/>
        <v>359.99999999967258</v>
      </c>
      <c r="J19" s="114">
        <v>784.93370000000004</v>
      </c>
      <c r="K19" s="55">
        <f t="shared" si="4"/>
        <v>5.260000000009768E-2</v>
      </c>
      <c r="L19" s="28">
        <f t="shared" si="5"/>
        <v>946.80000000175824</v>
      </c>
      <c r="M19" s="101">
        <v>6</v>
      </c>
      <c r="N19" s="29" t="s">
        <v>14</v>
      </c>
      <c r="O19" s="114">
        <v>425.4923</v>
      </c>
      <c r="P19" s="55">
        <f t="shared" si="6"/>
        <v>2.6299999999991996E-2</v>
      </c>
      <c r="Q19" s="28">
        <f t="shared" si="7"/>
        <v>473.39999999985594</v>
      </c>
      <c r="R19" s="114">
        <v>89.565399999999997</v>
      </c>
      <c r="S19" s="55">
        <f t="shared" si="8"/>
        <v>1.5699999999995384E-2</v>
      </c>
      <c r="T19" s="28">
        <f t="shared" si="9"/>
        <v>9.4199999999972306</v>
      </c>
      <c r="U19" s="114">
        <v>51.3354</v>
      </c>
      <c r="V19" s="55">
        <f t="shared" si="10"/>
        <v>3.7999999999982492E-3</v>
      </c>
      <c r="W19" s="28">
        <f t="shared" si="11"/>
        <v>2.2799999999989495</v>
      </c>
      <c r="X19" s="114">
        <v>268.75670000000002</v>
      </c>
      <c r="Y19" s="55">
        <f t="shared" si="12"/>
        <v>2.9300000000034743E-2</v>
      </c>
      <c r="Z19" s="28">
        <f t="shared" si="13"/>
        <v>17.580000000020846</v>
      </c>
      <c r="AA19" s="114">
        <v>150.226</v>
      </c>
      <c r="AB19" s="55">
        <f t="shared" si="14"/>
        <v>9.9999999999909051E-3</v>
      </c>
      <c r="AC19" s="28">
        <f t="shared" si="15"/>
        <v>5.999999999994543</v>
      </c>
      <c r="AD19" s="30">
        <f t="shared" si="16"/>
        <v>1638.0000000028504</v>
      </c>
      <c r="AE19" s="30">
        <f t="shared" si="17"/>
        <v>841.67999999952201</v>
      </c>
      <c r="AF19" s="59"/>
      <c r="AG19" s="77">
        <f t="shared" si="18"/>
        <v>1841.5942067699207</v>
      </c>
      <c r="AH19" s="55"/>
      <c r="AI19" s="55"/>
      <c r="AJ19" s="27"/>
      <c r="AK19" s="55"/>
      <c r="AL19" s="55"/>
    </row>
    <row r="20" spans="1:65" s="44" customFormat="1" ht="15" x14ac:dyDescent="0.25">
      <c r="A20" s="115" t="s">
        <v>42</v>
      </c>
      <c r="B20" s="116">
        <v>852.36120000000005</v>
      </c>
      <c r="C20" s="63">
        <f t="shared" si="0"/>
        <v>3.7400000000047839E-2</v>
      </c>
      <c r="D20" s="34">
        <f t="shared" si="1"/>
        <v>673.20000000086111</v>
      </c>
      <c r="E20" s="71">
        <v>5.9</v>
      </c>
      <c r="F20" s="34" t="s">
        <v>14</v>
      </c>
      <c r="G20" s="86" t="s">
        <v>68</v>
      </c>
      <c r="H20" s="63">
        <f t="shared" si="2"/>
        <v>1.999999999998181E-2</v>
      </c>
      <c r="I20" s="34">
        <f t="shared" si="3"/>
        <v>359.99999999967258</v>
      </c>
      <c r="J20" s="116">
        <v>784.98379999999997</v>
      </c>
      <c r="K20" s="63">
        <f t="shared" si="4"/>
        <v>5.0099999999929423E-2</v>
      </c>
      <c r="L20" s="34">
        <f t="shared" si="5"/>
        <v>901.79999999872962</v>
      </c>
      <c r="M20" s="99">
        <v>6</v>
      </c>
      <c r="N20" s="35" t="s">
        <v>14</v>
      </c>
      <c r="O20" s="116">
        <v>425.51850000000002</v>
      </c>
      <c r="P20" s="63">
        <f t="shared" si="6"/>
        <v>2.6200000000017099E-2</v>
      </c>
      <c r="Q20" s="34">
        <f t="shared" si="7"/>
        <v>471.60000000030777</v>
      </c>
      <c r="R20" s="116">
        <v>89.581199999999995</v>
      </c>
      <c r="S20" s="63">
        <f t="shared" si="8"/>
        <v>1.5799999999998704E-2</v>
      </c>
      <c r="T20" s="34">
        <f t="shared" si="9"/>
        <v>9.4799999999992224</v>
      </c>
      <c r="U20" s="116">
        <v>51.339199999999998</v>
      </c>
      <c r="V20" s="63">
        <f t="shared" si="10"/>
        <v>3.7999999999982492E-3</v>
      </c>
      <c r="W20" s="34">
        <f t="shared" si="11"/>
        <v>2.2799999999989495</v>
      </c>
      <c r="X20" s="116">
        <v>268.78579999999999</v>
      </c>
      <c r="Y20" s="63">
        <f t="shared" si="12"/>
        <v>2.909999999997126E-2</v>
      </c>
      <c r="Z20" s="34">
        <f t="shared" si="13"/>
        <v>17.459999999982756</v>
      </c>
      <c r="AA20" s="116">
        <v>150.23599999999999</v>
      </c>
      <c r="AB20" s="63">
        <f t="shared" si="14"/>
        <v>9.9999999999909051E-3</v>
      </c>
      <c r="AC20" s="34">
        <f t="shared" si="15"/>
        <v>5.999999999994543</v>
      </c>
      <c r="AD20" s="36">
        <f t="shared" si="16"/>
        <v>1601.9399999995726</v>
      </c>
      <c r="AE20" s="36">
        <f t="shared" si="17"/>
        <v>839.87999999997385</v>
      </c>
      <c r="AF20" s="22"/>
      <c r="AG20" s="78">
        <f t="shared" si="18"/>
        <v>1808.7592924429127</v>
      </c>
      <c r="AH20" s="63"/>
      <c r="AI20" s="63"/>
      <c r="AJ20" s="33"/>
      <c r="AK20" s="63"/>
      <c r="AL20" s="63"/>
    </row>
    <row r="21" spans="1:65" s="48" customFormat="1" ht="15.75" thickBot="1" x14ac:dyDescent="0.3">
      <c r="A21" s="119" t="s">
        <v>43</v>
      </c>
      <c r="B21" s="120">
        <v>852.399</v>
      </c>
      <c r="C21" s="69">
        <f t="shared" si="0"/>
        <v>3.7799999999947431E-2</v>
      </c>
      <c r="D21" s="23">
        <f t="shared" si="1"/>
        <v>680.39999999905376</v>
      </c>
      <c r="E21" s="121">
        <v>5.9</v>
      </c>
      <c r="F21" s="23" t="s">
        <v>14</v>
      </c>
      <c r="G21" s="88" t="s">
        <v>69</v>
      </c>
      <c r="H21" s="69">
        <f t="shared" si="2"/>
        <v>2.0000000000038654E-2</v>
      </c>
      <c r="I21" s="23">
        <f t="shared" si="3"/>
        <v>360.00000000069576</v>
      </c>
      <c r="J21" s="120">
        <v>785.03380000000004</v>
      </c>
      <c r="K21" s="69">
        <f t="shared" si="4"/>
        <v>5.0000000000068212E-2</v>
      </c>
      <c r="L21" s="23">
        <f t="shared" si="5"/>
        <v>900.00000000122782</v>
      </c>
      <c r="M21" s="100">
        <v>6</v>
      </c>
      <c r="N21" s="24" t="s">
        <v>14</v>
      </c>
      <c r="O21" s="120">
        <v>425.5446</v>
      </c>
      <c r="P21" s="69">
        <f t="shared" si="6"/>
        <v>2.6099999999985357E-2</v>
      </c>
      <c r="Q21" s="23">
        <f t="shared" si="7"/>
        <v>469.79999999973643</v>
      </c>
      <c r="R21" s="120">
        <v>89.596900000000005</v>
      </c>
      <c r="S21" s="69">
        <f t="shared" si="8"/>
        <v>1.5700000000009595E-2</v>
      </c>
      <c r="T21" s="23">
        <f t="shared" si="9"/>
        <v>9.4200000000057571</v>
      </c>
      <c r="U21" s="120">
        <v>51.343000000000004</v>
      </c>
      <c r="V21" s="69">
        <f t="shared" si="10"/>
        <v>3.8000000000053547E-3</v>
      </c>
      <c r="W21" s="23">
        <f t="shared" si="11"/>
        <v>2.2800000000032128</v>
      </c>
      <c r="X21" s="120">
        <v>268.81490000000002</v>
      </c>
      <c r="Y21" s="69">
        <f t="shared" si="12"/>
        <v>2.9100000000028103E-2</v>
      </c>
      <c r="Z21" s="23">
        <f t="shared" si="13"/>
        <v>17.460000000016862</v>
      </c>
      <c r="AA21" s="120">
        <v>150.24590000000001</v>
      </c>
      <c r="AB21" s="69">
        <f t="shared" si="14"/>
        <v>9.9000000000160071E-3</v>
      </c>
      <c r="AC21" s="23">
        <f t="shared" si="15"/>
        <v>5.9400000000096043</v>
      </c>
      <c r="AD21" s="25">
        <f t="shared" si="16"/>
        <v>1607.2800000003042</v>
      </c>
      <c r="AE21" s="25">
        <f t="shared" si="17"/>
        <v>838.02000000044495</v>
      </c>
      <c r="AF21" s="22"/>
      <c r="AG21" s="80">
        <f t="shared" si="18"/>
        <v>1812.6297246822705</v>
      </c>
      <c r="AH21" s="69"/>
      <c r="AI21" s="69"/>
      <c r="AJ21" s="74"/>
      <c r="AK21" s="69"/>
      <c r="AL21" s="69"/>
    </row>
    <row r="22" spans="1:65" s="49" customFormat="1" ht="15.75" thickBot="1" x14ac:dyDescent="0.3">
      <c r="A22" s="113" t="s">
        <v>44</v>
      </c>
      <c r="B22" s="114">
        <v>852.43859999999995</v>
      </c>
      <c r="C22" s="55">
        <f t="shared" si="0"/>
        <v>3.9599999999950342E-2</v>
      </c>
      <c r="D22" s="28">
        <f t="shared" si="1"/>
        <v>712.79999999910615</v>
      </c>
      <c r="E22" s="70">
        <v>5.9</v>
      </c>
      <c r="F22" s="28" t="s">
        <v>14</v>
      </c>
      <c r="G22" s="89" t="s">
        <v>70</v>
      </c>
      <c r="H22" s="55">
        <f t="shared" si="2"/>
        <v>1.999999999998181E-2</v>
      </c>
      <c r="I22" s="28">
        <f t="shared" si="3"/>
        <v>359.99999999967258</v>
      </c>
      <c r="J22" s="114">
        <v>785.08609999999999</v>
      </c>
      <c r="K22" s="55">
        <f t="shared" si="4"/>
        <v>5.2299999999945612E-2</v>
      </c>
      <c r="L22" s="28">
        <f t="shared" si="5"/>
        <v>941.39999999902102</v>
      </c>
      <c r="M22" s="101">
        <v>6</v>
      </c>
      <c r="N22" s="29" t="s">
        <v>14</v>
      </c>
      <c r="O22" s="114">
        <v>425.57100000000003</v>
      </c>
      <c r="P22" s="55">
        <f t="shared" si="6"/>
        <v>2.6400000000023738E-2</v>
      </c>
      <c r="Q22" s="28">
        <f t="shared" si="7"/>
        <v>475.20000000042728</v>
      </c>
      <c r="R22" s="114">
        <v>89.612799999999993</v>
      </c>
      <c r="S22" s="55">
        <f t="shared" si="8"/>
        <v>1.5899999999987813E-2</v>
      </c>
      <c r="T22" s="28">
        <f t="shared" si="9"/>
        <v>9.5399999999926877</v>
      </c>
      <c r="U22" s="114">
        <v>51.346800000000002</v>
      </c>
      <c r="V22" s="55">
        <f t="shared" si="10"/>
        <v>3.7999999999982492E-3</v>
      </c>
      <c r="W22" s="28">
        <f t="shared" si="11"/>
        <v>2.2799999999989495</v>
      </c>
      <c r="X22" s="114">
        <v>268.8442</v>
      </c>
      <c r="Y22" s="55">
        <f t="shared" si="12"/>
        <v>2.9299999999977899E-2</v>
      </c>
      <c r="Z22" s="28">
        <f t="shared" si="13"/>
        <v>17.57999999998674</v>
      </c>
      <c r="AA22" s="114">
        <v>150.2559</v>
      </c>
      <c r="AB22" s="55">
        <f t="shared" si="14"/>
        <v>9.9999999999909051E-3</v>
      </c>
      <c r="AC22" s="28">
        <f t="shared" si="15"/>
        <v>5.999999999994543</v>
      </c>
      <c r="AD22" s="30">
        <f t="shared" si="16"/>
        <v>1681.3199999981066</v>
      </c>
      <c r="AE22" s="30">
        <f t="shared" si="17"/>
        <v>843.48000000009336</v>
      </c>
      <c r="AF22" s="59"/>
      <c r="AG22" s="77">
        <f t="shared" si="18"/>
        <v>1881.0357393717404</v>
      </c>
      <c r="AH22" s="55"/>
      <c r="AI22" s="55"/>
      <c r="AJ22" s="27"/>
      <c r="AK22" s="55"/>
      <c r="AL22" s="55"/>
    </row>
    <row r="23" spans="1:65" s="44" customFormat="1" ht="15" x14ac:dyDescent="0.25">
      <c r="A23" s="115" t="s">
        <v>45</v>
      </c>
      <c r="B23" s="116">
        <v>852.47810000000004</v>
      </c>
      <c r="C23" s="63">
        <f t="shared" si="0"/>
        <v>3.950000000008913E-2</v>
      </c>
      <c r="D23" s="34">
        <f t="shared" si="1"/>
        <v>711.00000000160435</v>
      </c>
      <c r="E23" s="71">
        <v>5.9</v>
      </c>
      <c r="F23" s="34" t="s">
        <v>14</v>
      </c>
      <c r="G23" s="86" t="s">
        <v>71</v>
      </c>
      <c r="H23" s="63">
        <f t="shared" si="2"/>
        <v>1.999999999998181E-2</v>
      </c>
      <c r="I23" s="34">
        <f t="shared" si="3"/>
        <v>359.99999999967258</v>
      </c>
      <c r="J23" s="116">
        <v>785.13639999999998</v>
      </c>
      <c r="K23" s="63">
        <f t="shared" si="4"/>
        <v>5.0299999999992906E-2</v>
      </c>
      <c r="L23" s="34">
        <f t="shared" si="5"/>
        <v>905.39999999987231</v>
      </c>
      <c r="M23" s="99">
        <v>6</v>
      </c>
      <c r="N23" s="35" t="s">
        <v>14</v>
      </c>
      <c r="O23" s="116">
        <v>425.59739999999999</v>
      </c>
      <c r="P23" s="63">
        <f t="shared" si="6"/>
        <v>2.6399999999966894E-2</v>
      </c>
      <c r="Q23" s="34">
        <f t="shared" si="7"/>
        <v>475.1999999994041</v>
      </c>
      <c r="R23" s="116">
        <v>89.628600000000006</v>
      </c>
      <c r="S23" s="63">
        <f t="shared" si="8"/>
        <v>1.5800000000012915E-2</v>
      </c>
      <c r="T23" s="34">
        <f t="shared" si="9"/>
        <v>9.4800000000077489</v>
      </c>
      <c r="U23" s="116">
        <v>51.3506</v>
      </c>
      <c r="V23" s="63">
        <f t="shared" si="10"/>
        <v>3.7999999999982492E-3</v>
      </c>
      <c r="W23" s="34">
        <f t="shared" si="11"/>
        <v>2.2799999999989495</v>
      </c>
      <c r="X23" s="116">
        <v>268.8734</v>
      </c>
      <c r="Y23" s="63">
        <f t="shared" si="12"/>
        <v>2.9200000000003001E-2</v>
      </c>
      <c r="Z23" s="34">
        <f t="shared" si="13"/>
        <v>17.520000000001801</v>
      </c>
      <c r="AA23" s="116">
        <v>150.26609999999999</v>
      </c>
      <c r="AB23" s="63">
        <f t="shared" si="14"/>
        <v>1.0199999999997544E-2</v>
      </c>
      <c r="AC23" s="34">
        <f t="shared" si="15"/>
        <v>6.1199999999985266</v>
      </c>
      <c r="AD23" s="36">
        <f t="shared" si="16"/>
        <v>1643.4000000014862</v>
      </c>
      <c r="AE23" s="36">
        <f t="shared" si="17"/>
        <v>843.59999999907416</v>
      </c>
      <c r="AF23" s="22"/>
      <c r="AG23" s="78">
        <f t="shared" si="18"/>
        <v>1847.2748902107999</v>
      </c>
      <c r="AH23" s="63"/>
      <c r="AI23" s="63"/>
      <c r="AJ23" s="33"/>
      <c r="AK23" s="63"/>
      <c r="AL23" s="63"/>
    </row>
    <row r="24" spans="1:65" s="43" customFormat="1" ht="15" x14ac:dyDescent="0.25">
      <c r="A24" s="117" t="s">
        <v>46</v>
      </c>
      <c r="B24" s="118">
        <v>852.51710000000003</v>
      </c>
      <c r="C24" s="42">
        <f t="shared" si="0"/>
        <v>3.8999999999987267E-2</v>
      </c>
      <c r="D24" s="19">
        <f t="shared" si="1"/>
        <v>701.99999999977081</v>
      </c>
      <c r="E24" s="71">
        <v>5.9</v>
      </c>
      <c r="F24" s="19" t="s">
        <v>14</v>
      </c>
      <c r="G24" s="87" t="s">
        <v>72</v>
      </c>
      <c r="H24" s="42">
        <f t="shared" si="2"/>
        <v>1.999999999998181E-2</v>
      </c>
      <c r="I24" s="19">
        <f t="shared" si="3"/>
        <v>359.99999999967258</v>
      </c>
      <c r="J24" s="118">
        <v>785.1884</v>
      </c>
      <c r="K24" s="42">
        <f t="shared" si="4"/>
        <v>5.2000000000020918E-2</v>
      </c>
      <c r="L24" s="19">
        <f t="shared" si="5"/>
        <v>936.00000000037653</v>
      </c>
      <c r="M24" s="102">
        <v>6</v>
      </c>
      <c r="N24" s="20" t="s">
        <v>14</v>
      </c>
      <c r="O24" s="118">
        <v>425.62389999999999</v>
      </c>
      <c r="P24" s="42">
        <f t="shared" si="6"/>
        <v>2.6499999999998636E-2</v>
      </c>
      <c r="Q24" s="19">
        <f t="shared" si="7"/>
        <v>476.99999999997544</v>
      </c>
      <c r="R24" s="118">
        <v>89.644499999999994</v>
      </c>
      <c r="S24" s="42">
        <f t="shared" si="8"/>
        <v>1.5899999999987813E-2</v>
      </c>
      <c r="T24" s="19">
        <f t="shared" si="9"/>
        <v>9.5399999999926877</v>
      </c>
      <c r="U24" s="118">
        <v>51.354399999999998</v>
      </c>
      <c r="V24" s="42">
        <f t="shared" si="10"/>
        <v>3.7999999999982492E-3</v>
      </c>
      <c r="W24" s="19">
        <f t="shared" si="11"/>
        <v>2.2799999999989495</v>
      </c>
      <c r="X24" s="118">
        <v>268.90269999999998</v>
      </c>
      <c r="Y24" s="42">
        <f t="shared" si="12"/>
        <v>2.9299999999977899E-2</v>
      </c>
      <c r="Z24" s="19">
        <f t="shared" si="13"/>
        <v>17.57999999998674</v>
      </c>
      <c r="AA24" s="118">
        <v>150.27619999999999</v>
      </c>
      <c r="AB24" s="42">
        <f t="shared" si="14"/>
        <v>1.0099999999994225E-2</v>
      </c>
      <c r="AC24" s="19">
        <f t="shared" si="15"/>
        <v>6.0599999999965348</v>
      </c>
      <c r="AD24" s="21">
        <f t="shared" si="16"/>
        <v>1665.1200000001268</v>
      </c>
      <c r="AE24" s="21">
        <f t="shared" si="17"/>
        <v>845.33999999964351</v>
      </c>
      <c r="AF24" s="22"/>
      <c r="AG24" s="79">
        <f>SQRT(AD24*AD24+AE24*AE24)</f>
        <v>1867.4111304155331</v>
      </c>
      <c r="AH24" s="42"/>
      <c r="AI24" s="42"/>
      <c r="AJ24" s="18"/>
      <c r="AK24" s="42"/>
      <c r="AL24" s="42"/>
    </row>
    <row r="25" spans="1:65" s="43" customFormat="1" ht="15" x14ac:dyDescent="0.25">
      <c r="A25" s="117" t="s">
        <v>47</v>
      </c>
      <c r="B25" s="118">
        <v>852.55550000000005</v>
      </c>
      <c r="C25" s="42">
        <f t="shared" si="0"/>
        <v>3.8400000000024193E-2</v>
      </c>
      <c r="D25" s="19">
        <f t="shared" si="1"/>
        <v>691.20000000043547</v>
      </c>
      <c r="E25" s="71">
        <v>5.9</v>
      </c>
      <c r="F25" s="19" t="s">
        <v>14</v>
      </c>
      <c r="G25" s="87" t="s">
        <v>73</v>
      </c>
      <c r="H25" s="42">
        <f t="shared" si="2"/>
        <v>2.0000000000038654E-2</v>
      </c>
      <c r="I25" s="19">
        <f t="shared" si="3"/>
        <v>360.00000000069576</v>
      </c>
      <c r="J25" s="118">
        <v>785.23950000000002</v>
      </c>
      <c r="K25" s="42">
        <f t="shared" si="4"/>
        <v>5.1100000000019463E-2</v>
      </c>
      <c r="L25" s="19">
        <f t="shared" si="5"/>
        <v>919.80000000035034</v>
      </c>
      <c r="M25" s="102">
        <v>6</v>
      </c>
      <c r="N25" s="20" t="s">
        <v>14</v>
      </c>
      <c r="O25" s="118">
        <v>425.65050000000002</v>
      </c>
      <c r="P25" s="42">
        <f t="shared" si="6"/>
        <v>2.6600000000030377E-2</v>
      </c>
      <c r="Q25" s="19">
        <f t="shared" si="7"/>
        <v>478.80000000054679</v>
      </c>
      <c r="R25" s="118">
        <v>89.660300000000007</v>
      </c>
      <c r="S25" s="42">
        <f t="shared" si="8"/>
        <v>1.5800000000012915E-2</v>
      </c>
      <c r="T25" s="19">
        <f t="shared" si="9"/>
        <v>9.4800000000077489</v>
      </c>
      <c r="U25" s="118">
        <v>51.3583</v>
      </c>
      <c r="V25" s="42">
        <f t="shared" si="10"/>
        <v>3.9000000000015689E-3</v>
      </c>
      <c r="W25" s="19">
        <f t="shared" si="11"/>
        <v>2.3400000000009413</v>
      </c>
      <c r="X25" s="118">
        <v>268.93209999999999</v>
      </c>
      <c r="Y25" s="42">
        <f t="shared" si="12"/>
        <v>2.9400000000009641E-2</v>
      </c>
      <c r="Z25" s="19">
        <f t="shared" si="13"/>
        <v>17.640000000005784</v>
      </c>
      <c r="AA25" s="118">
        <v>150.28649999999999</v>
      </c>
      <c r="AB25" s="42">
        <f t="shared" si="14"/>
        <v>1.0300000000000864E-2</v>
      </c>
      <c r="AC25" s="19">
        <f t="shared" si="15"/>
        <v>6.1800000000005184</v>
      </c>
      <c r="AD25" s="21">
        <f t="shared" si="16"/>
        <v>1638.1200000007993</v>
      </c>
      <c r="AE25" s="21">
        <f t="shared" si="17"/>
        <v>847.32000000124401</v>
      </c>
      <c r="AF25" s="22"/>
      <c r="AG25" s="79">
        <f t="shared" si="18"/>
        <v>1844.2853132866201</v>
      </c>
      <c r="AH25" s="42"/>
      <c r="AI25" s="42"/>
      <c r="AJ25" s="18"/>
      <c r="AK25" s="42"/>
      <c r="AL25" s="42"/>
    </row>
    <row r="26" spans="1:65" s="43" customFormat="1" ht="15" x14ac:dyDescent="0.25">
      <c r="A26" s="117" t="s">
        <v>48</v>
      </c>
      <c r="B26" s="118">
        <v>852.59360000000004</v>
      </c>
      <c r="C26" s="42">
        <f t="shared" si="0"/>
        <v>3.8099999999985812E-2</v>
      </c>
      <c r="D26" s="19">
        <f t="shared" si="1"/>
        <v>685.79999999974461</v>
      </c>
      <c r="E26" s="71">
        <v>5.9</v>
      </c>
      <c r="F26" s="19" t="s">
        <v>14</v>
      </c>
      <c r="G26" s="87" t="s">
        <v>74</v>
      </c>
      <c r="H26" s="42">
        <f t="shared" si="2"/>
        <v>2.9999999999972715E-2</v>
      </c>
      <c r="I26" s="19">
        <f t="shared" si="3"/>
        <v>539.99999999950887</v>
      </c>
      <c r="J26" s="118">
        <v>785.28970000000004</v>
      </c>
      <c r="K26" s="42">
        <f t="shared" si="4"/>
        <v>5.0200000000018008E-2</v>
      </c>
      <c r="L26" s="19">
        <f t="shared" si="5"/>
        <v>903.60000000032414</v>
      </c>
      <c r="M26" s="102">
        <v>6</v>
      </c>
      <c r="N26" s="20" t="s">
        <v>14</v>
      </c>
      <c r="O26" s="118">
        <v>425.6771</v>
      </c>
      <c r="P26" s="42">
        <f t="shared" si="6"/>
        <v>2.6599999999973534E-2</v>
      </c>
      <c r="Q26" s="19">
        <f t="shared" si="7"/>
        <v>478.79999999952361</v>
      </c>
      <c r="R26" s="118">
        <v>89.676299999999998</v>
      </c>
      <c r="S26" s="42">
        <f t="shared" si="8"/>
        <v>1.5999999999991132E-2</v>
      </c>
      <c r="T26" s="19">
        <f t="shared" si="9"/>
        <v>9.5999999999946795</v>
      </c>
      <c r="U26" s="118">
        <v>51.362099999999998</v>
      </c>
      <c r="V26" s="42">
        <f t="shared" si="10"/>
        <v>3.7999999999982492E-3</v>
      </c>
      <c r="W26" s="19">
        <f t="shared" si="11"/>
        <v>2.2799999999989495</v>
      </c>
      <c r="X26" s="118">
        <v>268.96159999999998</v>
      </c>
      <c r="Y26" s="42">
        <f t="shared" si="12"/>
        <v>2.9499999999984539E-2</v>
      </c>
      <c r="Z26" s="19">
        <f t="shared" si="13"/>
        <v>17.699999999990723</v>
      </c>
      <c r="AA26" s="118">
        <v>150.29679999999999</v>
      </c>
      <c r="AB26" s="42">
        <f t="shared" si="14"/>
        <v>1.0300000000000864E-2</v>
      </c>
      <c r="AC26" s="19">
        <f t="shared" si="15"/>
        <v>6.1800000000005184</v>
      </c>
      <c r="AD26" s="21">
        <f t="shared" si="16"/>
        <v>1616.7000000000542</v>
      </c>
      <c r="AE26" s="21">
        <f t="shared" si="17"/>
        <v>1027.2599999990321</v>
      </c>
      <c r="AF26" s="22"/>
      <c r="AG26" s="79">
        <f t="shared" si="18"/>
        <v>1915.4586911750894</v>
      </c>
      <c r="AH26" s="42"/>
      <c r="AI26" s="42"/>
      <c r="AJ26" s="18"/>
      <c r="AK26" s="42"/>
      <c r="AL26" s="42"/>
    </row>
    <row r="27" spans="1:65" s="43" customFormat="1" ht="15" x14ac:dyDescent="0.25">
      <c r="A27" s="117" t="s">
        <v>49</v>
      </c>
      <c r="B27" s="118">
        <v>852.63130000000001</v>
      </c>
      <c r="C27" s="42">
        <f t="shared" si="0"/>
        <v>3.7699999999972533E-2</v>
      </c>
      <c r="D27" s="19">
        <f t="shared" si="1"/>
        <v>678.5999999995056</v>
      </c>
      <c r="E27" s="71">
        <v>5.9</v>
      </c>
      <c r="F27" s="19" t="s">
        <v>14</v>
      </c>
      <c r="G27" s="87" t="s">
        <v>75</v>
      </c>
      <c r="H27" s="42">
        <f t="shared" si="2"/>
        <v>2.0000000000038654E-2</v>
      </c>
      <c r="I27" s="19">
        <f t="shared" si="3"/>
        <v>360.00000000069576</v>
      </c>
      <c r="J27" s="118">
        <v>785.34190000000001</v>
      </c>
      <c r="K27" s="42">
        <f t="shared" si="4"/>
        <v>5.2199999999970714E-2</v>
      </c>
      <c r="L27" s="19">
        <f t="shared" si="5"/>
        <v>939.59999999947286</v>
      </c>
      <c r="M27" s="102">
        <v>6</v>
      </c>
      <c r="N27" s="20" t="s">
        <v>14</v>
      </c>
      <c r="O27" s="118">
        <v>425.70370000000003</v>
      </c>
      <c r="P27" s="42">
        <f t="shared" si="6"/>
        <v>2.6600000000030377E-2</v>
      </c>
      <c r="Q27" s="19">
        <f t="shared" si="7"/>
        <v>478.80000000054679</v>
      </c>
      <c r="R27" s="118">
        <v>89.6922</v>
      </c>
      <c r="S27" s="42">
        <f t="shared" si="8"/>
        <v>1.5900000000002024E-2</v>
      </c>
      <c r="T27" s="19">
        <f t="shared" si="9"/>
        <v>9.5400000000012142</v>
      </c>
      <c r="U27" s="118">
        <v>51.366</v>
      </c>
      <c r="V27" s="42">
        <f t="shared" si="10"/>
        <v>3.9000000000015689E-3</v>
      </c>
      <c r="W27" s="19">
        <f t="shared" si="11"/>
        <v>2.3400000000009413</v>
      </c>
      <c r="X27" s="118">
        <v>268.99099999999999</v>
      </c>
      <c r="Y27" s="42">
        <f t="shared" si="12"/>
        <v>2.9400000000009641E-2</v>
      </c>
      <c r="Z27" s="19">
        <f t="shared" si="13"/>
        <v>17.640000000005784</v>
      </c>
      <c r="AA27" s="118">
        <v>150.30699999999999</v>
      </c>
      <c r="AB27" s="42">
        <f t="shared" si="14"/>
        <v>1.0199999999997544E-2</v>
      </c>
      <c r="AC27" s="19">
        <f t="shared" si="15"/>
        <v>6.1199999999985266</v>
      </c>
      <c r="AD27" s="21">
        <f t="shared" si="16"/>
        <v>1645.3799999989856</v>
      </c>
      <c r="AE27" s="21">
        <f t="shared" si="17"/>
        <v>847.26000000124202</v>
      </c>
      <c r="AF27" s="22"/>
      <c r="AG27" s="79">
        <f t="shared" si="18"/>
        <v>1850.7092834907289</v>
      </c>
      <c r="AH27" s="42"/>
      <c r="AI27" s="42"/>
      <c r="AJ27" s="18"/>
      <c r="AK27" s="42"/>
      <c r="AL27" s="42"/>
    </row>
    <row r="28" spans="1:65" s="53" customFormat="1" ht="15.75" thickBot="1" x14ac:dyDescent="0.3">
      <c r="A28" s="128" t="s">
        <v>50</v>
      </c>
      <c r="B28" s="129">
        <v>852.66830000000004</v>
      </c>
      <c r="C28" s="75">
        <f t="shared" si="0"/>
        <v>3.7000000000034561E-2</v>
      </c>
      <c r="D28" s="41">
        <f t="shared" si="1"/>
        <v>666.00000000062209</v>
      </c>
      <c r="E28" s="130">
        <v>5.9</v>
      </c>
      <c r="F28" s="41" t="s">
        <v>14</v>
      </c>
      <c r="G28" s="90" t="s">
        <v>76</v>
      </c>
      <c r="H28" s="76">
        <f t="shared" si="2"/>
        <v>1.999999999998181E-2</v>
      </c>
      <c r="I28" s="41">
        <f t="shared" si="3"/>
        <v>359.99999999967258</v>
      </c>
      <c r="J28" s="129">
        <v>785.39239999999995</v>
      </c>
      <c r="K28" s="75">
        <f t="shared" si="4"/>
        <v>5.0499999999942702E-2</v>
      </c>
      <c r="L28" s="41">
        <f t="shared" si="5"/>
        <v>908.99999999896863</v>
      </c>
      <c r="M28" s="103">
        <v>6</v>
      </c>
      <c r="N28" s="57" t="s">
        <v>14</v>
      </c>
      <c r="O28" s="129">
        <v>425.73020000000002</v>
      </c>
      <c r="P28" s="76">
        <f t="shared" si="6"/>
        <v>2.6499999999998636E-2</v>
      </c>
      <c r="Q28" s="41">
        <f t="shared" si="7"/>
        <v>476.99999999997544</v>
      </c>
      <c r="R28" s="118">
        <v>89.708100000000002</v>
      </c>
      <c r="S28" s="75">
        <f t="shared" si="8"/>
        <v>1.5900000000002024E-2</v>
      </c>
      <c r="T28" s="41">
        <f t="shared" si="9"/>
        <v>9.5400000000012142</v>
      </c>
      <c r="U28" s="129">
        <v>51.369799999999998</v>
      </c>
      <c r="V28" s="76">
        <f t="shared" si="10"/>
        <v>3.7999999999982492E-3</v>
      </c>
      <c r="W28" s="41">
        <f t="shared" si="11"/>
        <v>2.2799999999989495</v>
      </c>
      <c r="X28" s="129">
        <v>269.0204</v>
      </c>
      <c r="Y28" s="75">
        <f t="shared" si="12"/>
        <v>2.9400000000009641E-2</v>
      </c>
      <c r="Z28" s="41">
        <f t="shared" si="13"/>
        <v>17.640000000005784</v>
      </c>
      <c r="AA28" s="129">
        <v>150.31729999999999</v>
      </c>
      <c r="AB28" s="76">
        <f t="shared" si="14"/>
        <v>1.0300000000000864E-2</v>
      </c>
      <c r="AC28" s="41">
        <f t="shared" si="15"/>
        <v>6.1800000000005184</v>
      </c>
      <c r="AD28" s="58">
        <f t="shared" si="16"/>
        <v>1602.1799999995978</v>
      </c>
      <c r="AE28" s="58">
        <f t="shared" si="17"/>
        <v>845.45999999964749</v>
      </c>
      <c r="AF28" s="83"/>
      <c r="AG28" s="81">
        <f t="shared" si="18"/>
        <v>1811.5693097417263</v>
      </c>
      <c r="AH28" s="52"/>
      <c r="AI28" s="52"/>
      <c r="AJ28" s="51"/>
      <c r="AK28" s="52"/>
      <c r="AL28" s="52"/>
    </row>
    <row r="29" spans="1:65" s="10" customFormat="1" ht="15.75" customHeight="1" thickBot="1" x14ac:dyDescent="0.25">
      <c r="A29" s="131" t="s">
        <v>15</v>
      </c>
      <c r="B29" s="84"/>
      <c r="C29" s="104"/>
      <c r="D29" s="6">
        <f>SUM(D5:D28)</f>
        <v>16057.800000000498</v>
      </c>
      <c r="E29" s="105"/>
      <c r="F29" s="6"/>
      <c r="G29" s="31"/>
      <c r="H29" s="31"/>
      <c r="I29" s="65">
        <f>SUM(I5:I28)</f>
        <v>8640.0000000003274</v>
      </c>
      <c r="J29" s="32"/>
      <c r="K29" s="32"/>
      <c r="L29" s="65">
        <f>SUM(L5:L28)</f>
        <v>22161.599999999002</v>
      </c>
      <c r="M29" s="137"/>
      <c r="N29" s="137"/>
      <c r="O29" s="66"/>
      <c r="P29" s="67"/>
      <c r="Q29" s="65">
        <f>SUM(Q5:Q28)</f>
        <v>11408.400000000143</v>
      </c>
      <c r="R29" s="61"/>
      <c r="S29" s="27"/>
      <c r="T29" s="28">
        <f>SUM(T5:T28)</f>
        <v>222.00000000000273</v>
      </c>
      <c r="U29" s="77"/>
      <c r="V29" s="27"/>
      <c r="W29" s="28">
        <f>SUM(W5:W28)</f>
        <v>56.579999999998165</v>
      </c>
      <c r="X29" s="31"/>
      <c r="Y29" s="31"/>
      <c r="Z29" s="31">
        <f>SUM(Z5:Z28)</f>
        <v>412.97999999998183</v>
      </c>
      <c r="AA29" s="64"/>
      <c r="AB29" s="31"/>
      <c r="AC29" s="65">
        <f>SUM(AC5:AC28)</f>
        <v>138.17999999999984</v>
      </c>
      <c r="AD29" s="137">
        <f>SUM(AD5:AD28)</f>
        <v>38854.379999999481</v>
      </c>
      <c r="AE29" s="139">
        <f>I29+Q29</f>
        <v>20048.400000000471</v>
      </c>
      <c r="AF29" s="54"/>
      <c r="AG29" s="8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</row>
    <row r="30" spans="1:65" s="10" customFormat="1" ht="13.5" thickBot="1" x14ac:dyDescent="0.25">
      <c r="A30" s="68"/>
      <c r="B30" s="133" t="s">
        <v>16</v>
      </c>
      <c r="C30" s="134"/>
      <c r="D30" s="11"/>
      <c r="E30" s="7"/>
      <c r="F30" s="7"/>
      <c r="G30" s="141" t="s">
        <v>16</v>
      </c>
      <c r="H30" s="142"/>
      <c r="I30" s="143"/>
      <c r="J30" s="134" t="s">
        <v>16</v>
      </c>
      <c r="K30" s="134"/>
      <c r="L30" s="11"/>
      <c r="M30" s="132"/>
      <c r="N30" s="132"/>
      <c r="O30" s="141" t="s">
        <v>16</v>
      </c>
      <c r="P30" s="142"/>
      <c r="Q30" s="143"/>
      <c r="R30" s="142" t="s">
        <v>17</v>
      </c>
      <c r="S30" s="142"/>
      <c r="T30" s="142"/>
      <c r="U30" s="141" t="s">
        <v>17</v>
      </c>
      <c r="V30" s="142"/>
      <c r="W30" s="143"/>
      <c r="X30" s="142" t="s">
        <v>17</v>
      </c>
      <c r="Y30" s="142"/>
      <c r="Z30" s="143"/>
      <c r="AA30" s="141" t="s">
        <v>17</v>
      </c>
      <c r="AB30" s="142"/>
      <c r="AC30" s="143"/>
      <c r="AD30" s="138"/>
      <c r="AE30" s="140"/>
      <c r="AF30" s="8"/>
      <c r="AG30" s="37">
        <f>MAX(AG5:AG28)</f>
        <v>1932.7732732006727</v>
      </c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</row>
    <row r="31" spans="1:65" x14ac:dyDescent="0.2"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</row>
    <row r="32" spans="1:65" x14ac:dyDescent="0.2">
      <c r="B32" s="10" t="s">
        <v>8</v>
      </c>
      <c r="C32" s="12">
        <f>AD29/24</f>
        <v>1618.9324999999783</v>
      </c>
      <c r="K32" s="12"/>
      <c r="L32" s="12"/>
      <c r="M32" s="12"/>
      <c r="N32" s="12"/>
      <c r="O32" s="12"/>
      <c r="P32" s="38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</row>
    <row r="33" spans="2:65" x14ac:dyDescent="0.2">
      <c r="B33" s="10" t="s">
        <v>9</v>
      </c>
      <c r="C33" s="12">
        <f>AD14</f>
        <v>1702.2600000009079</v>
      </c>
      <c r="M33" s="12"/>
      <c r="Q33" s="12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</row>
    <row r="34" spans="2:65" x14ac:dyDescent="0.2">
      <c r="B34" s="10" t="s">
        <v>10</v>
      </c>
      <c r="C34" s="13">
        <f>C32/C33</f>
        <v>0.95104889969752848</v>
      </c>
    </row>
    <row r="35" spans="2:65" ht="15.75" x14ac:dyDescent="0.25">
      <c r="B35" s="14" t="s">
        <v>78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</row>
    <row r="36" spans="2:65" ht="15.75" x14ac:dyDescent="0.25"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</row>
    <row r="37" spans="2:65" ht="15.75" x14ac:dyDescent="0.25"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35"/>
      <c r="N37" s="135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</row>
    <row r="38" spans="2:65" ht="15.75" x14ac:dyDescent="0.25">
      <c r="B38" s="14" t="s">
        <v>77</v>
      </c>
      <c r="C38" s="15"/>
      <c r="D38" s="15"/>
      <c r="E38" s="15"/>
      <c r="F38" s="15"/>
      <c r="G38" s="15"/>
      <c r="H38" s="15"/>
      <c r="I38" s="15"/>
      <c r="J38" s="94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  <c r="AA38" s="15"/>
      <c r="AB38" s="15"/>
      <c r="AC38" s="15"/>
    </row>
    <row r="39" spans="2:65" ht="15" x14ac:dyDescent="0.2"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</row>
    <row r="44" spans="2:65" x14ac:dyDescent="0.2"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</row>
  </sheetData>
  <mergeCells count="14">
    <mergeCell ref="M37:N37"/>
    <mergeCell ref="A2:AE2"/>
    <mergeCell ref="M29:N29"/>
    <mergeCell ref="AD29:AD30"/>
    <mergeCell ref="AE29:AE30"/>
    <mergeCell ref="B30:C30"/>
    <mergeCell ref="G30:I30"/>
    <mergeCell ref="J30:K30"/>
    <mergeCell ref="M30:N30"/>
    <mergeCell ref="O30:Q30"/>
    <mergeCell ref="R30:T30"/>
    <mergeCell ref="U30:W30"/>
    <mergeCell ref="X30:Z30"/>
    <mergeCell ref="AA30:AC30"/>
  </mergeCells>
  <pageMargins left="0.19685039370078741" right="0.19685039370078741" top="0.39370078740157483" bottom="0.39370078740157483" header="0.51181102362204722" footer="0.51181102362204722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18.12.2019 г ЦФОС 1</vt:lpstr>
    </vt:vector>
  </TitlesOfParts>
  <Company>kraskom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Бабаева Любовь Георгиевна</dc:creator>
  <cp:lastModifiedBy>Сафроненко Алексей Николаевич</cp:lastModifiedBy>
  <cp:lastPrinted>2019-12-25T07:13:41Z</cp:lastPrinted>
  <dcterms:created xsi:type="dcterms:W3CDTF">2014-06-23T08:00:03Z</dcterms:created>
  <dcterms:modified xsi:type="dcterms:W3CDTF">2019-12-26T09:55:41Z</dcterms:modified>
</cp:coreProperties>
</file>