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fronenkoAN\Desktop\"/>
    </mc:Choice>
  </mc:AlternateContent>
  <bookViews>
    <workbookView xWindow="120" yWindow="60" windowWidth="24795" windowHeight="11760"/>
  </bookViews>
  <sheets>
    <sheet name="18.12.2019 ПОС" sheetId="1" r:id="rId1"/>
  </sheets>
  <calcPr calcId="162913"/>
</workbook>
</file>

<file path=xl/calcChain.xml><?xml version="1.0" encoding="utf-8"?>
<calcChain xmlns="http://schemas.openxmlformats.org/spreadsheetml/2006/main">
  <c r="AN28" i="1" l="1"/>
  <c r="AO28" i="1" s="1"/>
  <c r="AK28" i="1"/>
  <c r="AL28" i="1" s="1"/>
  <c r="AH28" i="1"/>
  <c r="AI28" i="1" s="1"/>
  <c r="AE28" i="1"/>
  <c r="AF28" i="1" s="1"/>
  <c r="AB28" i="1"/>
  <c r="AC28" i="1" s="1"/>
  <c r="Y28" i="1"/>
  <c r="Z28" i="1" s="1"/>
  <c r="V28" i="1"/>
  <c r="W28" i="1" s="1"/>
  <c r="S28" i="1"/>
  <c r="T28" i="1" s="1"/>
  <c r="P28" i="1"/>
  <c r="Q28" i="1" s="1"/>
  <c r="K28" i="1"/>
  <c r="L28" i="1" s="1"/>
  <c r="H28" i="1"/>
  <c r="I28" i="1" s="1"/>
  <c r="C28" i="1"/>
  <c r="D28" i="1" s="1"/>
  <c r="AN27" i="1"/>
  <c r="AO27" i="1" s="1"/>
  <c r="AK27" i="1"/>
  <c r="AL27" i="1" s="1"/>
  <c r="AH27" i="1"/>
  <c r="AI27" i="1" s="1"/>
  <c r="AE27" i="1"/>
  <c r="AF27" i="1" s="1"/>
  <c r="AB27" i="1"/>
  <c r="AC27" i="1" s="1"/>
  <c r="Y27" i="1"/>
  <c r="Z27" i="1" s="1"/>
  <c r="V27" i="1"/>
  <c r="W27" i="1" s="1"/>
  <c r="S27" i="1"/>
  <c r="T27" i="1" s="1"/>
  <c r="P27" i="1"/>
  <c r="Q27" i="1" s="1"/>
  <c r="K27" i="1"/>
  <c r="L27" i="1" s="1"/>
  <c r="H27" i="1"/>
  <c r="I27" i="1" s="1"/>
  <c r="C27" i="1"/>
  <c r="D27" i="1" s="1"/>
  <c r="AN26" i="1"/>
  <c r="AO26" i="1" s="1"/>
  <c r="AK26" i="1"/>
  <c r="AL26" i="1" s="1"/>
  <c r="AH26" i="1"/>
  <c r="AI26" i="1" s="1"/>
  <c r="AE26" i="1"/>
  <c r="AF26" i="1" s="1"/>
  <c r="AB26" i="1"/>
  <c r="AC26" i="1" s="1"/>
  <c r="Y26" i="1"/>
  <c r="Z26" i="1" s="1"/>
  <c r="V26" i="1"/>
  <c r="W26" i="1" s="1"/>
  <c r="S26" i="1"/>
  <c r="T26" i="1" s="1"/>
  <c r="P26" i="1"/>
  <c r="Q26" i="1" s="1"/>
  <c r="K26" i="1"/>
  <c r="L26" i="1" s="1"/>
  <c r="H26" i="1"/>
  <c r="I26" i="1" s="1"/>
  <c r="C26" i="1"/>
  <c r="D26" i="1" s="1"/>
  <c r="AN25" i="1"/>
  <c r="AO25" i="1" s="1"/>
  <c r="AK25" i="1"/>
  <c r="AL25" i="1" s="1"/>
  <c r="AH25" i="1"/>
  <c r="AI25" i="1" s="1"/>
  <c r="AE25" i="1"/>
  <c r="AF25" i="1" s="1"/>
  <c r="AB25" i="1"/>
  <c r="AC25" i="1" s="1"/>
  <c r="Y25" i="1"/>
  <c r="Z25" i="1" s="1"/>
  <c r="V25" i="1"/>
  <c r="W25" i="1" s="1"/>
  <c r="S25" i="1"/>
  <c r="T25" i="1" s="1"/>
  <c r="P25" i="1"/>
  <c r="Q25" i="1" s="1"/>
  <c r="K25" i="1"/>
  <c r="L25" i="1" s="1"/>
  <c r="H25" i="1"/>
  <c r="I25" i="1" s="1"/>
  <c r="C25" i="1"/>
  <c r="D25" i="1" s="1"/>
  <c r="AN24" i="1"/>
  <c r="AO24" i="1" s="1"/>
  <c r="AK24" i="1"/>
  <c r="AL24" i="1" s="1"/>
  <c r="AH24" i="1"/>
  <c r="AI24" i="1" s="1"/>
  <c r="AE24" i="1"/>
  <c r="AF24" i="1" s="1"/>
  <c r="AB24" i="1"/>
  <c r="AC24" i="1" s="1"/>
  <c r="Y24" i="1"/>
  <c r="Z24" i="1" s="1"/>
  <c r="V24" i="1"/>
  <c r="W24" i="1" s="1"/>
  <c r="S24" i="1"/>
  <c r="T24" i="1" s="1"/>
  <c r="P24" i="1"/>
  <c r="Q24" i="1" s="1"/>
  <c r="K24" i="1"/>
  <c r="L24" i="1" s="1"/>
  <c r="H24" i="1"/>
  <c r="I24" i="1" s="1"/>
  <c r="C24" i="1"/>
  <c r="D24" i="1" s="1"/>
  <c r="AN23" i="1"/>
  <c r="AO23" i="1" s="1"/>
  <c r="AK23" i="1"/>
  <c r="AL23" i="1" s="1"/>
  <c r="AH23" i="1"/>
  <c r="AI23" i="1" s="1"/>
  <c r="AE23" i="1"/>
  <c r="AF23" i="1" s="1"/>
  <c r="AB23" i="1"/>
  <c r="AC23" i="1" s="1"/>
  <c r="Y23" i="1"/>
  <c r="Z23" i="1" s="1"/>
  <c r="V23" i="1"/>
  <c r="W23" i="1" s="1"/>
  <c r="S23" i="1"/>
  <c r="T23" i="1" s="1"/>
  <c r="P23" i="1"/>
  <c r="Q23" i="1" s="1"/>
  <c r="K23" i="1"/>
  <c r="L23" i="1" s="1"/>
  <c r="H23" i="1"/>
  <c r="I23" i="1" s="1"/>
  <c r="C23" i="1"/>
  <c r="D23" i="1" s="1"/>
  <c r="AN22" i="1"/>
  <c r="AO22" i="1" s="1"/>
  <c r="AK22" i="1"/>
  <c r="AL22" i="1" s="1"/>
  <c r="AH22" i="1"/>
  <c r="AI22" i="1" s="1"/>
  <c r="AE22" i="1"/>
  <c r="AF22" i="1" s="1"/>
  <c r="AB22" i="1"/>
  <c r="AC22" i="1" s="1"/>
  <c r="Y22" i="1"/>
  <c r="Z22" i="1" s="1"/>
  <c r="V22" i="1"/>
  <c r="W22" i="1" s="1"/>
  <c r="S22" i="1"/>
  <c r="T22" i="1" s="1"/>
  <c r="P22" i="1"/>
  <c r="Q22" i="1" s="1"/>
  <c r="K22" i="1"/>
  <c r="L22" i="1" s="1"/>
  <c r="H22" i="1"/>
  <c r="I22" i="1" s="1"/>
  <c r="C22" i="1"/>
  <c r="D22" i="1" s="1"/>
  <c r="AN21" i="1"/>
  <c r="AO21" i="1" s="1"/>
  <c r="AK21" i="1"/>
  <c r="AL21" i="1" s="1"/>
  <c r="AH21" i="1"/>
  <c r="AI21" i="1" s="1"/>
  <c r="AE21" i="1"/>
  <c r="AF21" i="1" s="1"/>
  <c r="AB21" i="1"/>
  <c r="AC21" i="1" s="1"/>
  <c r="Y21" i="1"/>
  <c r="Z21" i="1" s="1"/>
  <c r="V21" i="1"/>
  <c r="W21" i="1" s="1"/>
  <c r="S21" i="1"/>
  <c r="T21" i="1" s="1"/>
  <c r="P21" i="1"/>
  <c r="Q21" i="1" s="1"/>
  <c r="K21" i="1"/>
  <c r="L21" i="1" s="1"/>
  <c r="H21" i="1"/>
  <c r="I21" i="1" s="1"/>
  <c r="C21" i="1"/>
  <c r="D21" i="1" s="1"/>
  <c r="AN20" i="1"/>
  <c r="AO20" i="1" s="1"/>
  <c r="AK20" i="1"/>
  <c r="AL20" i="1" s="1"/>
  <c r="AH20" i="1"/>
  <c r="AI20" i="1" s="1"/>
  <c r="AE20" i="1"/>
  <c r="AF20" i="1" s="1"/>
  <c r="AB20" i="1"/>
  <c r="AC20" i="1" s="1"/>
  <c r="Y20" i="1"/>
  <c r="Z20" i="1" s="1"/>
  <c r="V20" i="1"/>
  <c r="W20" i="1" s="1"/>
  <c r="S20" i="1"/>
  <c r="T20" i="1" s="1"/>
  <c r="P20" i="1"/>
  <c r="Q20" i="1" s="1"/>
  <c r="K20" i="1"/>
  <c r="L20" i="1" s="1"/>
  <c r="H20" i="1"/>
  <c r="I20" i="1" s="1"/>
  <c r="C20" i="1"/>
  <c r="D20" i="1" s="1"/>
  <c r="AN19" i="1"/>
  <c r="AO19" i="1" s="1"/>
  <c r="AK19" i="1"/>
  <c r="AL19" i="1" s="1"/>
  <c r="AH19" i="1"/>
  <c r="AI19" i="1" s="1"/>
  <c r="AE19" i="1"/>
  <c r="AF19" i="1" s="1"/>
  <c r="AC19" i="1"/>
  <c r="Y19" i="1"/>
  <c r="Z19" i="1" s="1"/>
  <c r="W19" i="1"/>
  <c r="S19" i="1"/>
  <c r="T19" i="1" s="1"/>
  <c r="P19" i="1"/>
  <c r="Q19" i="1" s="1"/>
  <c r="K19" i="1"/>
  <c r="L19" i="1" s="1"/>
  <c r="H19" i="1"/>
  <c r="I19" i="1" s="1"/>
  <c r="C19" i="1"/>
  <c r="D19" i="1" s="1"/>
  <c r="AN18" i="1"/>
  <c r="AO18" i="1" s="1"/>
  <c r="AK18" i="1"/>
  <c r="AL18" i="1" s="1"/>
  <c r="AH18" i="1"/>
  <c r="AI18" i="1" s="1"/>
  <c r="AE18" i="1"/>
  <c r="AF18" i="1" s="1"/>
  <c r="AB18" i="1"/>
  <c r="AC18" i="1" s="1"/>
  <c r="Y18" i="1"/>
  <c r="Z18" i="1" s="1"/>
  <c r="V18" i="1"/>
  <c r="W18" i="1" s="1"/>
  <c r="S18" i="1"/>
  <c r="T18" i="1" s="1"/>
  <c r="P18" i="1"/>
  <c r="Q18" i="1" s="1"/>
  <c r="K18" i="1"/>
  <c r="L18" i="1" s="1"/>
  <c r="H18" i="1"/>
  <c r="I18" i="1" s="1"/>
  <c r="C18" i="1"/>
  <c r="D18" i="1" s="1"/>
  <c r="AN17" i="1"/>
  <c r="AO17" i="1" s="1"/>
  <c r="AK17" i="1"/>
  <c r="AL17" i="1" s="1"/>
  <c r="AH17" i="1"/>
  <c r="AI17" i="1" s="1"/>
  <c r="AE17" i="1"/>
  <c r="AF17" i="1" s="1"/>
  <c r="AB17" i="1"/>
  <c r="AC17" i="1" s="1"/>
  <c r="Y17" i="1"/>
  <c r="Z17" i="1" s="1"/>
  <c r="V17" i="1"/>
  <c r="W17" i="1" s="1"/>
  <c r="S17" i="1"/>
  <c r="T17" i="1" s="1"/>
  <c r="P17" i="1"/>
  <c r="Q17" i="1" s="1"/>
  <c r="K17" i="1"/>
  <c r="L17" i="1" s="1"/>
  <c r="H17" i="1"/>
  <c r="I17" i="1" s="1"/>
  <c r="C17" i="1"/>
  <c r="D17" i="1" s="1"/>
  <c r="AN16" i="1"/>
  <c r="AO16" i="1" s="1"/>
  <c r="AK16" i="1"/>
  <c r="AL16" i="1" s="1"/>
  <c r="AH16" i="1"/>
  <c r="AI16" i="1" s="1"/>
  <c r="AE16" i="1"/>
  <c r="AF16" i="1" s="1"/>
  <c r="AB16" i="1"/>
  <c r="AC16" i="1" s="1"/>
  <c r="Y16" i="1"/>
  <c r="Z16" i="1" s="1"/>
  <c r="V16" i="1"/>
  <c r="W16" i="1" s="1"/>
  <c r="S16" i="1"/>
  <c r="T16" i="1" s="1"/>
  <c r="P16" i="1"/>
  <c r="Q16" i="1" s="1"/>
  <c r="K16" i="1"/>
  <c r="L16" i="1" s="1"/>
  <c r="H16" i="1"/>
  <c r="I16" i="1" s="1"/>
  <c r="C16" i="1"/>
  <c r="D16" i="1" s="1"/>
  <c r="AN15" i="1"/>
  <c r="AO15" i="1" s="1"/>
  <c r="AK15" i="1"/>
  <c r="AL15" i="1" s="1"/>
  <c r="AH15" i="1"/>
  <c r="AI15" i="1" s="1"/>
  <c r="AE15" i="1"/>
  <c r="AF15" i="1" s="1"/>
  <c r="AB15" i="1"/>
  <c r="AC15" i="1" s="1"/>
  <c r="Y15" i="1"/>
  <c r="Z15" i="1" s="1"/>
  <c r="V15" i="1"/>
  <c r="W15" i="1" s="1"/>
  <c r="S15" i="1"/>
  <c r="T15" i="1" s="1"/>
  <c r="P15" i="1"/>
  <c r="Q15" i="1" s="1"/>
  <c r="K15" i="1"/>
  <c r="L15" i="1" s="1"/>
  <c r="H15" i="1"/>
  <c r="I15" i="1" s="1"/>
  <c r="C15" i="1"/>
  <c r="D15" i="1" s="1"/>
  <c r="AN14" i="1"/>
  <c r="AO14" i="1" s="1"/>
  <c r="AK14" i="1"/>
  <c r="AL14" i="1" s="1"/>
  <c r="AH14" i="1"/>
  <c r="AI14" i="1" s="1"/>
  <c r="AE14" i="1"/>
  <c r="AF14" i="1" s="1"/>
  <c r="AB14" i="1"/>
  <c r="AC14" i="1" s="1"/>
  <c r="Y14" i="1"/>
  <c r="Z14" i="1" s="1"/>
  <c r="V14" i="1"/>
  <c r="W14" i="1" s="1"/>
  <c r="S14" i="1"/>
  <c r="T14" i="1" s="1"/>
  <c r="P14" i="1"/>
  <c r="Q14" i="1" s="1"/>
  <c r="K14" i="1"/>
  <c r="L14" i="1" s="1"/>
  <c r="H14" i="1"/>
  <c r="I14" i="1" s="1"/>
  <c r="C14" i="1"/>
  <c r="D14" i="1" s="1"/>
  <c r="AN13" i="1"/>
  <c r="AO13" i="1" s="1"/>
  <c r="AK13" i="1"/>
  <c r="AL13" i="1" s="1"/>
  <c r="AH13" i="1"/>
  <c r="AI13" i="1" s="1"/>
  <c r="AE13" i="1"/>
  <c r="AF13" i="1" s="1"/>
  <c r="AB13" i="1"/>
  <c r="AC13" i="1" s="1"/>
  <c r="Y13" i="1"/>
  <c r="Z13" i="1" s="1"/>
  <c r="V13" i="1"/>
  <c r="W13" i="1" s="1"/>
  <c r="S13" i="1"/>
  <c r="T13" i="1" s="1"/>
  <c r="P13" i="1"/>
  <c r="Q13" i="1" s="1"/>
  <c r="K13" i="1"/>
  <c r="L13" i="1" s="1"/>
  <c r="H13" i="1"/>
  <c r="I13" i="1" s="1"/>
  <c r="C13" i="1"/>
  <c r="D13" i="1" s="1"/>
  <c r="AN12" i="1"/>
  <c r="AO12" i="1" s="1"/>
  <c r="AK12" i="1"/>
  <c r="AL12" i="1" s="1"/>
  <c r="AH12" i="1"/>
  <c r="AI12" i="1" s="1"/>
  <c r="AE12" i="1"/>
  <c r="AF12" i="1" s="1"/>
  <c r="AB12" i="1"/>
  <c r="AC12" i="1" s="1"/>
  <c r="Y12" i="1"/>
  <c r="Z12" i="1" s="1"/>
  <c r="V12" i="1"/>
  <c r="W12" i="1" s="1"/>
  <c r="S12" i="1"/>
  <c r="T12" i="1" s="1"/>
  <c r="P12" i="1"/>
  <c r="Q12" i="1" s="1"/>
  <c r="K12" i="1"/>
  <c r="L12" i="1" s="1"/>
  <c r="H12" i="1"/>
  <c r="I12" i="1" s="1"/>
  <c r="C12" i="1"/>
  <c r="D12" i="1" s="1"/>
  <c r="AN11" i="1"/>
  <c r="AO11" i="1" s="1"/>
  <c r="AK11" i="1"/>
  <c r="AL11" i="1" s="1"/>
  <c r="AH11" i="1"/>
  <c r="AI11" i="1" s="1"/>
  <c r="AE11" i="1"/>
  <c r="AF11" i="1" s="1"/>
  <c r="AB11" i="1"/>
  <c r="AC11" i="1" s="1"/>
  <c r="Y11" i="1"/>
  <c r="Z11" i="1" s="1"/>
  <c r="V11" i="1"/>
  <c r="W11" i="1" s="1"/>
  <c r="S11" i="1"/>
  <c r="T11" i="1" s="1"/>
  <c r="P11" i="1"/>
  <c r="Q11" i="1" s="1"/>
  <c r="K11" i="1"/>
  <c r="L11" i="1" s="1"/>
  <c r="H11" i="1"/>
  <c r="I11" i="1" s="1"/>
  <c r="C11" i="1"/>
  <c r="D11" i="1" s="1"/>
  <c r="AN10" i="1"/>
  <c r="AO10" i="1" s="1"/>
  <c r="AK10" i="1"/>
  <c r="AL10" i="1" s="1"/>
  <c r="AH10" i="1"/>
  <c r="AI10" i="1" s="1"/>
  <c r="AE10" i="1"/>
  <c r="AF10" i="1" s="1"/>
  <c r="AB10" i="1"/>
  <c r="AC10" i="1" s="1"/>
  <c r="Y10" i="1"/>
  <c r="Z10" i="1" s="1"/>
  <c r="V10" i="1"/>
  <c r="W10" i="1" s="1"/>
  <c r="S10" i="1"/>
  <c r="T10" i="1" s="1"/>
  <c r="P10" i="1"/>
  <c r="Q10" i="1" s="1"/>
  <c r="K10" i="1"/>
  <c r="L10" i="1" s="1"/>
  <c r="H10" i="1"/>
  <c r="I10" i="1" s="1"/>
  <c r="C10" i="1"/>
  <c r="D10" i="1" s="1"/>
  <c r="AN9" i="1"/>
  <c r="AO9" i="1" s="1"/>
  <c r="AK9" i="1"/>
  <c r="AL9" i="1" s="1"/>
  <c r="AH9" i="1"/>
  <c r="AI9" i="1" s="1"/>
  <c r="AE9" i="1"/>
  <c r="AF9" i="1" s="1"/>
  <c r="AB9" i="1"/>
  <c r="AC9" i="1" s="1"/>
  <c r="Y9" i="1"/>
  <c r="Z9" i="1" s="1"/>
  <c r="V9" i="1"/>
  <c r="W9" i="1" s="1"/>
  <c r="S9" i="1"/>
  <c r="T9" i="1" s="1"/>
  <c r="P9" i="1"/>
  <c r="Q9" i="1" s="1"/>
  <c r="K9" i="1"/>
  <c r="L9" i="1" s="1"/>
  <c r="H9" i="1"/>
  <c r="I9" i="1" s="1"/>
  <c r="C9" i="1"/>
  <c r="D9" i="1" s="1"/>
  <c r="AN8" i="1"/>
  <c r="AO8" i="1" s="1"/>
  <c r="AK8" i="1"/>
  <c r="AL8" i="1" s="1"/>
  <c r="AH8" i="1"/>
  <c r="AI8" i="1" s="1"/>
  <c r="AE8" i="1"/>
  <c r="AF8" i="1" s="1"/>
  <c r="AB8" i="1"/>
  <c r="AC8" i="1" s="1"/>
  <c r="Y8" i="1"/>
  <c r="Z8" i="1" s="1"/>
  <c r="V8" i="1"/>
  <c r="W8" i="1" s="1"/>
  <c r="S8" i="1"/>
  <c r="T8" i="1" s="1"/>
  <c r="P8" i="1"/>
  <c r="Q8" i="1" s="1"/>
  <c r="K8" i="1"/>
  <c r="L8" i="1" s="1"/>
  <c r="H8" i="1"/>
  <c r="I8" i="1" s="1"/>
  <c r="C8" i="1"/>
  <c r="D8" i="1" s="1"/>
  <c r="AN7" i="1"/>
  <c r="AO7" i="1" s="1"/>
  <c r="AK7" i="1"/>
  <c r="AL7" i="1" s="1"/>
  <c r="AH7" i="1"/>
  <c r="AI7" i="1" s="1"/>
  <c r="AE7" i="1"/>
  <c r="AF7" i="1" s="1"/>
  <c r="AB7" i="1"/>
  <c r="AC7" i="1" s="1"/>
  <c r="Y7" i="1"/>
  <c r="Z7" i="1" s="1"/>
  <c r="V7" i="1"/>
  <c r="W7" i="1" s="1"/>
  <c r="S7" i="1"/>
  <c r="T7" i="1" s="1"/>
  <c r="P7" i="1"/>
  <c r="Q7" i="1" s="1"/>
  <c r="K7" i="1"/>
  <c r="L7" i="1" s="1"/>
  <c r="H7" i="1"/>
  <c r="I7" i="1" s="1"/>
  <c r="C7" i="1"/>
  <c r="D7" i="1" s="1"/>
  <c r="AN6" i="1"/>
  <c r="AO6" i="1" s="1"/>
  <c r="AK6" i="1"/>
  <c r="AL6" i="1" s="1"/>
  <c r="AH6" i="1"/>
  <c r="AI6" i="1" s="1"/>
  <c r="AE6" i="1"/>
  <c r="AF6" i="1" s="1"/>
  <c r="AB6" i="1"/>
  <c r="AC6" i="1" s="1"/>
  <c r="Y6" i="1"/>
  <c r="Z6" i="1" s="1"/>
  <c r="V6" i="1"/>
  <c r="W6" i="1" s="1"/>
  <c r="S6" i="1"/>
  <c r="T6" i="1" s="1"/>
  <c r="P6" i="1"/>
  <c r="Q6" i="1" s="1"/>
  <c r="K6" i="1"/>
  <c r="L6" i="1" s="1"/>
  <c r="H6" i="1"/>
  <c r="I6" i="1" s="1"/>
  <c r="C6" i="1"/>
  <c r="D6" i="1" s="1"/>
  <c r="AN5" i="1"/>
  <c r="AO5" i="1" s="1"/>
  <c r="AK5" i="1"/>
  <c r="AL5" i="1" s="1"/>
  <c r="AH5" i="1"/>
  <c r="AI5" i="1" s="1"/>
  <c r="AE5" i="1"/>
  <c r="AF5" i="1" s="1"/>
  <c r="AB5" i="1"/>
  <c r="AC5" i="1" s="1"/>
  <c r="Y5" i="1"/>
  <c r="Z5" i="1" s="1"/>
  <c r="V5" i="1"/>
  <c r="W5" i="1" s="1"/>
  <c r="S5" i="1"/>
  <c r="T5" i="1" s="1"/>
  <c r="P5" i="1"/>
  <c r="Q5" i="1" s="1"/>
  <c r="K5" i="1"/>
  <c r="L5" i="1" s="1"/>
  <c r="H5" i="1"/>
  <c r="I5" i="1" s="1"/>
  <c r="C5" i="1"/>
  <c r="D5" i="1" s="1"/>
  <c r="AR5" i="1" s="1"/>
  <c r="AW17" i="1" l="1"/>
  <c r="AW22" i="1"/>
  <c r="AW28" i="1"/>
  <c r="AP5" i="1"/>
  <c r="AQ5" i="1"/>
  <c r="AW7" i="1"/>
  <c r="AW8" i="1"/>
  <c r="AW9" i="1"/>
  <c r="AW12" i="1"/>
  <c r="AW10" i="1"/>
  <c r="AW14" i="1"/>
  <c r="AW15" i="1"/>
  <c r="AW16" i="1"/>
  <c r="AU17" i="1"/>
  <c r="AR17" i="1"/>
  <c r="AU28" i="1"/>
  <c r="AR28" i="1"/>
  <c r="AW11" i="1"/>
  <c r="AW18" i="1"/>
  <c r="AU10" i="1"/>
  <c r="AR10" i="1"/>
  <c r="AU12" i="1"/>
  <c r="AR12" i="1"/>
  <c r="AU11" i="1"/>
  <c r="AY11" i="1" s="1"/>
  <c r="AR11" i="1"/>
  <c r="AU18" i="1"/>
  <c r="AR18" i="1"/>
  <c r="AU19" i="1"/>
  <c r="AR19" i="1"/>
  <c r="AU20" i="1"/>
  <c r="AR20" i="1"/>
  <c r="AU21" i="1"/>
  <c r="AR21" i="1"/>
  <c r="AU23" i="1"/>
  <c r="AR23" i="1"/>
  <c r="AU24" i="1"/>
  <c r="AR24" i="1"/>
  <c r="AU25" i="1"/>
  <c r="AR25" i="1"/>
  <c r="AU26" i="1"/>
  <c r="AR26" i="1"/>
  <c r="AU27" i="1"/>
  <c r="AR27" i="1"/>
  <c r="AU5" i="1"/>
  <c r="AU6" i="1"/>
  <c r="AR6" i="1"/>
  <c r="AU13" i="1"/>
  <c r="AR13" i="1"/>
  <c r="AW19" i="1"/>
  <c r="AW20" i="1"/>
  <c r="AW21" i="1"/>
  <c r="AW23" i="1"/>
  <c r="AW24" i="1"/>
  <c r="AW25" i="1"/>
  <c r="AW26" i="1"/>
  <c r="AW27" i="1"/>
  <c r="AW5" i="1"/>
  <c r="AI29" i="1"/>
  <c r="AW6" i="1"/>
  <c r="AU7" i="1"/>
  <c r="AR7" i="1"/>
  <c r="AU8" i="1"/>
  <c r="AR8" i="1"/>
  <c r="AU9" i="1"/>
  <c r="AR9" i="1"/>
  <c r="AW13" i="1"/>
  <c r="AU14" i="1"/>
  <c r="AR14" i="1"/>
  <c r="AU15" i="1"/>
  <c r="AR15" i="1"/>
  <c r="AU16" i="1"/>
  <c r="AR16" i="1"/>
  <c r="AU22" i="1"/>
  <c r="AY22" i="1" s="1"/>
  <c r="AR22" i="1"/>
  <c r="AL29" i="1"/>
  <c r="AF29" i="1"/>
  <c r="Z29" i="1"/>
  <c r="W29" i="1"/>
  <c r="Q29" i="1"/>
  <c r="L29" i="1"/>
  <c r="AQ11" i="1"/>
  <c r="I29" i="1"/>
  <c r="AQ21" i="1"/>
  <c r="T29" i="1"/>
  <c r="AQ25" i="1"/>
  <c r="AQ23" i="1"/>
  <c r="AC29" i="1"/>
  <c r="AQ9" i="1"/>
  <c r="AQ13" i="1"/>
  <c r="AQ17" i="1"/>
  <c r="AQ20" i="1"/>
  <c r="AQ26" i="1"/>
  <c r="AQ12" i="1"/>
  <c r="AQ19" i="1"/>
  <c r="AQ24" i="1"/>
  <c r="AQ6" i="1"/>
  <c r="AQ8" i="1"/>
  <c r="AQ14" i="1"/>
  <c r="AQ16" i="1"/>
  <c r="AQ22" i="1"/>
  <c r="AQ28" i="1"/>
  <c r="AQ7" i="1"/>
  <c r="AQ10" i="1"/>
  <c r="AQ15" i="1"/>
  <c r="AQ18" i="1"/>
  <c r="AQ27" i="1"/>
  <c r="AO29" i="1"/>
  <c r="AP6" i="1"/>
  <c r="AP7" i="1"/>
  <c r="AP9" i="1"/>
  <c r="AP11" i="1"/>
  <c r="AP13" i="1"/>
  <c r="C33" i="1" s="1"/>
  <c r="AP15" i="1"/>
  <c r="AP17" i="1"/>
  <c r="AP19" i="1"/>
  <c r="AP21" i="1"/>
  <c r="AP23" i="1"/>
  <c r="AP25" i="1"/>
  <c r="AP27" i="1"/>
  <c r="AP8" i="1"/>
  <c r="AP10" i="1"/>
  <c r="AP12" i="1"/>
  <c r="AP14" i="1"/>
  <c r="AP16" i="1"/>
  <c r="AP18" i="1"/>
  <c r="AP20" i="1"/>
  <c r="AP22" i="1"/>
  <c r="AP24" i="1"/>
  <c r="AP26" i="1"/>
  <c r="AP28" i="1"/>
  <c r="D29" i="1"/>
  <c r="AY16" i="1" l="1"/>
  <c r="AY17" i="1"/>
  <c r="AQ30" i="1"/>
  <c r="AY7" i="1"/>
  <c r="AY14" i="1"/>
  <c r="AY8" i="1"/>
  <c r="AY18" i="1"/>
  <c r="AY9" i="1"/>
  <c r="AY10" i="1"/>
  <c r="AY25" i="1"/>
  <c r="AY20" i="1"/>
  <c r="AY15" i="1"/>
  <c r="AY12" i="1"/>
  <c r="AY26" i="1"/>
  <c r="AY21" i="1"/>
  <c r="AY6" i="1"/>
  <c r="AY23" i="1"/>
  <c r="AY13" i="1"/>
  <c r="AR30" i="1"/>
  <c r="AY27" i="1"/>
  <c r="AY5" i="1"/>
  <c r="AY24" i="1"/>
  <c r="AY19" i="1"/>
  <c r="AY28" i="1"/>
  <c r="AP29" i="1"/>
  <c r="C32" i="1" s="1"/>
  <c r="AU32" i="1" l="1"/>
  <c r="AY30" i="1"/>
  <c r="C34" i="1"/>
</calcChain>
</file>

<file path=xl/sharedStrings.xml><?xml version="1.0" encoding="utf-8"?>
<sst xmlns="http://schemas.openxmlformats.org/spreadsheetml/2006/main" count="134" uniqueCount="62">
  <si>
    <t>Договор № 9348 от 5.12.08 г.</t>
  </si>
  <si>
    <t>Вид отрасли: ЖКХ</t>
  </si>
  <si>
    <t>Время</t>
  </si>
  <si>
    <t>Разница показаний</t>
  </si>
  <si>
    <t>Расход,   кВтч</t>
  </si>
  <si>
    <t>Напряжение</t>
  </si>
  <si>
    <t>Положение анц.</t>
  </si>
  <si>
    <t>Расход реактивной энергии</t>
  </si>
  <si>
    <t>Общий расход ПОС, кВтч</t>
  </si>
  <si>
    <t>Общий расход реактивной энергии по ПОС</t>
  </si>
  <si>
    <t>V</t>
  </si>
  <si>
    <t>IV</t>
  </si>
  <si>
    <t xml:space="preserve">        Итого за сутки</t>
  </si>
  <si>
    <t>Ктт - 12000</t>
  </si>
  <si>
    <t>Ктт - 20</t>
  </si>
  <si>
    <t>Ктт - 3600</t>
  </si>
  <si>
    <t>Ктт - 2400</t>
  </si>
  <si>
    <t>Рср.</t>
  </si>
  <si>
    <t>Р мах</t>
  </si>
  <si>
    <t>К зап.</t>
  </si>
  <si>
    <t>226-78-40</t>
  </si>
  <si>
    <t>Общий расход ГПП-38, кВтч</t>
  </si>
  <si>
    <t>Т-1    ТД-10000 кВА 35/6 кВ     ГПП-38 Яч.6  актив.показания счетчика   № 0818172786</t>
  </si>
  <si>
    <t>Т-2    ТД-10000 кВА 35/6 кВ   ГПП-38 Яч.15   реактив. показания счетчика   № 0818171902</t>
  </si>
  <si>
    <t>ГПП-38 Яч.22  показания счетчика  № 0818173117</t>
  </si>
  <si>
    <t>ГПП-38 Яч.22  реакт. показания счетчика  № 0818173117</t>
  </si>
  <si>
    <t>ГПП-38 Яч.23  показания счетчика   № 0818171809</t>
  </si>
  <si>
    <t>ГПП-38 Яч.23  реакт. показания счетчика   №  0818171809</t>
  </si>
  <si>
    <t>ГПП-38 ТСН-2 показания счетчика     № 0806179601</t>
  </si>
  <si>
    <t>ГПП-38 ТСН-1 показания    счетчика         № 0806179861</t>
  </si>
  <si>
    <t>Т-1   ТД-10000 кВА 35/6 кВ   ГПП-38 Яч.6  реактив.показания счетчика                  №  0818172786</t>
  </si>
  <si>
    <t>ГПП-38 Яч.24  показания счетчика       № 0818171937</t>
  </si>
  <si>
    <t>ГПП-38 Яч.24  реакт. Показания   счетчика  № 0818171937</t>
  </si>
  <si>
    <t>18.12.2019 04:00:00</t>
  </si>
  <si>
    <t>18.12.2019 05:00:00</t>
  </si>
  <si>
    <t>18.12.2019 06:00:00</t>
  </si>
  <si>
    <t>18.12.2019 07:00:00</t>
  </si>
  <si>
    <t>18.12.2019 08:00:00</t>
  </si>
  <si>
    <t>18.12.2019 09:00:00</t>
  </si>
  <si>
    <t>18.12.2019 10:00:00</t>
  </si>
  <si>
    <t>18.12.2019 11:00:00</t>
  </si>
  <si>
    <t>18.12.2019 12:00:00</t>
  </si>
  <si>
    <t>18.12.2019 13:00:00</t>
  </si>
  <si>
    <t>18.12.2019 14:00:00</t>
  </si>
  <si>
    <t>18.12.2019 15:00:00</t>
  </si>
  <si>
    <t>18.12.2019 16:00:00</t>
  </si>
  <si>
    <t>18.12.2019 17:00:00</t>
  </si>
  <si>
    <t>18.12.2019 18:00:00</t>
  </si>
  <si>
    <t>18.12.2019 19:00:00</t>
  </si>
  <si>
    <t>18.12.2019 20:00:00</t>
  </si>
  <si>
    <t>18.12.2019 21:00:00</t>
  </si>
  <si>
    <t>Т-2   ТД-10000 кВА 35/6 кВ ГПП-38 Яч.15   актив. показания счетчика         № 0818171902</t>
  </si>
  <si>
    <t>18.12.2019 22:00:00</t>
  </si>
  <si>
    <t>18.12.2019 23:00:00</t>
  </si>
  <si>
    <t>19.12.2019 00:00:00</t>
  </si>
  <si>
    <t>19.12.2019 01:00:00</t>
  </si>
  <si>
    <t>19.12.2019 02:00:00</t>
  </si>
  <si>
    <t>19.12.2019 03:00:00</t>
  </si>
  <si>
    <t>19.12.2019 04:00:00</t>
  </si>
  <si>
    <t>Суточный график электрических нагрузок за 18 декабря 2019 г. по п/с.т. ГПП-38, ПОС</t>
  </si>
  <si>
    <t>Начальник ПТО                                                                                                      В.В. Апанасенко</t>
  </si>
  <si>
    <t>Главный энергетик                                                                                                А.Н. Русецкий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</si>
</sst>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"/>
  </numFmts>
  <fonts count="28" x14ac:knownFonts="1">
    <font>
      <sz val="10"/>
      <color theme="1"/>
      <name val="Arial Cyr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 Cyr"/>
      <charset val="204"/>
    </font>
    <font>
      <b/>
      <sz val="12"/>
      <name val="Arial Cyr"/>
      <charset val="204"/>
    </font>
    <font>
      <b/>
      <sz val="10"/>
      <name val="Arial Cyr"/>
      <charset val="204"/>
    </font>
    <font>
      <b/>
      <sz val="8"/>
      <name val="Arial Cyr"/>
      <charset val="204"/>
    </font>
    <font>
      <sz val="9"/>
      <name val="Arial Cyr"/>
      <charset val="204"/>
    </font>
    <font>
      <b/>
      <sz val="9"/>
      <name val="Arial Cyr"/>
      <charset val="204"/>
    </font>
    <font>
      <b/>
      <sz val="12"/>
      <name val="Times New Roman"/>
      <family val="1"/>
      <charset val="204"/>
    </font>
    <font>
      <b/>
      <sz val="12"/>
      <name val="Arial"/>
      <family val="2"/>
      <charset val="204"/>
    </font>
    <font>
      <sz val="12"/>
      <name val="Arial Cyr"/>
      <charset val="204"/>
    </font>
    <font>
      <sz val="10"/>
      <name val="Times New Roman"/>
      <family val="1"/>
      <charset val="204"/>
    </font>
    <font>
      <sz val="10"/>
      <color theme="1"/>
      <name val="Arial"/>
      <family val="2"/>
      <charset val="204"/>
    </font>
    <font>
      <b/>
      <sz val="10"/>
      <color theme="1"/>
      <name val="Arial Cyr"/>
      <charset val="204"/>
    </font>
    <font>
      <b/>
      <sz val="10"/>
      <color theme="1"/>
      <name val="Arial"/>
      <family val="2"/>
      <charset val="204"/>
    </font>
    <font>
      <sz val="9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b/>
      <sz val="10"/>
      <color theme="1"/>
      <name val="Arial Cyr"/>
      <family val="2"/>
      <charset val="204"/>
    </font>
    <font>
      <b/>
      <sz val="9"/>
      <name val="Arial"/>
      <family val="2"/>
      <charset val="204"/>
    </font>
    <font>
      <b/>
      <sz val="12"/>
      <color theme="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6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0">
    <xf numFmtId="0" fontId="0" fillId="0" borderId="0"/>
    <xf numFmtId="0" fontId="9" fillId="0" borderId="0"/>
    <xf numFmtId="0" fontId="1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1" fillId="0" borderId="0"/>
  </cellStyleXfs>
  <cellXfs count="259">
    <xf numFmtId="0" fontId="0" fillId="0" borderId="0" xfId="0"/>
    <xf numFmtId="49" fontId="9" fillId="0" borderId="0" xfId="1" applyNumberFormat="1" applyFill="1"/>
    <xf numFmtId="0" fontId="9" fillId="0" borderId="0" xfId="1" applyFill="1"/>
    <xf numFmtId="0" fontId="9" fillId="0" borderId="0" xfId="1" applyFill="1" applyBorder="1"/>
    <xf numFmtId="0" fontId="13" fillId="0" borderId="0" xfId="1" applyFont="1" applyFill="1" applyBorder="1" applyAlignment="1">
      <alignment horizontal="center"/>
    </xf>
    <xf numFmtId="1" fontId="13" fillId="0" borderId="16" xfId="1" applyNumberFormat="1" applyFont="1" applyFill="1" applyBorder="1" applyAlignment="1">
      <alignment horizontal="center"/>
    </xf>
    <xf numFmtId="0" fontId="13" fillId="0" borderId="12" xfId="1" applyFont="1" applyFill="1" applyBorder="1" applyAlignment="1">
      <alignment horizontal="center"/>
    </xf>
    <xf numFmtId="1" fontId="13" fillId="0" borderId="32" xfId="1" applyNumberFormat="1" applyFont="1" applyFill="1" applyBorder="1" applyAlignment="1">
      <alignment horizontal="center"/>
    </xf>
    <xf numFmtId="1" fontId="11" fillId="0" borderId="34" xfId="1" applyNumberFormat="1" applyFont="1" applyFill="1" applyBorder="1" applyAlignment="1">
      <alignment horizontal="center"/>
    </xf>
    <xf numFmtId="0" fontId="11" fillId="0" borderId="33" xfId="1" applyFont="1" applyFill="1" applyBorder="1"/>
    <xf numFmtId="0" fontId="11" fillId="0" borderId="1" xfId="1" applyFont="1" applyFill="1" applyBorder="1"/>
    <xf numFmtId="0" fontId="11" fillId="0" borderId="0" xfId="1" applyFont="1" applyFill="1" applyBorder="1"/>
    <xf numFmtId="0" fontId="11" fillId="0" borderId="0" xfId="1" applyFont="1" applyFill="1"/>
    <xf numFmtId="0" fontId="11" fillId="0" borderId="34" xfId="1" applyFont="1" applyFill="1" applyBorder="1"/>
    <xf numFmtId="1" fontId="9" fillId="0" borderId="0" xfId="1" applyNumberFormat="1" applyFill="1"/>
    <xf numFmtId="164" fontId="13" fillId="0" borderId="0" xfId="0" applyNumberFormat="1" applyFont="1" applyFill="1" applyBorder="1" applyAlignment="1">
      <alignment horizontal="center" vertical="center"/>
    </xf>
    <xf numFmtId="164" fontId="9" fillId="0" borderId="0" xfId="1" applyNumberFormat="1" applyFill="1"/>
    <xf numFmtId="2" fontId="9" fillId="0" borderId="0" xfId="1" applyNumberFormat="1" applyFill="1"/>
    <xf numFmtId="0" fontId="15" fillId="0" borderId="0" xfId="1" applyFont="1" applyFill="1" applyAlignment="1"/>
    <xf numFmtId="0" fontId="16" fillId="0" borderId="0" xfId="1" applyFont="1" applyFill="1" applyAlignment="1"/>
    <xf numFmtId="164" fontId="16" fillId="0" borderId="0" xfId="1" applyNumberFormat="1" applyFont="1" applyFill="1" applyAlignment="1"/>
    <xf numFmtId="0" fontId="17" fillId="0" borderId="0" xfId="1" applyFont="1" applyFill="1"/>
    <xf numFmtId="0" fontId="10" fillId="0" borderId="0" xfId="1" applyFont="1" applyFill="1"/>
    <xf numFmtId="164" fontId="10" fillId="0" borderId="0" xfId="1" applyNumberFormat="1" applyFont="1" applyFill="1"/>
    <xf numFmtId="164" fontId="17" fillId="0" borderId="0" xfId="1" applyNumberFormat="1" applyFont="1" applyFill="1"/>
    <xf numFmtId="1" fontId="11" fillId="0" borderId="39" xfId="1" applyNumberFormat="1" applyFont="1" applyFill="1" applyBorder="1" applyAlignment="1">
      <alignment horizontal="center"/>
    </xf>
    <xf numFmtId="0" fontId="11" fillId="0" borderId="39" xfId="1" applyFont="1" applyFill="1" applyBorder="1" applyAlignment="1">
      <alignment horizontal="center"/>
    </xf>
    <xf numFmtId="1" fontId="11" fillId="0" borderId="0" xfId="1" applyNumberFormat="1" applyFont="1" applyFill="1" applyBorder="1"/>
    <xf numFmtId="1" fontId="13" fillId="0" borderId="44" xfId="1" applyNumberFormat="1" applyFont="1" applyFill="1" applyBorder="1" applyAlignment="1">
      <alignment horizontal="center"/>
    </xf>
    <xf numFmtId="0" fontId="13" fillId="0" borderId="18" xfId="1" applyFont="1" applyFill="1" applyBorder="1" applyAlignment="1">
      <alignment horizontal="center"/>
    </xf>
    <xf numFmtId="1" fontId="13" fillId="0" borderId="51" xfId="1" applyNumberFormat="1" applyFont="1" applyFill="1" applyBorder="1" applyAlignment="1">
      <alignment horizontal="center"/>
    </xf>
    <xf numFmtId="49" fontId="12" fillId="0" borderId="9" xfId="1" applyNumberFormat="1" applyFont="1" applyFill="1" applyBorder="1" applyAlignment="1">
      <alignment horizontal="center" vertical="center" wrapText="1"/>
    </xf>
    <xf numFmtId="49" fontId="12" fillId="0" borderId="45" xfId="1" applyNumberFormat="1" applyFont="1" applyFill="1" applyBorder="1" applyAlignment="1">
      <alignment horizontal="center" vertical="center" wrapText="1"/>
    </xf>
    <xf numFmtId="49" fontId="12" fillId="0" borderId="54" xfId="1" applyNumberFormat="1" applyFont="1" applyFill="1" applyBorder="1" applyAlignment="1">
      <alignment horizontal="center" vertical="center" wrapText="1"/>
    </xf>
    <xf numFmtId="0" fontId="13" fillId="0" borderId="4" xfId="1" applyFont="1" applyFill="1" applyBorder="1" applyAlignment="1">
      <alignment horizontal="center"/>
    </xf>
    <xf numFmtId="0" fontId="13" fillId="0" borderId="1" xfId="1" applyFont="1" applyFill="1" applyBorder="1" applyAlignment="1">
      <alignment horizontal="center"/>
    </xf>
    <xf numFmtId="0" fontId="13" fillId="0" borderId="17" xfId="1" applyFont="1" applyFill="1" applyBorder="1" applyAlignment="1">
      <alignment horizontal="center"/>
    </xf>
    <xf numFmtId="0" fontId="13" fillId="0" borderId="11" xfId="1" applyFont="1" applyFill="1" applyBorder="1" applyAlignment="1">
      <alignment horizontal="center"/>
    </xf>
    <xf numFmtId="0" fontId="11" fillId="0" borderId="49" xfId="1" applyFont="1" applyFill="1" applyBorder="1" applyAlignment="1">
      <alignment horizontal="center" vertical="center" wrapText="1"/>
    </xf>
    <xf numFmtId="1" fontId="9" fillId="0" borderId="0" xfId="1" applyNumberFormat="1" applyFill="1" applyBorder="1"/>
    <xf numFmtId="1" fontId="11" fillId="0" borderId="1" xfId="1" applyNumberFormat="1" applyFont="1" applyFill="1" applyBorder="1" applyAlignment="1">
      <alignment horizontal="center"/>
    </xf>
    <xf numFmtId="1" fontId="11" fillId="0" borderId="38" xfId="1" applyNumberFormat="1" applyFont="1" applyFill="1" applyBorder="1" applyAlignment="1">
      <alignment horizontal="center"/>
    </xf>
    <xf numFmtId="1" fontId="11" fillId="0" borderId="9" xfId="1" applyNumberFormat="1" applyFont="1" applyFill="1" applyBorder="1" applyAlignment="1">
      <alignment horizontal="center"/>
    </xf>
    <xf numFmtId="1" fontId="13" fillId="0" borderId="37" xfId="1" applyNumberFormat="1" applyFont="1" applyFill="1" applyBorder="1" applyAlignment="1">
      <alignment horizontal="center"/>
    </xf>
    <xf numFmtId="0" fontId="13" fillId="0" borderId="42" xfId="1" applyFont="1" applyFill="1" applyBorder="1" applyAlignment="1">
      <alignment horizontal="center"/>
    </xf>
    <xf numFmtId="0" fontId="13" fillId="0" borderId="21" xfId="1" applyFont="1" applyFill="1" applyBorder="1" applyAlignment="1">
      <alignment horizontal="center"/>
    </xf>
    <xf numFmtId="0" fontId="13" fillId="0" borderId="22" xfId="1" applyFont="1" applyFill="1" applyBorder="1" applyAlignment="1">
      <alignment horizontal="center"/>
    </xf>
    <xf numFmtId="0" fontId="13" fillId="0" borderId="57" xfId="1" applyFont="1" applyFill="1" applyBorder="1" applyAlignment="1">
      <alignment horizontal="center"/>
    </xf>
    <xf numFmtId="0" fontId="13" fillId="0" borderId="56" xfId="1" applyFont="1" applyFill="1" applyBorder="1" applyAlignment="1">
      <alignment horizontal="center"/>
    </xf>
    <xf numFmtId="4" fontId="7" fillId="0" borderId="2" xfId="4" applyNumberFormat="1" applyFill="1" applyBorder="1" applyAlignment="1">
      <alignment horizontal="center"/>
    </xf>
    <xf numFmtId="4" fontId="21" fillId="0" borderId="54" xfId="4" applyNumberFormat="1" applyFont="1" applyFill="1" applyBorder="1" applyAlignment="1">
      <alignment horizontal="center"/>
    </xf>
    <xf numFmtId="4" fontId="7" fillId="0" borderId="50" xfId="4" applyNumberFormat="1" applyFill="1" applyBorder="1" applyAlignment="1">
      <alignment horizontal="center"/>
    </xf>
    <xf numFmtId="4" fontId="7" fillId="0" borderId="10" xfId="4" applyNumberFormat="1" applyFill="1" applyBorder="1" applyAlignment="1">
      <alignment horizontal="center"/>
    </xf>
    <xf numFmtId="4" fontId="7" fillId="0" borderId="43" xfId="4" applyNumberFormat="1" applyFill="1" applyBorder="1" applyAlignment="1">
      <alignment horizontal="center"/>
    </xf>
    <xf numFmtId="4" fontId="7" fillId="0" borderId="10" xfId="4" applyNumberFormat="1" applyFont="1" applyFill="1" applyBorder="1" applyAlignment="1">
      <alignment horizontal="center"/>
    </xf>
    <xf numFmtId="4" fontId="7" fillId="0" borderId="55" xfId="4" applyNumberFormat="1" applyFill="1" applyBorder="1" applyAlignment="1">
      <alignment horizontal="center"/>
    </xf>
    <xf numFmtId="4" fontId="7" fillId="0" borderId="55" xfId="4" applyNumberFormat="1" applyFont="1" applyFill="1" applyBorder="1" applyAlignment="1">
      <alignment horizontal="center"/>
    </xf>
    <xf numFmtId="4" fontId="7" fillId="0" borderId="28" xfId="4" applyNumberFormat="1" applyFill="1" applyBorder="1" applyAlignment="1">
      <alignment horizontal="center"/>
    </xf>
    <xf numFmtId="2" fontId="14" fillId="0" borderId="0" xfId="1" applyNumberFormat="1" applyFont="1" applyFill="1" applyBorder="1" applyAlignment="1">
      <alignment horizontal="center"/>
    </xf>
    <xf numFmtId="1" fontId="14" fillId="0" borderId="0" xfId="1" applyNumberFormat="1" applyFont="1" applyFill="1" applyBorder="1" applyAlignment="1">
      <alignment horizontal="center"/>
    </xf>
    <xf numFmtId="1" fontId="14" fillId="0" borderId="49" xfId="1" applyNumberFormat="1" applyFont="1" applyFill="1" applyBorder="1" applyAlignment="1">
      <alignment horizontal="center"/>
    </xf>
    <xf numFmtId="0" fontId="14" fillId="0" borderId="39" xfId="1" applyFont="1" applyFill="1" applyBorder="1" applyAlignment="1">
      <alignment horizontal="center"/>
    </xf>
    <xf numFmtId="1" fontId="14" fillId="0" borderId="39" xfId="1" applyNumberFormat="1" applyFont="1" applyFill="1" applyBorder="1" applyAlignment="1">
      <alignment horizontal="center"/>
    </xf>
    <xf numFmtId="0" fontId="14" fillId="0" borderId="46" xfId="1" applyFont="1" applyFill="1" applyBorder="1" applyAlignment="1">
      <alignment horizontal="center"/>
    </xf>
    <xf numFmtId="49" fontId="12" fillId="0" borderId="39" xfId="1" applyNumberFormat="1" applyFont="1" applyFill="1" applyBorder="1" applyAlignment="1">
      <alignment horizontal="center" vertical="center" wrapText="1"/>
    </xf>
    <xf numFmtId="2" fontId="13" fillId="0" borderId="3" xfId="1" applyNumberFormat="1" applyFont="1" applyFill="1" applyBorder="1" applyAlignment="1">
      <alignment horizontal="center"/>
    </xf>
    <xf numFmtId="0" fontId="0" fillId="0" borderId="2" xfId="0" applyFill="1" applyBorder="1" applyAlignment="1">
      <alignment horizontal="center" vertical="center"/>
    </xf>
    <xf numFmtId="164" fontId="13" fillId="0" borderId="6" xfId="1" applyNumberFormat="1" applyFont="1" applyFill="1" applyBorder="1" applyAlignment="1">
      <alignment horizontal="center"/>
    </xf>
    <xf numFmtId="164" fontId="13" fillId="0" borderId="5" xfId="1" applyNumberFormat="1" applyFont="1" applyFill="1" applyBorder="1" applyAlignment="1">
      <alignment horizontal="center"/>
    </xf>
    <xf numFmtId="164" fontId="13" fillId="0" borderId="7" xfId="1" applyNumberFormat="1" applyFont="1" applyFill="1" applyBorder="1" applyAlignment="1">
      <alignment horizontal="center"/>
    </xf>
    <xf numFmtId="4" fontId="13" fillId="0" borderId="5" xfId="1" applyNumberFormat="1" applyFont="1" applyFill="1" applyBorder="1" applyAlignment="1">
      <alignment horizontal="center"/>
    </xf>
    <xf numFmtId="164" fontId="13" fillId="0" borderId="8" xfId="1" applyNumberFormat="1" applyFont="1" applyFill="1" applyBorder="1" applyAlignment="1">
      <alignment horizontal="center"/>
    </xf>
    <xf numFmtId="4" fontId="13" fillId="0" borderId="8" xfId="1" applyNumberFormat="1" applyFont="1" applyFill="1" applyBorder="1" applyAlignment="1">
      <alignment horizontal="center"/>
    </xf>
    <xf numFmtId="0" fontId="13" fillId="0" borderId="7" xfId="1" applyFont="1" applyFill="1" applyBorder="1" applyAlignment="1">
      <alignment horizontal="center"/>
    </xf>
    <xf numFmtId="2" fontId="13" fillId="0" borderId="5" xfId="1" applyNumberFormat="1" applyFont="1" applyFill="1" applyBorder="1" applyAlignment="1">
      <alignment horizontal="center"/>
    </xf>
    <xf numFmtId="2" fontId="14" fillId="0" borderId="45" xfId="1" applyNumberFormat="1" applyFont="1" applyFill="1" applyBorder="1" applyAlignment="1">
      <alignment horizontal="center"/>
    </xf>
    <xf numFmtId="0" fontId="25" fillId="0" borderId="54" xfId="0" applyFont="1" applyFill="1" applyBorder="1" applyAlignment="1">
      <alignment horizontal="center" vertical="center"/>
    </xf>
    <xf numFmtId="1" fontId="14" fillId="0" borderId="9" xfId="1" applyNumberFormat="1" applyFont="1" applyFill="1" applyBorder="1" applyAlignment="1">
      <alignment horizontal="center"/>
    </xf>
    <xf numFmtId="2" fontId="14" fillId="0" borderId="46" xfId="1" applyNumberFormat="1" applyFont="1" applyFill="1" applyBorder="1" applyAlignment="1">
      <alignment horizontal="center"/>
    </xf>
    <xf numFmtId="1" fontId="14" fillId="0" borderId="47" xfId="1" applyNumberFormat="1" applyFont="1" applyFill="1" applyBorder="1" applyAlignment="1">
      <alignment horizontal="center"/>
    </xf>
    <xf numFmtId="2" fontId="14" fillId="0" borderId="47" xfId="1" applyNumberFormat="1" applyFont="1" applyFill="1" applyBorder="1" applyAlignment="1">
      <alignment horizontal="center"/>
    </xf>
    <xf numFmtId="4" fontId="14" fillId="0" borderId="46" xfId="1" applyNumberFormat="1" applyFont="1" applyFill="1" applyBorder="1" applyAlignment="1">
      <alignment horizontal="center"/>
    </xf>
    <xf numFmtId="164" fontId="24" fillId="0" borderId="54" xfId="0" applyNumberFormat="1" applyFont="1" applyFill="1" applyBorder="1" applyAlignment="1">
      <alignment horizontal="center" vertical="center"/>
    </xf>
    <xf numFmtId="164" fontId="14" fillId="0" borderId="46" xfId="1" applyNumberFormat="1" applyFont="1" applyFill="1" applyBorder="1" applyAlignment="1">
      <alignment horizontal="center"/>
    </xf>
    <xf numFmtId="4" fontId="14" fillId="0" borderId="48" xfId="1" applyNumberFormat="1" applyFont="1" applyFill="1" applyBorder="1" applyAlignment="1">
      <alignment horizontal="center"/>
    </xf>
    <xf numFmtId="2" fontId="14" fillId="0" borderId="48" xfId="1" applyNumberFormat="1" applyFont="1" applyFill="1" applyBorder="1" applyAlignment="1">
      <alignment horizontal="center"/>
    </xf>
    <xf numFmtId="2" fontId="13" fillId="0" borderId="21" xfId="1" applyNumberFormat="1" applyFont="1" applyFill="1" applyBorder="1" applyAlignment="1">
      <alignment horizontal="center"/>
    </xf>
    <xf numFmtId="0" fontId="0" fillId="0" borderId="50" xfId="0" applyFill="1" applyBorder="1" applyAlignment="1">
      <alignment horizontal="center" vertical="center"/>
    </xf>
    <xf numFmtId="1" fontId="13" fillId="0" borderId="53" xfId="1" applyNumberFormat="1" applyFont="1" applyFill="1" applyBorder="1" applyAlignment="1">
      <alignment horizontal="center"/>
    </xf>
    <xf numFmtId="2" fontId="13" fillId="0" borderId="22" xfId="1" applyNumberFormat="1" applyFont="1" applyFill="1" applyBorder="1" applyAlignment="1">
      <alignment horizontal="center"/>
    </xf>
    <xf numFmtId="1" fontId="13" fillId="0" borderId="23" xfId="1" applyNumberFormat="1" applyFont="1" applyFill="1" applyBorder="1" applyAlignment="1">
      <alignment horizontal="center"/>
    </xf>
    <xf numFmtId="2" fontId="13" fillId="0" borderId="23" xfId="1" applyNumberFormat="1" applyFont="1" applyFill="1" applyBorder="1" applyAlignment="1">
      <alignment horizontal="center"/>
    </xf>
    <xf numFmtId="4" fontId="13" fillId="0" borderId="22" xfId="1" applyNumberFormat="1" applyFont="1" applyFill="1" applyBorder="1" applyAlignment="1">
      <alignment horizontal="center"/>
    </xf>
    <xf numFmtId="164" fontId="18" fillId="0" borderId="50" xfId="0" applyNumberFormat="1" applyFont="1" applyFill="1" applyBorder="1" applyAlignment="1">
      <alignment horizontal="center" vertical="center"/>
    </xf>
    <xf numFmtId="164" fontId="13" fillId="0" borderId="22" xfId="1" applyNumberFormat="1" applyFont="1" applyFill="1" applyBorder="1" applyAlignment="1">
      <alignment horizontal="center"/>
    </xf>
    <xf numFmtId="4" fontId="13" fillId="0" borderId="24" xfId="1" applyNumberFormat="1" applyFont="1" applyFill="1" applyBorder="1" applyAlignment="1">
      <alignment horizontal="center"/>
    </xf>
    <xf numFmtId="2" fontId="13" fillId="0" borderId="24" xfId="1" applyNumberFormat="1" applyFont="1" applyFill="1" applyBorder="1" applyAlignment="1">
      <alignment horizontal="center"/>
    </xf>
    <xf numFmtId="2" fontId="13" fillId="0" borderId="17" xfId="1" applyNumberFormat="1" applyFont="1" applyFill="1" applyBorder="1" applyAlignment="1">
      <alignment horizontal="center"/>
    </xf>
    <xf numFmtId="0" fontId="0" fillId="0" borderId="10" xfId="0" applyFill="1" applyBorder="1" applyAlignment="1">
      <alignment horizontal="center" vertical="center"/>
    </xf>
    <xf numFmtId="1" fontId="13" fillId="0" borderId="13" xfId="1" applyNumberFormat="1" applyFont="1" applyFill="1" applyBorder="1" applyAlignment="1">
      <alignment horizontal="center"/>
    </xf>
    <xf numFmtId="2" fontId="13" fillId="0" borderId="12" xfId="1" applyNumberFormat="1" applyFont="1" applyFill="1" applyBorder="1" applyAlignment="1">
      <alignment horizontal="center"/>
    </xf>
    <xf numFmtId="1" fontId="13" fillId="0" borderId="14" xfId="1" applyNumberFormat="1" applyFont="1" applyFill="1" applyBorder="1" applyAlignment="1">
      <alignment horizontal="center"/>
    </xf>
    <xf numFmtId="2" fontId="13" fillId="0" borderId="18" xfId="1" applyNumberFormat="1" applyFont="1" applyFill="1" applyBorder="1" applyAlignment="1">
      <alignment horizontal="center"/>
    </xf>
    <xf numFmtId="2" fontId="13" fillId="0" borderId="19" xfId="1" applyNumberFormat="1" applyFont="1" applyFill="1" applyBorder="1" applyAlignment="1">
      <alignment horizontal="center"/>
    </xf>
    <xf numFmtId="4" fontId="13" fillId="0" borderId="18" xfId="1" applyNumberFormat="1" applyFont="1" applyFill="1" applyBorder="1" applyAlignment="1">
      <alignment horizontal="center"/>
    </xf>
    <xf numFmtId="164" fontId="18" fillId="0" borderId="10" xfId="0" applyNumberFormat="1" applyFont="1" applyFill="1" applyBorder="1" applyAlignment="1">
      <alignment horizontal="center" vertical="center"/>
    </xf>
    <xf numFmtId="164" fontId="13" fillId="0" borderId="18" xfId="1" applyNumberFormat="1" applyFont="1" applyFill="1" applyBorder="1" applyAlignment="1">
      <alignment horizontal="center"/>
    </xf>
    <xf numFmtId="1" fontId="13" fillId="0" borderId="19" xfId="1" applyNumberFormat="1" applyFont="1" applyFill="1" applyBorder="1" applyAlignment="1">
      <alignment horizontal="center"/>
    </xf>
    <xf numFmtId="4" fontId="13" fillId="0" borderId="20" xfId="1" applyNumberFormat="1" applyFont="1" applyFill="1" applyBorder="1" applyAlignment="1">
      <alignment horizontal="center"/>
    </xf>
    <xf numFmtId="2" fontId="13" fillId="0" borderId="20" xfId="1" applyNumberFormat="1" applyFont="1" applyFill="1" applyBorder="1" applyAlignment="1">
      <alignment horizontal="center"/>
    </xf>
    <xf numFmtId="1" fontId="13" fillId="0" borderId="20" xfId="1" applyNumberFormat="1" applyFont="1" applyFill="1" applyBorder="1" applyAlignment="1">
      <alignment horizontal="center"/>
    </xf>
    <xf numFmtId="0" fontId="0" fillId="0" borderId="10" xfId="0" applyFont="1" applyFill="1" applyBorder="1" applyAlignment="1">
      <alignment horizontal="center" vertical="center"/>
    </xf>
    <xf numFmtId="1" fontId="13" fillId="0" borderId="52" xfId="1" applyNumberFormat="1" applyFont="1" applyFill="1" applyBorder="1" applyAlignment="1">
      <alignment horizontal="center"/>
    </xf>
    <xf numFmtId="1" fontId="13" fillId="0" borderId="15" xfId="1" applyNumberFormat="1" applyFont="1" applyFill="1" applyBorder="1" applyAlignment="1">
      <alignment horizontal="center"/>
    </xf>
    <xf numFmtId="2" fontId="13" fillId="0" borderId="14" xfId="1" applyNumberFormat="1" applyFont="1" applyFill="1" applyBorder="1" applyAlignment="1">
      <alignment horizontal="center"/>
    </xf>
    <xf numFmtId="4" fontId="13" fillId="0" borderId="12" xfId="1" applyNumberFormat="1" applyFont="1" applyFill="1" applyBorder="1" applyAlignment="1">
      <alignment horizontal="center"/>
    </xf>
    <xf numFmtId="164" fontId="13" fillId="0" borderId="12" xfId="1" applyNumberFormat="1" applyFont="1" applyFill="1" applyBorder="1" applyAlignment="1">
      <alignment horizontal="center"/>
    </xf>
    <xf numFmtId="2" fontId="13" fillId="0" borderId="57" xfId="1" applyNumberFormat="1" applyFont="1" applyFill="1" applyBorder="1" applyAlignment="1">
      <alignment horizontal="center"/>
    </xf>
    <xf numFmtId="1" fontId="13" fillId="0" borderId="0" xfId="1" applyNumberFormat="1" applyFont="1" applyFill="1" applyBorder="1" applyAlignment="1">
      <alignment horizontal="center"/>
    </xf>
    <xf numFmtId="0" fontId="0" fillId="0" borderId="43" xfId="0" applyFill="1" applyBorder="1" applyAlignment="1">
      <alignment horizontal="center" vertical="center"/>
    </xf>
    <xf numFmtId="1" fontId="13" fillId="0" borderId="36" xfId="1" applyNumberFormat="1" applyFont="1" applyFill="1" applyBorder="1" applyAlignment="1">
      <alignment horizontal="center"/>
    </xf>
    <xf numFmtId="2" fontId="13" fillId="0" borderId="56" xfId="1" applyNumberFormat="1" applyFont="1" applyFill="1" applyBorder="1" applyAlignment="1">
      <alignment horizontal="center"/>
    </xf>
    <xf numFmtId="1" fontId="13" fillId="0" borderId="58" xfId="1" applyNumberFormat="1" applyFont="1" applyFill="1" applyBorder="1" applyAlignment="1">
      <alignment horizontal="center"/>
    </xf>
    <xf numFmtId="2" fontId="13" fillId="0" borderId="58" xfId="1" applyNumberFormat="1" applyFont="1" applyFill="1" applyBorder="1" applyAlignment="1">
      <alignment horizontal="center"/>
    </xf>
    <xf numFmtId="4" fontId="13" fillId="0" borderId="56" xfId="1" applyNumberFormat="1" applyFont="1" applyFill="1" applyBorder="1" applyAlignment="1">
      <alignment horizontal="center"/>
    </xf>
    <xf numFmtId="164" fontId="18" fillId="0" borderId="43" xfId="0" applyNumberFormat="1" applyFont="1" applyFill="1" applyBorder="1" applyAlignment="1">
      <alignment horizontal="center" vertical="center"/>
    </xf>
    <xf numFmtId="164" fontId="13" fillId="0" borderId="56" xfId="1" applyNumberFormat="1" applyFont="1" applyFill="1" applyBorder="1" applyAlignment="1">
      <alignment horizontal="center"/>
    </xf>
    <xf numFmtId="4" fontId="13" fillId="0" borderId="59" xfId="1" applyNumberFormat="1" applyFont="1" applyFill="1" applyBorder="1" applyAlignment="1">
      <alignment horizontal="center"/>
    </xf>
    <xf numFmtId="2" fontId="13" fillId="0" borderId="59" xfId="1" applyNumberFormat="1" applyFont="1" applyFill="1" applyBorder="1" applyAlignment="1">
      <alignment horizontal="center"/>
    </xf>
    <xf numFmtId="1" fontId="14" fillId="0" borderId="48" xfId="1" applyNumberFormat="1" applyFont="1" applyFill="1" applyBorder="1" applyAlignment="1">
      <alignment horizontal="center"/>
    </xf>
    <xf numFmtId="1" fontId="13" fillId="0" borderId="59" xfId="1" applyNumberFormat="1" applyFont="1" applyFill="1" applyBorder="1" applyAlignment="1">
      <alignment horizontal="center"/>
    </xf>
    <xf numFmtId="2" fontId="13" fillId="0" borderId="15" xfId="1" applyNumberFormat="1" applyFont="1" applyFill="1" applyBorder="1" applyAlignment="1">
      <alignment horizontal="center"/>
    </xf>
    <xf numFmtId="1" fontId="13" fillId="0" borderId="24" xfId="1" applyNumberFormat="1" applyFont="1" applyFill="1" applyBorder="1" applyAlignment="1">
      <alignment horizontal="center"/>
    </xf>
    <xf numFmtId="2" fontId="13" fillId="0" borderId="25" xfId="1" applyNumberFormat="1" applyFont="1" applyFill="1" applyBorder="1" applyAlignment="1">
      <alignment horizontal="center"/>
    </xf>
    <xf numFmtId="0" fontId="0" fillId="0" borderId="28" xfId="0" applyFill="1" applyBorder="1" applyAlignment="1">
      <alignment horizontal="center" vertical="center"/>
    </xf>
    <xf numFmtId="1" fontId="13" fillId="0" borderId="27" xfId="1" applyNumberFormat="1" applyFont="1" applyFill="1" applyBorder="1" applyAlignment="1">
      <alignment horizontal="center"/>
    </xf>
    <xf numFmtId="2" fontId="13" fillId="0" borderId="26" xfId="1" applyNumberFormat="1" applyFont="1" applyFill="1" applyBorder="1" applyAlignment="1">
      <alignment horizontal="center"/>
    </xf>
    <xf numFmtId="1" fontId="13" fillId="0" borderId="29" xfId="1" applyNumberFormat="1" applyFont="1" applyFill="1" applyBorder="1" applyAlignment="1">
      <alignment horizontal="center"/>
    </xf>
    <xf numFmtId="2" fontId="13" fillId="0" borderId="29" xfId="1" applyNumberFormat="1" applyFont="1" applyFill="1" applyBorder="1" applyAlignment="1">
      <alignment horizontal="center"/>
    </xf>
    <xf numFmtId="4" fontId="13" fillId="0" borderId="30" xfId="1" applyNumberFormat="1" applyFont="1" applyFill="1" applyBorder="1" applyAlignment="1">
      <alignment horizontal="center"/>
    </xf>
    <xf numFmtId="164" fontId="18" fillId="0" borderId="28" xfId="0" applyNumberFormat="1" applyFont="1" applyFill="1" applyBorder="1" applyAlignment="1">
      <alignment horizontal="center" vertical="center"/>
    </xf>
    <xf numFmtId="164" fontId="13" fillId="0" borderId="26" xfId="1" applyNumberFormat="1" applyFont="1" applyFill="1" applyBorder="1" applyAlignment="1">
      <alignment horizontal="center"/>
    </xf>
    <xf numFmtId="164" fontId="13" fillId="0" borderId="30" xfId="1" applyNumberFormat="1" applyFont="1" applyFill="1" applyBorder="1" applyAlignment="1">
      <alignment horizontal="center"/>
    </xf>
    <xf numFmtId="4" fontId="13" fillId="0" borderId="31" xfId="1" applyNumberFormat="1" applyFont="1" applyFill="1" applyBorder="1" applyAlignment="1">
      <alignment horizontal="center"/>
    </xf>
    <xf numFmtId="2" fontId="13" fillId="0" borderId="31" xfId="1" applyNumberFormat="1" applyFont="1" applyFill="1" applyBorder="1" applyAlignment="1">
      <alignment horizontal="center"/>
    </xf>
    <xf numFmtId="4" fontId="13" fillId="0" borderId="26" xfId="1" applyNumberFormat="1" applyFont="1" applyFill="1" applyBorder="1" applyAlignment="1">
      <alignment horizontal="center"/>
    </xf>
    <xf numFmtId="0" fontId="11" fillId="0" borderId="38" xfId="1" applyFont="1" applyFill="1" applyBorder="1"/>
    <xf numFmtId="0" fontId="11" fillId="0" borderId="39" xfId="1" applyFont="1" applyFill="1" applyBorder="1"/>
    <xf numFmtId="0" fontId="11" fillId="0" borderId="9" xfId="1" applyFont="1" applyFill="1" applyBorder="1"/>
    <xf numFmtId="4" fontId="7" fillId="0" borderId="50" xfId="4" applyNumberFormat="1" applyFont="1" applyFill="1" applyBorder="1" applyAlignment="1">
      <alignment horizontal="center"/>
    </xf>
    <xf numFmtId="3" fontId="11" fillId="0" borderId="1" xfId="1" applyNumberFormat="1" applyFont="1" applyFill="1" applyBorder="1" applyAlignment="1">
      <alignment horizontal="center"/>
    </xf>
    <xf numFmtId="4" fontId="7" fillId="0" borderId="3" xfId="4" applyNumberFormat="1" applyFill="1" applyBorder="1" applyAlignment="1">
      <alignment horizontal="center"/>
    </xf>
    <xf numFmtId="4" fontId="21" fillId="0" borderId="45" xfId="4" applyNumberFormat="1" applyFont="1" applyFill="1" applyBorder="1" applyAlignment="1">
      <alignment horizontal="center"/>
    </xf>
    <xf numFmtId="4" fontId="7" fillId="0" borderId="21" xfId="4" applyNumberFormat="1" applyFill="1" applyBorder="1" applyAlignment="1">
      <alignment horizontal="center"/>
    </xf>
    <xf numFmtId="4" fontId="7" fillId="0" borderId="11" xfId="4" applyNumberFormat="1" applyFill="1" applyBorder="1" applyAlignment="1">
      <alignment horizontal="center"/>
    </xf>
    <xf numFmtId="4" fontId="7" fillId="0" borderId="17" xfId="4" applyNumberFormat="1" applyFill="1" applyBorder="1" applyAlignment="1">
      <alignment horizontal="center"/>
    </xf>
    <xf numFmtId="4" fontId="7" fillId="0" borderId="11" xfId="4" applyNumberFormat="1" applyFont="1" applyFill="1" applyBorder="1" applyAlignment="1">
      <alignment horizontal="center"/>
    </xf>
    <xf numFmtId="4" fontId="7" fillId="0" borderId="57" xfId="4" applyNumberFormat="1" applyFill="1" applyBorder="1" applyAlignment="1">
      <alignment horizontal="center"/>
    </xf>
    <xf numFmtId="4" fontId="7" fillId="0" borderId="57" xfId="4" applyNumberFormat="1" applyFont="1" applyFill="1" applyBorder="1" applyAlignment="1">
      <alignment horizontal="center"/>
    </xf>
    <xf numFmtId="4" fontId="7" fillId="0" borderId="25" xfId="4" applyNumberFormat="1" applyFill="1" applyBorder="1" applyAlignment="1">
      <alignment horizontal="center"/>
    </xf>
    <xf numFmtId="1" fontId="13" fillId="0" borderId="31" xfId="1" applyNumberFormat="1" applyFont="1" applyFill="1" applyBorder="1" applyAlignment="1">
      <alignment horizontal="center"/>
    </xf>
    <xf numFmtId="0" fontId="22" fillId="0" borderId="2" xfId="0" applyFont="1" applyFill="1" applyBorder="1" applyAlignment="1">
      <alignment horizontal="center" vertical="center"/>
    </xf>
    <xf numFmtId="0" fontId="26" fillId="0" borderId="54" xfId="0" applyFont="1" applyFill="1" applyBorder="1" applyAlignment="1">
      <alignment horizontal="center" vertical="center"/>
    </xf>
    <xf numFmtId="0" fontId="22" fillId="0" borderId="50" xfId="0" applyFont="1" applyFill="1" applyBorder="1" applyAlignment="1">
      <alignment horizontal="center" vertical="center"/>
    </xf>
    <xf numFmtId="0" fontId="22" fillId="0" borderId="10" xfId="0" applyFont="1" applyFill="1" applyBorder="1" applyAlignment="1">
      <alignment horizontal="center" vertical="center"/>
    </xf>
    <xf numFmtId="0" fontId="22" fillId="0" borderId="43" xfId="0" applyFont="1" applyFill="1" applyBorder="1" applyAlignment="1">
      <alignment horizontal="center" vertical="center"/>
    </xf>
    <xf numFmtId="0" fontId="22" fillId="0" borderId="55" xfId="0" applyFont="1" applyFill="1" applyBorder="1" applyAlignment="1">
      <alignment horizontal="center" vertical="center"/>
    </xf>
    <xf numFmtId="0" fontId="22" fillId="0" borderId="28" xfId="0" applyFont="1" applyFill="1" applyBorder="1" applyAlignment="1">
      <alignment horizontal="center" vertical="center"/>
    </xf>
    <xf numFmtId="0" fontId="0" fillId="0" borderId="55" xfId="0" applyFont="1" applyFill="1" applyBorder="1" applyAlignment="1">
      <alignment horizontal="center" vertical="center"/>
    </xf>
    <xf numFmtId="4" fontId="7" fillId="0" borderId="21" xfId="4" applyNumberFormat="1" applyFont="1" applyFill="1" applyBorder="1" applyAlignment="1">
      <alignment horizontal="center"/>
    </xf>
    <xf numFmtId="2" fontId="13" fillId="0" borderId="0" xfId="1" applyNumberFormat="1" applyFont="1" applyFill="1" applyBorder="1" applyAlignment="1">
      <alignment horizontal="center"/>
    </xf>
    <xf numFmtId="0" fontId="0" fillId="0" borderId="43" xfId="0" applyFont="1" applyFill="1" applyBorder="1" applyAlignment="1">
      <alignment horizontal="center" vertical="center"/>
    </xf>
    <xf numFmtId="4" fontId="7" fillId="0" borderId="17" xfId="4" applyNumberFormat="1" applyFont="1" applyFill="1" applyBorder="1" applyAlignment="1">
      <alignment horizontal="center"/>
    </xf>
    <xf numFmtId="4" fontId="7" fillId="0" borderId="43" xfId="4" applyNumberFormat="1" applyFont="1" applyFill="1" applyBorder="1" applyAlignment="1">
      <alignment horizontal="center"/>
    </xf>
    <xf numFmtId="3" fontId="11" fillId="0" borderId="0" xfId="1" applyNumberFormat="1" applyFont="1" applyFill="1" applyBorder="1"/>
    <xf numFmtId="3" fontId="9" fillId="0" borderId="0" xfId="1" applyNumberFormat="1" applyFill="1" applyBorder="1"/>
    <xf numFmtId="1" fontId="16" fillId="0" borderId="0" xfId="1" applyNumberFormat="1" applyFont="1" applyFill="1" applyAlignment="1"/>
    <xf numFmtId="165" fontId="11" fillId="0" borderId="1" xfId="1" applyNumberFormat="1" applyFont="1" applyFill="1" applyBorder="1" applyAlignment="1">
      <alignment horizontal="center"/>
    </xf>
    <xf numFmtId="164" fontId="18" fillId="0" borderId="2" xfId="0" applyNumberFormat="1" applyFont="1" applyFill="1" applyBorder="1" applyAlignment="1">
      <alignment horizontal="center" vertical="center"/>
    </xf>
    <xf numFmtId="165" fontId="11" fillId="0" borderId="34" xfId="1" applyNumberFormat="1" applyFont="1" applyFill="1" applyBorder="1" applyAlignment="1">
      <alignment horizontal="center"/>
    </xf>
    <xf numFmtId="3" fontId="20" fillId="0" borderId="40" xfId="0" applyNumberFormat="1" applyFont="1" applyFill="1" applyBorder="1" applyAlignment="1">
      <alignment horizontal="center"/>
    </xf>
    <xf numFmtId="0" fontId="27" fillId="0" borderId="0" xfId="1" applyFont="1" applyFill="1" applyAlignment="1"/>
    <xf numFmtId="0" fontId="14" fillId="0" borderId="0" xfId="1" applyFont="1" applyFill="1" applyBorder="1" applyAlignment="1">
      <alignment horizontal="center"/>
    </xf>
    <xf numFmtId="2" fontId="3" fillId="0" borderId="2" xfId="8" applyNumberFormat="1" applyFill="1" applyBorder="1" applyAlignment="1">
      <alignment horizontal="center"/>
    </xf>
    <xf numFmtId="2" fontId="23" fillId="0" borderId="54" xfId="8" applyNumberFormat="1" applyFont="1" applyFill="1" applyBorder="1" applyAlignment="1">
      <alignment horizontal="center"/>
    </xf>
    <xf numFmtId="2" fontId="3" fillId="0" borderId="50" xfId="8" applyNumberFormat="1" applyFill="1" applyBorder="1" applyAlignment="1">
      <alignment horizontal="center"/>
    </xf>
    <xf numFmtId="2" fontId="3" fillId="0" borderId="10" xfId="8" applyNumberFormat="1" applyFill="1" applyBorder="1" applyAlignment="1">
      <alignment horizontal="center"/>
    </xf>
    <xf numFmtId="2" fontId="3" fillId="0" borderId="43" xfId="8" applyNumberFormat="1" applyFill="1" applyBorder="1" applyAlignment="1">
      <alignment horizontal="center"/>
    </xf>
    <xf numFmtId="2" fontId="3" fillId="0" borderId="28" xfId="8" applyNumberFormat="1" applyFill="1" applyBorder="1" applyAlignment="1">
      <alignment horizontal="center"/>
    </xf>
    <xf numFmtId="2" fontId="13" fillId="0" borderId="17" xfId="0" applyNumberFormat="1" applyFont="1" applyFill="1" applyBorder="1" applyAlignment="1">
      <alignment horizontal="center" vertical="center"/>
    </xf>
    <xf numFmtId="2" fontId="13" fillId="0" borderId="21" xfId="0" applyNumberFormat="1" applyFont="1" applyFill="1" applyBorder="1" applyAlignment="1">
      <alignment horizontal="center" vertical="center"/>
    </xf>
    <xf numFmtId="2" fontId="13" fillId="0" borderId="11" xfId="0" applyNumberFormat="1" applyFont="1" applyFill="1" applyBorder="1" applyAlignment="1">
      <alignment horizontal="center" vertical="center"/>
    </xf>
    <xf numFmtId="2" fontId="13" fillId="0" borderId="25" xfId="0" applyNumberFormat="1" applyFont="1" applyFill="1" applyBorder="1" applyAlignment="1">
      <alignment horizontal="center" vertical="center"/>
    </xf>
    <xf numFmtId="1" fontId="14" fillId="0" borderId="46" xfId="1" applyNumberFormat="1" applyFont="1" applyFill="1" applyBorder="1" applyAlignment="1">
      <alignment horizontal="center"/>
    </xf>
    <xf numFmtId="2" fontId="13" fillId="0" borderId="3" xfId="0" applyNumberFormat="1" applyFont="1" applyFill="1" applyBorder="1" applyAlignment="1">
      <alignment horizontal="center" vertical="center"/>
    </xf>
    <xf numFmtId="2" fontId="14" fillId="0" borderId="45" xfId="0" applyNumberFormat="1" applyFont="1" applyFill="1" applyBorder="1" applyAlignment="1">
      <alignment horizontal="center" vertical="center"/>
    </xf>
    <xf numFmtId="0" fontId="13" fillId="0" borderId="41" xfId="1" applyFont="1" applyFill="1" applyBorder="1" applyAlignment="1">
      <alignment horizontal="center"/>
    </xf>
    <xf numFmtId="1" fontId="14" fillId="0" borderId="38" xfId="1" applyNumberFormat="1" applyFont="1" applyFill="1" applyBorder="1" applyAlignment="1">
      <alignment horizontal="center"/>
    </xf>
    <xf numFmtId="1" fontId="13" fillId="0" borderId="61" xfId="1" applyNumberFormat="1" applyFont="1" applyFill="1" applyBorder="1" applyAlignment="1">
      <alignment horizontal="center"/>
    </xf>
    <xf numFmtId="1" fontId="13" fillId="0" borderId="60" xfId="1" applyNumberFormat="1" applyFont="1" applyFill="1" applyBorder="1" applyAlignment="1">
      <alignment horizontal="center"/>
    </xf>
    <xf numFmtId="1" fontId="13" fillId="0" borderId="35" xfId="1" applyNumberFormat="1" applyFont="1" applyFill="1" applyBorder="1" applyAlignment="1">
      <alignment horizontal="center"/>
    </xf>
    <xf numFmtId="1" fontId="13" fillId="0" borderId="62" xfId="1" applyNumberFormat="1" applyFont="1" applyFill="1" applyBorder="1" applyAlignment="1">
      <alignment horizontal="center"/>
    </xf>
    <xf numFmtId="1" fontId="13" fillId="0" borderId="63" xfId="1" applyNumberFormat="1" applyFont="1" applyFill="1" applyBorder="1" applyAlignment="1">
      <alignment horizontal="center"/>
    </xf>
    <xf numFmtId="0" fontId="11" fillId="0" borderId="1" xfId="1" applyFont="1" applyFill="1" applyBorder="1" applyAlignment="1">
      <alignment horizontal="center"/>
    </xf>
    <xf numFmtId="3" fontId="11" fillId="0" borderId="37" xfId="1" applyNumberFormat="1" applyFont="1" applyFill="1" applyBorder="1" applyAlignment="1">
      <alignment horizontal="center"/>
    </xf>
    <xf numFmtId="1" fontId="11" fillId="0" borderId="33" xfId="1" applyNumberFormat="1" applyFont="1" applyFill="1" applyBorder="1" applyAlignment="1">
      <alignment horizontal="center"/>
    </xf>
    <xf numFmtId="0" fontId="11" fillId="0" borderId="33" xfId="1" applyFont="1" applyFill="1" applyBorder="1" applyAlignment="1">
      <alignment horizontal="center"/>
    </xf>
    <xf numFmtId="0" fontId="0" fillId="0" borderId="55" xfId="0" applyFill="1" applyBorder="1" applyAlignment="1">
      <alignment horizontal="center" vertical="center"/>
    </xf>
    <xf numFmtId="1" fontId="13" fillId="0" borderId="12" xfId="1" applyNumberFormat="1" applyFont="1" applyFill="1" applyBorder="1" applyAlignment="1">
      <alignment horizontal="center"/>
    </xf>
    <xf numFmtId="1" fontId="13" fillId="0" borderId="22" xfId="1" applyNumberFormat="1" applyFont="1" applyFill="1" applyBorder="1" applyAlignment="1">
      <alignment horizontal="center"/>
    </xf>
    <xf numFmtId="49" fontId="12" fillId="0" borderId="46" xfId="1" applyNumberFormat="1" applyFont="1" applyFill="1" applyBorder="1" applyAlignment="1">
      <alignment horizontal="center" vertical="center" wrapText="1"/>
    </xf>
    <xf numFmtId="49" fontId="12" fillId="0" borderId="47" xfId="1" applyNumberFormat="1" applyFont="1" applyFill="1" applyBorder="1" applyAlignment="1">
      <alignment horizontal="center" vertical="center" wrapText="1"/>
    </xf>
    <xf numFmtId="49" fontId="12" fillId="0" borderId="2" xfId="1" applyNumberFormat="1" applyFont="1" applyFill="1" applyBorder="1" applyAlignment="1">
      <alignment horizontal="center" vertical="center" wrapText="1"/>
    </xf>
    <xf numFmtId="0" fontId="2" fillId="0" borderId="42" xfId="8" quotePrefix="1" applyFont="1" applyFill="1" applyBorder="1"/>
    <xf numFmtId="2" fontId="1" fillId="0" borderId="2" xfId="9" applyNumberFormat="1" applyFill="1" applyBorder="1" applyAlignment="1">
      <alignment horizontal="center"/>
    </xf>
    <xf numFmtId="0" fontId="23" fillId="0" borderId="49" xfId="8" quotePrefix="1" applyFont="1" applyFill="1" applyBorder="1"/>
    <xf numFmtId="2" fontId="23" fillId="0" borderId="54" xfId="9" applyNumberFormat="1" applyFont="1" applyFill="1" applyBorder="1" applyAlignment="1">
      <alignment horizontal="center"/>
    </xf>
    <xf numFmtId="0" fontId="2" fillId="0" borderId="51" xfId="8" quotePrefix="1" applyFont="1" applyFill="1" applyBorder="1"/>
    <xf numFmtId="2" fontId="1" fillId="0" borderId="50" xfId="9" applyNumberFormat="1" applyFill="1" applyBorder="1" applyAlignment="1">
      <alignment horizontal="center"/>
    </xf>
    <xf numFmtId="0" fontId="2" fillId="0" borderId="16" xfId="8" quotePrefix="1" applyFont="1" applyFill="1" applyBorder="1"/>
    <xf numFmtId="2" fontId="1" fillId="0" borderId="10" xfId="9" applyNumberFormat="1" applyFill="1" applyBorder="1" applyAlignment="1">
      <alignment horizontal="center"/>
    </xf>
    <xf numFmtId="0" fontId="2" fillId="0" borderId="44" xfId="8" quotePrefix="1" applyFont="1" applyFill="1" applyBorder="1"/>
    <xf numFmtId="2" fontId="1" fillId="0" borderId="43" xfId="9" applyNumberFormat="1" applyFill="1" applyBorder="1" applyAlignment="1">
      <alignment horizontal="center"/>
    </xf>
    <xf numFmtId="0" fontId="2" fillId="0" borderId="32" xfId="8" quotePrefix="1" applyFont="1" applyFill="1" applyBorder="1"/>
    <xf numFmtId="2" fontId="1" fillId="0" borderId="28" xfId="9" applyNumberFormat="1" applyFill="1" applyBorder="1" applyAlignment="1">
      <alignment horizontal="center"/>
    </xf>
    <xf numFmtId="0" fontId="0" fillId="0" borderId="50" xfId="0" applyFont="1" applyFill="1" applyBorder="1" applyAlignment="1">
      <alignment horizontal="center" vertical="center"/>
    </xf>
    <xf numFmtId="1" fontId="14" fillId="0" borderId="45" xfId="1" applyNumberFormat="1" applyFont="1" applyFill="1" applyBorder="1" applyAlignment="1">
      <alignment horizontal="center"/>
    </xf>
    <xf numFmtId="1" fontId="13" fillId="0" borderId="21" xfId="1" applyNumberFormat="1" applyFont="1" applyFill="1" applyBorder="1" applyAlignment="1">
      <alignment horizontal="center"/>
    </xf>
    <xf numFmtId="1" fontId="13" fillId="0" borderId="11" xfId="1" applyNumberFormat="1" applyFont="1" applyFill="1" applyBorder="1" applyAlignment="1">
      <alignment horizontal="center"/>
    </xf>
    <xf numFmtId="49" fontId="11" fillId="0" borderId="49" xfId="1" applyNumberFormat="1" applyFont="1" applyFill="1" applyBorder="1" applyAlignment="1">
      <alignment horizontal="center"/>
    </xf>
    <xf numFmtId="49" fontId="12" fillId="0" borderId="6" xfId="1" applyNumberFormat="1" applyFont="1" applyFill="1" applyBorder="1" applyAlignment="1">
      <alignment horizontal="center" vertical="center" wrapText="1"/>
    </xf>
    <xf numFmtId="164" fontId="13" fillId="0" borderId="3" xfId="0" applyNumberFormat="1" applyFont="1" applyFill="1" applyBorder="1" applyAlignment="1">
      <alignment horizontal="center" vertical="center"/>
    </xf>
    <xf numFmtId="2" fontId="18" fillId="0" borderId="2" xfId="0" applyNumberFormat="1" applyFont="1" applyFill="1" applyBorder="1" applyAlignment="1">
      <alignment horizontal="center" vertical="center"/>
    </xf>
    <xf numFmtId="164" fontId="14" fillId="0" borderId="45" xfId="0" applyNumberFormat="1" applyFont="1" applyFill="1" applyBorder="1" applyAlignment="1">
      <alignment horizontal="center" vertical="center"/>
    </xf>
    <xf numFmtId="2" fontId="24" fillId="0" borderId="54" xfId="0" applyNumberFormat="1" applyFont="1" applyFill="1" applyBorder="1" applyAlignment="1">
      <alignment horizontal="center" vertical="center"/>
    </xf>
    <xf numFmtId="164" fontId="13" fillId="0" borderId="21" xfId="0" applyNumberFormat="1" applyFont="1" applyFill="1" applyBorder="1" applyAlignment="1">
      <alignment horizontal="center" vertical="center"/>
    </xf>
    <xf numFmtId="2" fontId="18" fillId="0" borderId="50" xfId="0" applyNumberFormat="1" applyFont="1" applyFill="1" applyBorder="1" applyAlignment="1">
      <alignment horizontal="center" vertical="center"/>
    </xf>
    <xf numFmtId="164" fontId="13" fillId="0" borderId="11" xfId="0" applyNumberFormat="1" applyFont="1" applyFill="1" applyBorder="1" applyAlignment="1">
      <alignment horizontal="center" vertical="center"/>
    </xf>
    <xf numFmtId="2" fontId="18" fillId="0" borderId="10" xfId="0" applyNumberFormat="1" applyFont="1" applyFill="1" applyBorder="1" applyAlignment="1">
      <alignment horizontal="center" vertical="center"/>
    </xf>
    <xf numFmtId="164" fontId="13" fillId="0" borderId="17" xfId="0" applyNumberFormat="1" applyFont="1" applyFill="1" applyBorder="1" applyAlignment="1">
      <alignment horizontal="center" vertical="center"/>
    </xf>
    <xf numFmtId="2" fontId="18" fillId="0" borderId="43" xfId="0" applyNumberFormat="1" applyFont="1" applyFill="1" applyBorder="1" applyAlignment="1">
      <alignment horizontal="center" vertical="center"/>
    </xf>
    <xf numFmtId="2" fontId="2" fillId="0" borderId="50" xfId="8" applyNumberFormat="1" applyFont="1" applyFill="1" applyBorder="1" applyAlignment="1">
      <alignment horizontal="center"/>
    </xf>
    <xf numFmtId="2" fontId="2" fillId="0" borderId="10" xfId="8" applyNumberFormat="1" applyFont="1" applyFill="1" applyBorder="1" applyAlignment="1">
      <alignment horizontal="center"/>
    </xf>
    <xf numFmtId="164" fontId="13" fillId="0" borderId="25" xfId="0" applyNumberFormat="1" applyFont="1" applyFill="1" applyBorder="1" applyAlignment="1">
      <alignment horizontal="center" vertical="center"/>
    </xf>
    <xf numFmtId="2" fontId="18" fillId="0" borderId="28" xfId="0" applyNumberFormat="1" applyFont="1" applyFill="1" applyBorder="1" applyAlignment="1">
      <alignment horizontal="center" vertical="center"/>
    </xf>
    <xf numFmtId="0" fontId="10" fillId="0" borderId="1" xfId="1" applyFont="1" applyFill="1" applyBorder="1" applyAlignment="1"/>
    <xf numFmtId="0" fontId="1" fillId="0" borderId="44" xfId="8" quotePrefix="1" applyFont="1" applyFill="1" applyBorder="1"/>
    <xf numFmtId="2" fontId="1" fillId="0" borderId="43" xfId="9" applyNumberFormat="1" applyFont="1" applyFill="1" applyBorder="1" applyAlignment="1">
      <alignment horizontal="center"/>
    </xf>
    <xf numFmtId="2" fontId="1" fillId="0" borderId="43" xfId="8" applyNumberFormat="1" applyFont="1" applyFill="1" applyBorder="1" applyAlignment="1">
      <alignment horizontal="center"/>
    </xf>
    <xf numFmtId="1" fontId="13" fillId="0" borderId="17" xfId="1" applyNumberFormat="1" applyFont="1" applyFill="1" applyBorder="1" applyAlignment="1">
      <alignment horizontal="center"/>
    </xf>
    <xf numFmtId="1" fontId="13" fillId="0" borderId="18" xfId="1" applyNumberFormat="1" applyFont="1" applyFill="1" applyBorder="1" applyAlignment="1">
      <alignment horizontal="center"/>
    </xf>
    <xf numFmtId="1" fontId="16" fillId="0" borderId="0" xfId="1" applyNumberFormat="1" applyFont="1" applyFill="1" applyAlignment="1">
      <alignment horizontal="center"/>
    </xf>
    <xf numFmtId="0" fontId="10" fillId="0" borderId="1" xfId="1" applyFont="1" applyFill="1" applyBorder="1" applyAlignment="1">
      <alignment horizontal="center"/>
    </xf>
    <xf numFmtId="0" fontId="11" fillId="0" borderId="38" xfId="1" applyFont="1" applyFill="1" applyBorder="1" applyAlignment="1">
      <alignment horizontal="center"/>
    </xf>
    <xf numFmtId="0" fontId="11" fillId="0" borderId="1" xfId="1" applyFont="1" applyFill="1" applyBorder="1" applyAlignment="1">
      <alignment horizontal="center"/>
    </xf>
    <xf numFmtId="3" fontId="11" fillId="0" borderId="37" xfId="1" applyNumberFormat="1" applyFont="1" applyFill="1" applyBorder="1" applyAlignment="1">
      <alignment horizontal="center"/>
    </xf>
    <xf numFmtId="3" fontId="11" fillId="0" borderId="40" xfId="1" applyNumberFormat="1" applyFont="1" applyFill="1" applyBorder="1" applyAlignment="1">
      <alignment horizontal="center"/>
    </xf>
    <xf numFmtId="0" fontId="11" fillId="0" borderId="33" xfId="1" applyFont="1" applyFill="1" applyBorder="1" applyAlignment="1">
      <alignment horizontal="left"/>
    </xf>
    <xf numFmtId="0" fontId="11" fillId="0" borderId="1" xfId="1" applyFont="1" applyFill="1" applyBorder="1" applyAlignment="1">
      <alignment horizontal="left"/>
    </xf>
  </cellXfs>
  <cellStyles count="10">
    <cellStyle name="Обычный" xfId="0" builtinId="0"/>
    <cellStyle name="Обычный 10" xfId="9"/>
    <cellStyle name="Обычный 2" xfId="1"/>
    <cellStyle name="Обычный 3" xfId="2"/>
    <cellStyle name="Обычный 4" xfId="3"/>
    <cellStyle name="Обычный 5" xfId="4"/>
    <cellStyle name="Обычный 6" xfId="5"/>
    <cellStyle name="Обычный 7" xfId="6"/>
    <cellStyle name="Обычный 8" xfId="7"/>
    <cellStyle name="Обычный 9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5"/>
  </sheetPr>
  <dimension ref="A1:BX41"/>
  <sheetViews>
    <sheetView tabSelected="1" topLeftCell="A4" workbookViewId="0">
      <selection activeCell="AR1" sqref="A1:AR39"/>
    </sheetView>
  </sheetViews>
  <sheetFormatPr defaultRowHeight="12.75" x14ac:dyDescent="0.2"/>
  <cols>
    <col min="1" max="1" width="18.28515625" style="2" customWidth="1"/>
    <col min="2" max="2" width="17.85546875" style="2" customWidth="1"/>
    <col min="3" max="3" width="9.42578125" style="2" customWidth="1"/>
    <col min="4" max="4" width="6.85546875" style="2" customWidth="1"/>
    <col min="5" max="5" width="9" style="2" customWidth="1"/>
    <col min="6" max="6" width="9.28515625" style="2" customWidth="1"/>
    <col min="7" max="7" width="16.85546875" style="2" customWidth="1"/>
    <col min="8" max="8" width="9.140625" style="2"/>
    <col min="9" max="9" width="10.140625" style="2" customWidth="1"/>
    <col min="10" max="10" width="17" style="2" customWidth="1"/>
    <col min="11" max="11" width="9.5703125" style="2" customWidth="1"/>
    <col min="12" max="12" width="7" style="2" customWidth="1"/>
    <col min="13" max="14" width="8.85546875" style="2" customWidth="1"/>
    <col min="15" max="15" width="13.7109375" style="2" customWidth="1"/>
    <col min="16" max="16" width="9" style="2" customWidth="1"/>
    <col min="17" max="17" width="10.7109375" style="2" customWidth="1"/>
    <col min="18" max="18" width="12.5703125" style="2" customWidth="1"/>
    <col min="19" max="19" width="9.28515625" style="2" customWidth="1"/>
    <col min="20" max="20" width="7" style="2" customWidth="1"/>
    <col min="21" max="21" width="12" style="2" customWidth="1"/>
    <col min="22" max="22" width="9.140625" style="2"/>
    <col min="23" max="23" width="8.42578125" style="2" customWidth="1"/>
    <col min="24" max="24" width="11.85546875" style="2" customWidth="1"/>
    <col min="25" max="25" width="9.28515625" style="2" customWidth="1"/>
    <col min="26" max="26" width="8.85546875" style="2" customWidth="1"/>
    <col min="27" max="27" width="13.140625" style="2" customWidth="1"/>
    <col min="28" max="28" width="9" style="2" customWidth="1"/>
    <col min="29" max="29" width="11.42578125" style="2" customWidth="1"/>
    <col min="30" max="30" width="11.5703125" style="2" customWidth="1"/>
    <col min="31" max="31" width="9.140625" style="2"/>
    <col min="32" max="32" width="10.28515625" style="2" customWidth="1"/>
    <col min="33" max="33" width="12" style="2" customWidth="1"/>
    <col min="34" max="34" width="9.7109375" style="2" customWidth="1"/>
    <col min="35" max="36" width="11.28515625" style="2" customWidth="1"/>
    <col min="37" max="37" width="9.28515625" style="2" customWidth="1"/>
    <col min="38" max="38" width="9.85546875" style="2" customWidth="1"/>
    <col min="39" max="39" width="11.28515625" style="2" customWidth="1"/>
    <col min="40" max="40" width="9.28515625" style="2" customWidth="1"/>
    <col min="41" max="41" width="11.42578125" style="2" customWidth="1"/>
    <col min="42" max="42" width="13.42578125" style="2" customWidth="1"/>
    <col min="43" max="43" width="12.140625" style="2" customWidth="1"/>
    <col min="44" max="44" width="11" style="2" customWidth="1"/>
    <col min="45" max="45" width="62.85546875" style="3" customWidth="1"/>
    <col min="46" max="16384" width="9.140625" style="2"/>
  </cols>
  <sheetData>
    <row r="1" spans="1:76" x14ac:dyDescent="0.2">
      <c r="A1" s="1"/>
      <c r="B1" s="2" t="s">
        <v>0</v>
      </c>
      <c r="K1" s="2" t="s">
        <v>1</v>
      </c>
    </row>
    <row r="2" spans="1:76" ht="18.75" customHeight="1" thickBot="1" x14ac:dyDescent="0.3">
      <c r="A2" s="252" t="s">
        <v>59</v>
      </c>
      <c r="B2" s="252"/>
      <c r="C2" s="252"/>
      <c r="D2" s="252"/>
      <c r="E2" s="252"/>
      <c r="F2" s="252"/>
      <c r="G2" s="252"/>
      <c r="H2" s="252"/>
      <c r="I2" s="252"/>
      <c r="J2" s="252"/>
      <c r="K2" s="252"/>
      <c r="L2" s="252"/>
      <c r="M2" s="252"/>
      <c r="N2" s="252"/>
      <c r="O2" s="245"/>
      <c r="P2" s="245"/>
      <c r="Q2" s="245"/>
      <c r="R2" s="245"/>
      <c r="S2" s="245"/>
      <c r="T2" s="245"/>
      <c r="U2" s="245"/>
      <c r="V2" s="245"/>
      <c r="W2" s="245"/>
    </row>
    <row r="3" spans="1:76" ht="82.5" customHeight="1" thickBot="1" x14ac:dyDescent="0.25">
      <c r="A3" s="229" t="s">
        <v>2</v>
      </c>
      <c r="B3" s="33" t="s">
        <v>22</v>
      </c>
      <c r="C3" s="32" t="s">
        <v>3</v>
      </c>
      <c r="D3" s="31" t="s">
        <v>4</v>
      </c>
      <c r="E3" s="212" t="s">
        <v>5</v>
      </c>
      <c r="F3" s="230" t="s">
        <v>6</v>
      </c>
      <c r="G3" s="32" t="s">
        <v>30</v>
      </c>
      <c r="H3" s="210" t="s">
        <v>3</v>
      </c>
      <c r="I3" s="211" t="s">
        <v>7</v>
      </c>
      <c r="J3" s="33" t="s">
        <v>51</v>
      </c>
      <c r="K3" s="32" t="s">
        <v>3</v>
      </c>
      <c r="L3" s="31" t="s">
        <v>4</v>
      </c>
      <c r="M3" s="32" t="s">
        <v>5</v>
      </c>
      <c r="N3" s="31" t="s">
        <v>6</v>
      </c>
      <c r="O3" s="33" t="s">
        <v>23</v>
      </c>
      <c r="P3" s="210" t="s">
        <v>3</v>
      </c>
      <c r="Q3" s="211" t="s">
        <v>7</v>
      </c>
      <c r="R3" s="33" t="s">
        <v>29</v>
      </c>
      <c r="S3" s="32" t="s">
        <v>3</v>
      </c>
      <c r="T3" s="31" t="s">
        <v>4</v>
      </c>
      <c r="U3" s="33" t="s">
        <v>28</v>
      </c>
      <c r="V3" s="32" t="s">
        <v>3</v>
      </c>
      <c r="W3" s="31" t="s">
        <v>4</v>
      </c>
      <c r="X3" s="33" t="s">
        <v>31</v>
      </c>
      <c r="Y3" s="32" t="s">
        <v>3</v>
      </c>
      <c r="Z3" s="31" t="s">
        <v>4</v>
      </c>
      <c r="AA3" s="33" t="s">
        <v>32</v>
      </c>
      <c r="AB3" s="210" t="s">
        <v>3</v>
      </c>
      <c r="AC3" s="211" t="s">
        <v>7</v>
      </c>
      <c r="AD3" s="33" t="s">
        <v>24</v>
      </c>
      <c r="AE3" s="32" t="s">
        <v>3</v>
      </c>
      <c r="AF3" s="31" t="s">
        <v>4</v>
      </c>
      <c r="AG3" s="33" t="s">
        <v>25</v>
      </c>
      <c r="AH3" s="210" t="s">
        <v>3</v>
      </c>
      <c r="AI3" s="211" t="s">
        <v>7</v>
      </c>
      <c r="AJ3" s="33" t="s">
        <v>26</v>
      </c>
      <c r="AK3" s="210" t="s">
        <v>3</v>
      </c>
      <c r="AL3" s="211" t="s">
        <v>4</v>
      </c>
      <c r="AM3" s="33" t="s">
        <v>27</v>
      </c>
      <c r="AN3" s="210" t="s">
        <v>3</v>
      </c>
      <c r="AO3" s="211" t="s">
        <v>7</v>
      </c>
      <c r="AP3" s="38" t="s">
        <v>8</v>
      </c>
      <c r="AQ3" s="64" t="s">
        <v>9</v>
      </c>
      <c r="AR3" s="38" t="s">
        <v>21</v>
      </c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</row>
    <row r="4" spans="1:76" s="34" customFormat="1" ht="15.75" thickBot="1" x14ac:dyDescent="0.3">
      <c r="A4" s="213" t="s">
        <v>33</v>
      </c>
      <c r="B4" s="222">
        <v>2887.6044999999999</v>
      </c>
      <c r="C4" s="65"/>
      <c r="D4" s="67"/>
      <c r="E4" s="66">
        <v>6.7</v>
      </c>
      <c r="F4" s="67"/>
      <c r="G4" s="214">
        <v>1084.4363000000001</v>
      </c>
      <c r="H4" s="68"/>
      <c r="I4" s="69"/>
      <c r="J4" s="214">
        <v>2223.8004999999998</v>
      </c>
      <c r="K4" s="68"/>
      <c r="L4" s="69"/>
      <c r="M4" s="161">
        <v>6.6</v>
      </c>
      <c r="N4" s="69"/>
      <c r="O4" s="183">
        <v>597.29579999999999</v>
      </c>
      <c r="P4" s="68"/>
      <c r="Q4" s="69"/>
      <c r="R4" s="49">
        <v>3759.6347999999998</v>
      </c>
      <c r="S4" s="68"/>
      <c r="T4" s="69"/>
      <c r="U4" s="151">
        <v>339.1352</v>
      </c>
      <c r="V4" s="70"/>
      <c r="W4" s="71"/>
      <c r="X4" s="178">
        <v>1906.8684000000001</v>
      </c>
      <c r="Y4" s="68"/>
      <c r="Z4" s="69"/>
      <c r="AA4" s="231">
        <v>1336.0199</v>
      </c>
      <c r="AB4" s="71"/>
      <c r="AC4" s="71"/>
      <c r="AD4" s="232">
        <v>169.4588</v>
      </c>
      <c r="AE4" s="72"/>
      <c r="AF4" s="69"/>
      <c r="AG4" s="194">
        <v>33.628799999999998</v>
      </c>
      <c r="AH4" s="68"/>
      <c r="AI4" s="71"/>
      <c r="AJ4" s="49">
        <v>49.399299999999997</v>
      </c>
      <c r="AK4" s="70"/>
      <c r="AL4" s="73"/>
      <c r="AM4" s="194">
        <v>27.578800000000001</v>
      </c>
      <c r="AN4" s="74"/>
      <c r="AP4" s="196"/>
      <c r="AQ4" s="44"/>
      <c r="AR4" s="4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</row>
    <row r="5" spans="1:76" s="61" customFormat="1" ht="15.75" thickBot="1" x14ac:dyDescent="0.3">
      <c r="A5" s="215" t="s">
        <v>34</v>
      </c>
      <c r="B5" s="216">
        <v>2887.8040999999998</v>
      </c>
      <c r="C5" s="75">
        <f t="shared" ref="C5:C28" si="0">B5-B4</f>
        <v>0.19959999999991851</v>
      </c>
      <c r="D5" s="77">
        <f t="shared" ref="D5:D28" si="1">C5*12000</f>
        <v>2395.1999999990221</v>
      </c>
      <c r="E5" s="76">
        <v>6.7</v>
      </c>
      <c r="F5" s="77" t="s">
        <v>10</v>
      </c>
      <c r="G5" s="216">
        <v>1084.5124000000001</v>
      </c>
      <c r="H5" s="78">
        <f t="shared" ref="H5:H28" si="2">G5-G4</f>
        <v>7.6099999999996726E-2</v>
      </c>
      <c r="I5" s="79">
        <f t="shared" ref="I5:I28" si="3">H5*12000</f>
        <v>913.19999999996071</v>
      </c>
      <c r="J5" s="216">
        <v>2223.9623000000001</v>
      </c>
      <c r="K5" s="78">
        <f t="shared" ref="K5:K28" si="4">J5-J4</f>
        <v>0.16180000000031214</v>
      </c>
      <c r="L5" s="79">
        <f t="shared" ref="L5:L28" si="5">K5*12000</f>
        <v>1941.6000000037457</v>
      </c>
      <c r="M5" s="162">
        <v>6.6</v>
      </c>
      <c r="N5" s="79" t="s">
        <v>11</v>
      </c>
      <c r="O5" s="184">
        <v>597.34770000000003</v>
      </c>
      <c r="P5" s="78">
        <f t="shared" ref="P5:P28" si="6">O5-O4</f>
        <v>5.190000000004602E-2</v>
      </c>
      <c r="Q5" s="79">
        <f t="shared" ref="Q5:Q28" si="7">P5*12000</f>
        <v>622.80000000055225</v>
      </c>
      <c r="R5" s="50">
        <v>3760.2091999999998</v>
      </c>
      <c r="S5" s="78">
        <f t="shared" ref="S5:S28" si="8">R5-R4</f>
        <v>0.57439999999996871</v>
      </c>
      <c r="T5" s="80">
        <f t="shared" ref="T5:T28" si="9">S5*20</f>
        <v>11.487999999999374</v>
      </c>
      <c r="U5" s="152">
        <v>339.154</v>
      </c>
      <c r="V5" s="81">
        <f t="shared" ref="V5:V18" si="10">U5-U4</f>
        <v>1.8799999999998818E-2</v>
      </c>
      <c r="W5" s="85">
        <f t="shared" ref="W5:W28" si="11">V5*20</f>
        <v>0.37599999999997635</v>
      </c>
      <c r="X5" s="82">
        <v>1907.1712</v>
      </c>
      <c r="Y5" s="83">
        <f t="shared" ref="Y5:Y28" si="12">X5-X4</f>
        <v>0.30279999999993379</v>
      </c>
      <c r="Z5" s="79">
        <f t="shared" ref="Z5:Z28" si="13">Y5*3600</f>
        <v>1090.0799999997616</v>
      </c>
      <c r="AA5" s="233">
        <v>1336.2161000000001</v>
      </c>
      <c r="AB5" s="83">
        <f t="shared" ref="AB5:AB18" si="14">AA5-AA4</f>
        <v>0.19620000000008986</v>
      </c>
      <c r="AC5" s="129">
        <f t="shared" ref="AC5:AC28" si="15">AB5*3600</f>
        <v>706.32000000032349</v>
      </c>
      <c r="AD5" s="234">
        <v>169.47020000000001</v>
      </c>
      <c r="AE5" s="84">
        <f t="shared" ref="AE5:AE28" si="16">AD5-AD4</f>
        <v>1.1400000000008959E-2</v>
      </c>
      <c r="AF5" s="79">
        <f t="shared" ref="AF5:AF28" si="17">AE5*2400</f>
        <v>27.3600000000215</v>
      </c>
      <c r="AG5" s="195">
        <v>33.628799999999998</v>
      </c>
      <c r="AH5" s="85">
        <f t="shared" ref="AH5:AH28" si="18">AG5-AG4</f>
        <v>0</v>
      </c>
      <c r="AI5" s="129">
        <f t="shared" ref="AI5:AI28" si="19">AH5*2400</f>
        <v>0</v>
      </c>
      <c r="AJ5" s="50">
        <v>49.400799999999997</v>
      </c>
      <c r="AK5" s="81">
        <f t="shared" ref="AK5:AK28" si="20">AJ5-AJ4</f>
        <v>1.5000000000000568E-3</v>
      </c>
      <c r="AL5" s="79">
        <f t="shared" ref="AL5:AL28" si="21">AK5*2400</f>
        <v>3.6000000000001364</v>
      </c>
      <c r="AM5" s="195">
        <v>27.578800000000001</v>
      </c>
      <c r="AN5" s="78">
        <f t="shared" ref="AN5:AN28" si="22">AM5-AM4</f>
        <v>0</v>
      </c>
      <c r="AO5" s="129">
        <f t="shared" ref="AO5:AO28" si="23">AN5*2400</f>
        <v>0</v>
      </c>
      <c r="AP5" s="197">
        <f>D5+L5+T5+W5-Z5-AF5-AL5</f>
        <v>3227.6240000029838</v>
      </c>
      <c r="AQ5" s="60">
        <f>I5+Q5-AI5-AO5-AC5</f>
        <v>829.68000000018947</v>
      </c>
      <c r="AR5" s="77">
        <f>D5+L5+T5+W5</f>
        <v>4348.6640000027674</v>
      </c>
      <c r="AS5" s="182"/>
      <c r="AT5" s="182"/>
      <c r="AU5" s="58">
        <f>D5+L5+T5+W5</f>
        <v>4348.6640000027674</v>
      </c>
      <c r="AV5" s="182"/>
      <c r="AW5" s="62">
        <f>I5+Q5</f>
        <v>1536.000000000513</v>
      </c>
      <c r="AY5" s="62">
        <f>SQRT(AU5*AU5+AW5*AW5)</f>
        <v>4611.9599504897742</v>
      </c>
    </row>
    <row r="6" spans="1:76" s="4" customFormat="1" ht="15" x14ac:dyDescent="0.25">
      <c r="A6" s="217" t="s">
        <v>35</v>
      </c>
      <c r="B6" s="218">
        <v>2888.0054</v>
      </c>
      <c r="C6" s="86">
        <f t="shared" si="0"/>
        <v>0.2013000000001739</v>
      </c>
      <c r="D6" s="88">
        <f t="shared" si="1"/>
        <v>2415.6000000020867</v>
      </c>
      <c r="E6" s="87">
        <v>6.7</v>
      </c>
      <c r="F6" s="88" t="s">
        <v>10</v>
      </c>
      <c r="G6" s="218">
        <v>1084.5873999999999</v>
      </c>
      <c r="H6" s="89">
        <f t="shared" si="2"/>
        <v>7.4999999999818101E-2</v>
      </c>
      <c r="I6" s="90">
        <f t="shared" si="3"/>
        <v>899.99999999781721</v>
      </c>
      <c r="J6" s="218">
        <v>2224.1224000000002</v>
      </c>
      <c r="K6" s="89">
        <f t="shared" si="4"/>
        <v>0.16010000000005675</v>
      </c>
      <c r="L6" s="90">
        <f t="shared" si="5"/>
        <v>1921.200000000681</v>
      </c>
      <c r="M6" s="164">
        <v>6.5</v>
      </c>
      <c r="N6" s="90" t="s">
        <v>11</v>
      </c>
      <c r="O6" s="185">
        <v>597.3972</v>
      </c>
      <c r="P6" s="89">
        <f t="shared" si="6"/>
        <v>4.9499999999966349E-2</v>
      </c>
      <c r="Q6" s="90">
        <f t="shared" si="7"/>
        <v>593.99999999959618</v>
      </c>
      <c r="R6" s="51">
        <v>3760.7808</v>
      </c>
      <c r="S6" s="89">
        <f t="shared" si="8"/>
        <v>0.57160000000021682</v>
      </c>
      <c r="T6" s="91">
        <f t="shared" si="9"/>
        <v>11.432000000004336</v>
      </c>
      <c r="U6" s="153">
        <v>339.17239999999998</v>
      </c>
      <c r="V6" s="92">
        <f t="shared" si="10"/>
        <v>1.8399999999985539E-2</v>
      </c>
      <c r="W6" s="96">
        <f t="shared" si="11"/>
        <v>0.36799999999971078</v>
      </c>
      <c r="X6" s="93">
        <v>1907.4739999999999</v>
      </c>
      <c r="Y6" s="94">
        <f t="shared" si="12"/>
        <v>0.30279999999993379</v>
      </c>
      <c r="Z6" s="90">
        <f t="shared" si="13"/>
        <v>1090.0799999997616</v>
      </c>
      <c r="AA6" s="235">
        <v>1336.4106999999999</v>
      </c>
      <c r="AB6" s="94">
        <f t="shared" si="14"/>
        <v>0.19459999999980937</v>
      </c>
      <c r="AC6" s="132">
        <f t="shared" si="15"/>
        <v>700.55999999931373</v>
      </c>
      <c r="AD6" s="236">
        <v>169.4819</v>
      </c>
      <c r="AE6" s="95">
        <f t="shared" si="16"/>
        <v>1.1699999999990496E-2</v>
      </c>
      <c r="AF6" s="90">
        <f t="shared" si="17"/>
        <v>28.07999999997719</v>
      </c>
      <c r="AG6" s="190">
        <v>33.628799999999998</v>
      </c>
      <c r="AH6" s="96">
        <f t="shared" si="18"/>
        <v>0</v>
      </c>
      <c r="AI6" s="132">
        <f t="shared" si="19"/>
        <v>0</v>
      </c>
      <c r="AJ6" s="51">
        <v>49.402299999999997</v>
      </c>
      <c r="AK6" s="92">
        <f t="shared" si="20"/>
        <v>1.5000000000000568E-3</v>
      </c>
      <c r="AL6" s="90">
        <f t="shared" si="21"/>
        <v>3.6000000000001364</v>
      </c>
      <c r="AM6" s="190">
        <v>27.578800000000001</v>
      </c>
      <c r="AN6" s="89">
        <f t="shared" si="22"/>
        <v>0</v>
      </c>
      <c r="AO6" s="132">
        <f t="shared" si="23"/>
        <v>0</v>
      </c>
      <c r="AP6" s="198">
        <f t="shared" ref="AP6:AP28" si="24">D6+L6+T6+W6-Z6-AF6-AL6</f>
        <v>3226.8400000030324</v>
      </c>
      <c r="AQ6" s="30">
        <f t="shared" ref="AQ6:AQ28" si="25">I6+Q6-AI6-AO6-AC6</f>
        <v>793.43999999809967</v>
      </c>
      <c r="AR6" s="88">
        <f t="shared" ref="AR6:AR28" si="26">D6+L6+T6+W6</f>
        <v>4348.6000000027716</v>
      </c>
      <c r="AU6" s="58">
        <f t="shared" ref="AU6:AU28" si="27">D6+L6+T6+W6</f>
        <v>4348.6000000027716</v>
      </c>
      <c r="AW6" s="59">
        <f t="shared" ref="AW6:AW27" si="28">I6+Q6</f>
        <v>1493.9999999974134</v>
      </c>
      <c r="AY6" s="59">
        <f t="shared" ref="AY6:AY28" si="29">SQRT(AU6*AU6+AW6*AW6)</f>
        <v>4598.0819870916148</v>
      </c>
    </row>
    <row r="7" spans="1:76" s="4" customFormat="1" ht="15" x14ac:dyDescent="0.25">
      <c r="A7" s="219" t="s">
        <v>36</v>
      </c>
      <c r="B7" s="220">
        <v>2888.2058000000002</v>
      </c>
      <c r="C7" s="97">
        <f t="shared" si="0"/>
        <v>0.20040000000017244</v>
      </c>
      <c r="D7" s="112">
        <f t="shared" si="1"/>
        <v>2404.8000000020693</v>
      </c>
      <c r="E7" s="98">
        <v>6.7</v>
      </c>
      <c r="F7" s="99" t="s">
        <v>10</v>
      </c>
      <c r="G7" s="220">
        <v>1084.663</v>
      </c>
      <c r="H7" s="100">
        <f t="shared" si="2"/>
        <v>7.5600000000122236E-2</v>
      </c>
      <c r="I7" s="101">
        <f t="shared" si="3"/>
        <v>907.20000000146683</v>
      </c>
      <c r="J7" s="220">
        <v>2224.2820999999999</v>
      </c>
      <c r="K7" s="100">
        <f t="shared" si="4"/>
        <v>0.15969999999970241</v>
      </c>
      <c r="L7" s="101">
        <f t="shared" si="5"/>
        <v>1916.399999996429</v>
      </c>
      <c r="M7" s="164">
        <v>6.5</v>
      </c>
      <c r="N7" s="101" t="s">
        <v>11</v>
      </c>
      <c r="O7" s="186">
        <v>597.4461</v>
      </c>
      <c r="P7" s="100">
        <f t="shared" si="6"/>
        <v>4.8900000000003274E-2</v>
      </c>
      <c r="Q7" s="101">
        <f t="shared" si="7"/>
        <v>586.80000000003929</v>
      </c>
      <c r="R7" s="52">
        <v>3761.3544000000002</v>
      </c>
      <c r="S7" s="102">
        <f t="shared" si="8"/>
        <v>0.57360000000016953</v>
      </c>
      <c r="T7" s="103">
        <f t="shared" si="9"/>
        <v>11.472000000003391</v>
      </c>
      <c r="U7" s="154">
        <v>339.19119999999998</v>
      </c>
      <c r="V7" s="104">
        <f t="shared" si="10"/>
        <v>1.8799999999998818E-2</v>
      </c>
      <c r="W7" s="109">
        <f t="shared" si="11"/>
        <v>0.37599999999997635</v>
      </c>
      <c r="X7" s="105">
        <v>1907.7774999999999</v>
      </c>
      <c r="Y7" s="106">
        <f t="shared" si="12"/>
        <v>0.30349999999998545</v>
      </c>
      <c r="Z7" s="107">
        <f t="shared" si="13"/>
        <v>1092.5999999999476</v>
      </c>
      <c r="AA7" s="237">
        <v>1336.6065000000001</v>
      </c>
      <c r="AB7" s="106">
        <f t="shared" si="14"/>
        <v>0.19580000000019027</v>
      </c>
      <c r="AC7" s="113">
        <f t="shared" si="15"/>
        <v>704.88000000068496</v>
      </c>
      <c r="AD7" s="238">
        <v>169.49369999999999</v>
      </c>
      <c r="AE7" s="108">
        <f t="shared" si="16"/>
        <v>1.1799999999993815E-2</v>
      </c>
      <c r="AF7" s="107">
        <f t="shared" si="17"/>
        <v>28.319999999985157</v>
      </c>
      <c r="AG7" s="191">
        <v>33.628799999999998</v>
      </c>
      <c r="AH7" s="109">
        <f t="shared" si="18"/>
        <v>0</v>
      </c>
      <c r="AI7" s="110">
        <f t="shared" si="19"/>
        <v>0</v>
      </c>
      <c r="AJ7" s="52">
        <v>49.403799999999997</v>
      </c>
      <c r="AK7" s="104">
        <f t="shared" si="20"/>
        <v>1.5000000000000568E-3</v>
      </c>
      <c r="AL7" s="107">
        <f t="shared" si="21"/>
        <v>3.6000000000001364</v>
      </c>
      <c r="AM7" s="191">
        <v>27.578800000000001</v>
      </c>
      <c r="AN7" s="102">
        <f t="shared" si="22"/>
        <v>0</v>
      </c>
      <c r="AO7" s="110">
        <f t="shared" si="23"/>
        <v>0</v>
      </c>
      <c r="AP7" s="199">
        <f t="shared" si="24"/>
        <v>3208.5279999985687</v>
      </c>
      <c r="AQ7" s="5">
        <f t="shared" si="25"/>
        <v>789.12000000082116</v>
      </c>
      <c r="AR7" s="99">
        <f t="shared" si="26"/>
        <v>4333.0479999985018</v>
      </c>
      <c r="AU7" s="58">
        <f t="shared" si="27"/>
        <v>4333.0479999985018</v>
      </c>
      <c r="AW7" s="59">
        <f t="shared" si="28"/>
        <v>1494.0000000015061</v>
      </c>
      <c r="AY7" s="59">
        <f t="shared" si="29"/>
        <v>4583.3765904947759</v>
      </c>
    </row>
    <row r="8" spans="1:76" s="29" customFormat="1" ht="15" x14ac:dyDescent="0.25">
      <c r="A8" s="219" t="s">
        <v>37</v>
      </c>
      <c r="B8" s="220">
        <v>2888.4058</v>
      </c>
      <c r="C8" s="102">
        <f t="shared" si="0"/>
        <v>0.1999999999998181</v>
      </c>
      <c r="D8" s="107">
        <f t="shared" si="1"/>
        <v>2399.9999999978172</v>
      </c>
      <c r="E8" s="111">
        <v>6.7</v>
      </c>
      <c r="F8" s="112" t="s">
        <v>10</v>
      </c>
      <c r="G8" s="220">
        <v>1084.7376999999999</v>
      </c>
      <c r="H8" s="102">
        <f t="shared" si="2"/>
        <v>7.4699999999893407E-2</v>
      </c>
      <c r="I8" s="107">
        <f t="shared" si="3"/>
        <v>896.39999999872089</v>
      </c>
      <c r="J8" s="220">
        <v>2224.4425000000001</v>
      </c>
      <c r="K8" s="102">
        <f t="shared" si="4"/>
        <v>0.16040000000020882</v>
      </c>
      <c r="L8" s="107">
        <f t="shared" si="5"/>
        <v>1924.8000000025058</v>
      </c>
      <c r="M8" s="165">
        <v>6.5</v>
      </c>
      <c r="N8" s="107" t="s">
        <v>11</v>
      </c>
      <c r="O8" s="186">
        <v>597.49559999999997</v>
      </c>
      <c r="P8" s="102">
        <f t="shared" si="6"/>
        <v>4.9499999999966349E-2</v>
      </c>
      <c r="Q8" s="107">
        <f t="shared" si="7"/>
        <v>593.99999999959618</v>
      </c>
      <c r="R8" s="53">
        <v>3761.9360000000001</v>
      </c>
      <c r="S8" s="102">
        <f t="shared" si="8"/>
        <v>0.58159999999998035</v>
      </c>
      <c r="T8" s="103">
        <f t="shared" si="9"/>
        <v>11.631999999999607</v>
      </c>
      <c r="U8" s="155">
        <v>339.20920000000001</v>
      </c>
      <c r="V8" s="104">
        <f t="shared" si="10"/>
        <v>1.8000000000029104E-2</v>
      </c>
      <c r="W8" s="109">
        <f t="shared" si="11"/>
        <v>0.36000000000058208</v>
      </c>
      <c r="X8" s="105">
        <v>1908.0816</v>
      </c>
      <c r="Y8" s="106">
        <f t="shared" si="12"/>
        <v>0.30410000000006221</v>
      </c>
      <c r="Z8" s="107">
        <f t="shared" si="13"/>
        <v>1094.760000000224</v>
      </c>
      <c r="AA8" s="237">
        <v>1336.8023000000001</v>
      </c>
      <c r="AB8" s="106">
        <f t="shared" si="14"/>
        <v>0.19579999999996289</v>
      </c>
      <c r="AC8" s="110">
        <f t="shared" si="15"/>
        <v>704.87999999986641</v>
      </c>
      <c r="AD8" s="238">
        <v>169.50640000000001</v>
      </c>
      <c r="AE8" s="104">
        <f t="shared" si="16"/>
        <v>1.2700000000023692E-2</v>
      </c>
      <c r="AF8" s="107">
        <f t="shared" si="17"/>
        <v>30.480000000056862</v>
      </c>
      <c r="AG8" s="191">
        <v>33.628799999999998</v>
      </c>
      <c r="AH8" s="102">
        <f t="shared" si="18"/>
        <v>0</v>
      </c>
      <c r="AI8" s="110">
        <f t="shared" si="19"/>
        <v>0</v>
      </c>
      <c r="AJ8" s="53">
        <v>49.4054</v>
      </c>
      <c r="AK8" s="104">
        <f t="shared" si="20"/>
        <v>1.6000000000033765E-3</v>
      </c>
      <c r="AL8" s="107">
        <f t="shared" si="21"/>
        <v>3.8400000000081036</v>
      </c>
      <c r="AM8" s="191">
        <v>27.578800000000001</v>
      </c>
      <c r="AN8" s="102">
        <f t="shared" si="22"/>
        <v>0</v>
      </c>
      <c r="AO8" s="110">
        <f t="shared" si="23"/>
        <v>0</v>
      </c>
      <c r="AP8" s="199">
        <f t="shared" si="24"/>
        <v>3207.7120000000341</v>
      </c>
      <c r="AQ8" s="28">
        <f t="shared" si="25"/>
        <v>785.51999999845066</v>
      </c>
      <c r="AR8" s="99">
        <f t="shared" si="26"/>
        <v>4336.7920000003232</v>
      </c>
      <c r="AS8" s="4"/>
      <c r="AT8" s="4"/>
      <c r="AU8" s="58">
        <f t="shared" si="27"/>
        <v>4336.7920000003232</v>
      </c>
      <c r="AV8" s="4"/>
      <c r="AW8" s="59">
        <f t="shared" si="28"/>
        <v>1490.3999999983171</v>
      </c>
      <c r="AX8" s="4"/>
      <c r="AY8" s="59">
        <f t="shared" si="29"/>
        <v>4585.7449788733111</v>
      </c>
      <c r="AZ8" s="4"/>
      <c r="BA8" s="4"/>
      <c r="BB8" s="4"/>
      <c r="BC8" s="4"/>
      <c r="BD8" s="4"/>
      <c r="BE8" s="4"/>
      <c r="BF8" s="4"/>
      <c r="BG8" s="4"/>
      <c r="BH8" s="36"/>
    </row>
    <row r="9" spans="1:76" s="29" customFormat="1" ht="15.75" thickBot="1" x14ac:dyDescent="0.3">
      <c r="A9" s="221" t="s">
        <v>38</v>
      </c>
      <c r="B9" s="222">
        <v>2888.6060000000002</v>
      </c>
      <c r="C9" s="102">
        <f t="shared" si="0"/>
        <v>0.20020000000022264</v>
      </c>
      <c r="D9" s="107">
        <f t="shared" si="1"/>
        <v>2402.4000000026717</v>
      </c>
      <c r="E9" s="119">
        <v>6.7</v>
      </c>
      <c r="F9" s="107" t="s">
        <v>10</v>
      </c>
      <c r="G9" s="222">
        <v>1084.8108</v>
      </c>
      <c r="H9" s="102">
        <f t="shared" si="2"/>
        <v>7.3100000000067666E-2</v>
      </c>
      <c r="I9" s="107">
        <f t="shared" si="3"/>
        <v>877.200000000812</v>
      </c>
      <c r="J9" s="222">
        <v>2224.6028000000001</v>
      </c>
      <c r="K9" s="102">
        <f t="shared" si="4"/>
        <v>0.16030000000000655</v>
      </c>
      <c r="L9" s="107">
        <f t="shared" si="5"/>
        <v>1923.6000000000786</v>
      </c>
      <c r="M9" s="165">
        <v>6.5</v>
      </c>
      <c r="N9" s="107" t="s">
        <v>11</v>
      </c>
      <c r="O9" s="187">
        <v>597.54359999999997</v>
      </c>
      <c r="P9" s="102">
        <f t="shared" si="6"/>
        <v>4.8000000000001819E-2</v>
      </c>
      <c r="Q9" s="107">
        <f t="shared" si="7"/>
        <v>576.00000000002183</v>
      </c>
      <c r="R9" s="173">
        <v>3762.5128</v>
      </c>
      <c r="S9" s="102">
        <f t="shared" si="8"/>
        <v>0.57679999999982101</v>
      </c>
      <c r="T9" s="103">
        <f t="shared" si="9"/>
        <v>11.53599999999642</v>
      </c>
      <c r="U9" s="172">
        <v>339.22680000000003</v>
      </c>
      <c r="V9" s="104">
        <f t="shared" si="10"/>
        <v>1.7600000000015825E-2</v>
      </c>
      <c r="W9" s="109">
        <f t="shared" si="11"/>
        <v>0.3520000000003165</v>
      </c>
      <c r="X9" s="125">
        <v>1908.3864000000001</v>
      </c>
      <c r="Y9" s="106">
        <f t="shared" si="12"/>
        <v>0.30480000000011387</v>
      </c>
      <c r="Z9" s="107">
        <f t="shared" si="13"/>
        <v>1097.2800000004099</v>
      </c>
      <c r="AA9" s="239">
        <v>1336.9953</v>
      </c>
      <c r="AB9" s="106">
        <f t="shared" si="14"/>
        <v>0.19299999999998363</v>
      </c>
      <c r="AC9" s="110">
        <f t="shared" si="15"/>
        <v>694.79999999994106</v>
      </c>
      <c r="AD9" s="240">
        <v>169.5206</v>
      </c>
      <c r="AE9" s="104">
        <f t="shared" si="16"/>
        <v>1.4199999999988222E-2</v>
      </c>
      <c r="AF9" s="107">
        <f t="shared" si="17"/>
        <v>34.079999999971733</v>
      </c>
      <c r="AG9" s="189">
        <v>33.631599999999999</v>
      </c>
      <c r="AH9" s="102">
        <f t="shared" si="18"/>
        <v>2.8000000000005798E-3</v>
      </c>
      <c r="AI9" s="110">
        <f t="shared" si="19"/>
        <v>6.7200000000013915</v>
      </c>
      <c r="AJ9" s="173">
        <v>49.406999999999996</v>
      </c>
      <c r="AK9" s="104">
        <f t="shared" si="20"/>
        <v>1.5999999999962711E-3</v>
      </c>
      <c r="AL9" s="107">
        <f t="shared" si="21"/>
        <v>3.8399999999910506</v>
      </c>
      <c r="AM9" s="189">
        <v>27.578800000000001</v>
      </c>
      <c r="AN9" s="102">
        <f t="shared" si="22"/>
        <v>0</v>
      </c>
      <c r="AO9" s="110">
        <f t="shared" si="23"/>
        <v>0</v>
      </c>
      <c r="AP9" s="199">
        <f t="shared" si="24"/>
        <v>3202.6880000023748</v>
      </c>
      <c r="AQ9" s="28">
        <f t="shared" si="25"/>
        <v>751.68000000089137</v>
      </c>
      <c r="AR9" s="112">
        <f t="shared" si="26"/>
        <v>4337.8880000027475</v>
      </c>
      <c r="AS9" s="4"/>
      <c r="AT9" s="4"/>
      <c r="AU9" s="58">
        <f t="shared" si="27"/>
        <v>4337.8880000027475</v>
      </c>
      <c r="AV9" s="4"/>
      <c r="AW9" s="59">
        <f t="shared" si="28"/>
        <v>1453.2000000008338</v>
      </c>
      <c r="AX9" s="4"/>
      <c r="AY9" s="59">
        <f t="shared" si="29"/>
        <v>4574.8292362196707</v>
      </c>
      <c r="AZ9" s="4"/>
      <c r="BA9" s="4"/>
      <c r="BB9" s="4"/>
      <c r="BC9" s="4"/>
      <c r="BD9" s="4"/>
      <c r="BE9" s="4"/>
      <c r="BF9" s="4"/>
      <c r="BG9" s="4"/>
      <c r="BH9" s="36"/>
    </row>
    <row r="10" spans="1:76" s="63" customFormat="1" ht="15.75" thickBot="1" x14ac:dyDescent="0.3">
      <c r="A10" s="215" t="s">
        <v>39</v>
      </c>
      <c r="B10" s="216">
        <v>2888.8054999999999</v>
      </c>
      <c r="C10" s="78">
        <f t="shared" si="0"/>
        <v>0.19949999999971624</v>
      </c>
      <c r="D10" s="79">
        <f t="shared" si="1"/>
        <v>2393.9999999965949</v>
      </c>
      <c r="E10" s="76">
        <v>6.7</v>
      </c>
      <c r="F10" s="79" t="s">
        <v>10</v>
      </c>
      <c r="G10" s="216">
        <v>1084.8821</v>
      </c>
      <c r="H10" s="78">
        <f t="shared" si="2"/>
        <v>7.1300000000064756E-2</v>
      </c>
      <c r="I10" s="79">
        <f t="shared" si="3"/>
        <v>855.60000000077707</v>
      </c>
      <c r="J10" s="216">
        <v>2224.7622000000001</v>
      </c>
      <c r="K10" s="78">
        <f t="shared" si="4"/>
        <v>0.15940000000000509</v>
      </c>
      <c r="L10" s="79">
        <f t="shared" si="5"/>
        <v>1912.8000000000611</v>
      </c>
      <c r="M10" s="162">
        <v>6.5</v>
      </c>
      <c r="N10" s="79" t="s">
        <v>11</v>
      </c>
      <c r="O10" s="184">
        <v>597.59069999999997</v>
      </c>
      <c r="P10" s="78">
        <f t="shared" si="6"/>
        <v>4.7100000000000364E-2</v>
      </c>
      <c r="Q10" s="79">
        <f t="shared" si="7"/>
        <v>565.20000000000437</v>
      </c>
      <c r="R10" s="50">
        <v>3763.0576000000001</v>
      </c>
      <c r="S10" s="78">
        <f t="shared" si="8"/>
        <v>0.54480000000012296</v>
      </c>
      <c r="T10" s="80">
        <f t="shared" si="9"/>
        <v>10.896000000002459</v>
      </c>
      <c r="U10" s="152">
        <v>339.24439999999998</v>
      </c>
      <c r="V10" s="81">
        <f t="shared" si="10"/>
        <v>1.7599999999958982E-2</v>
      </c>
      <c r="W10" s="85">
        <f t="shared" si="11"/>
        <v>0.35199999999917964</v>
      </c>
      <c r="X10" s="82">
        <v>1908.691</v>
      </c>
      <c r="Y10" s="83">
        <f t="shared" si="12"/>
        <v>0.3045999999999367</v>
      </c>
      <c r="Z10" s="79">
        <f t="shared" si="13"/>
        <v>1096.5599999997721</v>
      </c>
      <c r="AA10" s="233">
        <v>1337.1868999999999</v>
      </c>
      <c r="AB10" s="83">
        <f t="shared" si="14"/>
        <v>0.19159999999988031</v>
      </c>
      <c r="AC10" s="129">
        <f t="shared" si="15"/>
        <v>689.75999999956912</v>
      </c>
      <c r="AD10" s="234">
        <v>169.5367</v>
      </c>
      <c r="AE10" s="81">
        <f t="shared" si="16"/>
        <v>1.6099999999994452E-2</v>
      </c>
      <c r="AF10" s="79">
        <f t="shared" si="17"/>
        <v>38.639999999986685</v>
      </c>
      <c r="AG10" s="195">
        <v>33.638599999999997</v>
      </c>
      <c r="AH10" s="78">
        <f t="shared" si="18"/>
        <v>6.9999999999978968E-3</v>
      </c>
      <c r="AI10" s="129">
        <f t="shared" si="19"/>
        <v>16.799999999994952</v>
      </c>
      <c r="AJ10" s="50">
        <v>49.408700000000003</v>
      </c>
      <c r="AK10" s="81">
        <f t="shared" si="20"/>
        <v>1.7000000000066962E-3</v>
      </c>
      <c r="AL10" s="79">
        <f t="shared" si="21"/>
        <v>4.0800000000160708</v>
      </c>
      <c r="AM10" s="195">
        <v>27.578800000000001</v>
      </c>
      <c r="AN10" s="78">
        <f t="shared" si="22"/>
        <v>0</v>
      </c>
      <c r="AO10" s="129">
        <f t="shared" si="23"/>
        <v>0</v>
      </c>
      <c r="AP10" s="197">
        <f t="shared" si="24"/>
        <v>3178.7679999968823</v>
      </c>
      <c r="AQ10" s="60">
        <f t="shared" si="25"/>
        <v>714.24000000121737</v>
      </c>
      <c r="AR10" s="77">
        <f t="shared" si="26"/>
        <v>4318.0479999966574</v>
      </c>
      <c r="AS10" s="182"/>
      <c r="AT10" s="182"/>
      <c r="AU10" s="58">
        <f t="shared" si="27"/>
        <v>4318.0479999966574</v>
      </c>
      <c r="AV10" s="182"/>
      <c r="AW10" s="226">
        <f t="shared" si="28"/>
        <v>1420.8000000007814</v>
      </c>
      <c r="AY10" s="193">
        <f t="shared" si="29"/>
        <v>4545.7904890433911</v>
      </c>
    </row>
    <row r="11" spans="1:76" s="46" customFormat="1" ht="15" x14ac:dyDescent="0.25">
      <c r="A11" s="217" t="s">
        <v>40</v>
      </c>
      <c r="B11" s="218">
        <v>2889.0183000000002</v>
      </c>
      <c r="C11" s="89">
        <f t="shared" si="0"/>
        <v>0.21280000000024302</v>
      </c>
      <c r="D11" s="90">
        <f t="shared" si="1"/>
        <v>2553.6000000029162</v>
      </c>
      <c r="E11" s="225">
        <v>6.7</v>
      </c>
      <c r="F11" s="90" t="s">
        <v>10</v>
      </c>
      <c r="G11" s="218">
        <v>1084.9630999999999</v>
      </c>
      <c r="H11" s="89">
        <f t="shared" si="2"/>
        <v>8.0999999999903594E-2</v>
      </c>
      <c r="I11" s="90">
        <f t="shared" si="3"/>
        <v>971.99999999884312</v>
      </c>
      <c r="J11" s="218">
        <v>2224.9402</v>
      </c>
      <c r="K11" s="89">
        <f t="shared" si="4"/>
        <v>0.17799999999988358</v>
      </c>
      <c r="L11" s="90">
        <f t="shared" si="5"/>
        <v>2135.999999998603</v>
      </c>
      <c r="M11" s="163">
        <v>6.5</v>
      </c>
      <c r="N11" s="90" t="s">
        <v>11</v>
      </c>
      <c r="O11" s="241">
        <v>597.64840000000004</v>
      </c>
      <c r="P11" s="89">
        <f t="shared" si="6"/>
        <v>5.770000000006803E-2</v>
      </c>
      <c r="Q11" s="90">
        <f t="shared" si="7"/>
        <v>692.40000000081636</v>
      </c>
      <c r="R11" s="149">
        <v>3763.5996</v>
      </c>
      <c r="S11" s="89">
        <f t="shared" si="8"/>
        <v>0.54199999999991633</v>
      </c>
      <c r="T11" s="91">
        <f t="shared" si="9"/>
        <v>10.839999999998327</v>
      </c>
      <c r="U11" s="169">
        <v>339.262</v>
      </c>
      <c r="V11" s="92">
        <f t="shared" si="10"/>
        <v>1.7600000000015825E-2</v>
      </c>
      <c r="W11" s="96">
        <f t="shared" si="11"/>
        <v>0.3520000000003165</v>
      </c>
      <c r="X11" s="93">
        <v>1908.9918</v>
      </c>
      <c r="Y11" s="94">
        <f t="shared" si="12"/>
        <v>0.30079999999998108</v>
      </c>
      <c r="Z11" s="90">
        <f t="shared" si="13"/>
        <v>1082.8799999999319</v>
      </c>
      <c r="AA11" s="235">
        <v>1337.3746000000001</v>
      </c>
      <c r="AB11" s="94">
        <f t="shared" si="14"/>
        <v>0.18770000000017717</v>
      </c>
      <c r="AC11" s="132">
        <f t="shared" si="15"/>
        <v>675.72000000063781</v>
      </c>
      <c r="AD11" s="236">
        <v>169.5506</v>
      </c>
      <c r="AE11" s="92">
        <f t="shared" si="16"/>
        <v>1.3900000000006685E-2</v>
      </c>
      <c r="AF11" s="90">
        <f t="shared" si="17"/>
        <v>33.360000000016043</v>
      </c>
      <c r="AG11" s="190">
        <v>33.639299999999999</v>
      </c>
      <c r="AH11" s="89">
        <f t="shared" si="18"/>
        <v>7.0000000000192131E-4</v>
      </c>
      <c r="AI11" s="132">
        <f t="shared" si="19"/>
        <v>1.6800000000046111</v>
      </c>
      <c r="AJ11" s="149">
        <v>49.410699999999999</v>
      </c>
      <c r="AK11" s="92">
        <f t="shared" si="20"/>
        <v>1.9999999999953388E-3</v>
      </c>
      <c r="AL11" s="90">
        <f t="shared" si="21"/>
        <v>4.7999999999888132</v>
      </c>
      <c r="AM11" s="190">
        <v>27.578800000000001</v>
      </c>
      <c r="AN11" s="89">
        <f t="shared" si="22"/>
        <v>0</v>
      </c>
      <c r="AO11" s="132">
        <f t="shared" si="23"/>
        <v>0</v>
      </c>
      <c r="AP11" s="198">
        <f t="shared" si="24"/>
        <v>3579.7520000015816</v>
      </c>
      <c r="AQ11" s="30">
        <f t="shared" si="25"/>
        <v>986.99999999901706</v>
      </c>
      <c r="AR11" s="88">
        <f t="shared" si="26"/>
        <v>4700.7920000015183</v>
      </c>
      <c r="AS11" s="4"/>
      <c r="AT11" s="4"/>
      <c r="AU11" s="170">
        <f t="shared" si="27"/>
        <v>4700.7920000015183</v>
      </c>
      <c r="AV11" s="4"/>
      <c r="AW11" s="227">
        <f t="shared" si="28"/>
        <v>1664.3999999996595</v>
      </c>
      <c r="AY11" s="209">
        <f t="shared" si="29"/>
        <v>4986.7497217403179</v>
      </c>
    </row>
    <row r="12" spans="1:76" s="4" customFormat="1" ht="15" x14ac:dyDescent="0.25">
      <c r="A12" s="217" t="s">
        <v>41</v>
      </c>
      <c r="B12" s="220">
        <v>2889.2327</v>
      </c>
      <c r="C12" s="86">
        <f t="shared" si="0"/>
        <v>0.21439999999984138</v>
      </c>
      <c r="D12" s="88">
        <f t="shared" si="1"/>
        <v>2572.7999999980966</v>
      </c>
      <c r="E12" s="168">
        <v>6.7</v>
      </c>
      <c r="F12" s="88" t="s">
        <v>10</v>
      </c>
      <c r="G12" s="220">
        <v>1085.0437999999999</v>
      </c>
      <c r="H12" s="89">
        <f t="shared" si="2"/>
        <v>8.06999999999789E-2</v>
      </c>
      <c r="I12" s="90">
        <f t="shared" si="3"/>
        <v>968.3999999997468</v>
      </c>
      <c r="J12" s="220">
        <v>2225.1134000000002</v>
      </c>
      <c r="K12" s="89">
        <f t="shared" si="4"/>
        <v>0.17320000000017899</v>
      </c>
      <c r="L12" s="90">
        <f t="shared" si="5"/>
        <v>2078.4000000021479</v>
      </c>
      <c r="M12" s="166">
        <v>6.5</v>
      </c>
      <c r="N12" s="90" t="s">
        <v>11</v>
      </c>
      <c r="O12" s="185">
        <v>597.70169999999996</v>
      </c>
      <c r="P12" s="89">
        <f t="shared" si="6"/>
        <v>5.3299999999921965E-2</v>
      </c>
      <c r="Q12" s="90">
        <f t="shared" si="7"/>
        <v>639.59999999906358</v>
      </c>
      <c r="R12" s="149">
        <v>3764.1343999999999</v>
      </c>
      <c r="S12" s="89">
        <f t="shared" si="8"/>
        <v>0.53479999999990468</v>
      </c>
      <c r="T12" s="91">
        <f t="shared" si="9"/>
        <v>10.695999999998094</v>
      </c>
      <c r="U12" s="169">
        <v>339.28</v>
      </c>
      <c r="V12" s="92">
        <f t="shared" si="10"/>
        <v>1.799999999997226E-2</v>
      </c>
      <c r="W12" s="96">
        <f t="shared" si="11"/>
        <v>0.35999999999944521</v>
      </c>
      <c r="X12" s="93">
        <v>1909.2888</v>
      </c>
      <c r="Y12" s="94">
        <f t="shared" si="12"/>
        <v>0.29700000000002547</v>
      </c>
      <c r="Z12" s="90">
        <f t="shared" si="13"/>
        <v>1069.2000000000917</v>
      </c>
      <c r="AA12" s="235">
        <v>1337.5591999999999</v>
      </c>
      <c r="AB12" s="94">
        <f t="shared" si="14"/>
        <v>0.18459999999981846</v>
      </c>
      <c r="AC12" s="132">
        <f t="shared" si="15"/>
        <v>664.55999999934647</v>
      </c>
      <c r="AD12" s="236">
        <v>169.565</v>
      </c>
      <c r="AE12" s="95">
        <f t="shared" si="16"/>
        <v>1.4399999999994861E-2</v>
      </c>
      <c r="AF12" s="90">
        <f t="shared" si="17"/>
        <v>34.559999999987667</v>
      </c>
      <c r="AG12" s="190">
        <v>33.639499999999998</v>
      </c>
      <c r="AH12" s="96">
        <f t="shared" si="18"/>
        <v>1.9999999999953388E-4</v>
      </c>
      <c r="AI12" s="132">
        <f t="shared" si="19"/>
        <v>0.47999999999888132</v>
      </c>
      <c r="AJ12" s="149">
        <v>49.412599999999998</v>
      </c>
      <c r="AK12" s="92">
        <f t="shared" si="20"/>
        <v>1.8999999999991246E-3</v>
      </c>
      <c r="AL12" s="90">
        <f t="shared" si="21"/>
        <v>4.5599999999978991</v>
      </c>
      <c r="AM12" s="190">
        <v>27.578800000000001</v>
      </c>
      <c r="AN12" s="89">
        <f t="shared" si="22"/>
        <v>0</v>
      </c>
      <c r="AO12" s="132">
        <f t="shared" si="23"/>
        <v>0</v>
      </c>
      <c r="AP12" s="198">
        <f t="shared" si="24"/>
        <v>3553.9360000001652</v>
      </c>
      <c r="AQ12" s="30">
        <f t="shared" si="25"/>
        <v>942.95999999946503</v>
      </c>
      <c r="AR12" s="88">
        <f t="shared" si="26"/>
        <v>4662.2560000002422</v>
      </c>
      <c r="AU12" s="170">
        <f t="shared" si="27"/>
        <v>4662.2560000002422</v>
      </c>
      <c r="AW12" s="118">
        <f t="shared" si="28"/>
        <v>1607.9999999988104</v>
      </c>
      <c r="AY12" s="118">
        <f t="shared" si="29"/>
        <v>4931.7638842035449</v>
      </c>
    </row>
    <row r="13" spans="1:76" s="4" customFormat="1" ht="15" x14ac:dyDescent="0.25">
      <c r="A13" s="221" t="s">
        <v>42</v>
      </c>
      <c r="B13" s="220">
        <v>2889.4533000000001</v>
      </c>
      <c r="C13" s="97">
        <f t="shared" si="0"/>
        <v>0.22060000000010405</v>
      </c>
      <c r="D13" s="112">
        <f t="shared" si="1"/>
        <v>2647.2000000012486</v>
      </c>
      <c r="E13" s="171">
        <v>6.7</v>
      </c>
      <c r="F13" s="112" t="s">
        <v>10</v>
      </c>
      <c r="G13" s="220">
        <v>1085.127</v>
      </c>
      <c r="H13" s="102">
        <f t="shared" si="2"/>
        <v>8.3200000000033469E-2</v>
      </c>
      <c r="I13" s="107">
        <f t="shared" si="3"/>
        <v>998.40000000040163</v>
      </c>
      <c r="J13" s="220">
        <v>2225.2863000000002</v>
      </c>
      <c r="K13" s="102">
        <f t="shared" si="4"/>
        <v>0.17290000000002692</v>
      </c>
      <c r="L13" s="107">
        <f t="shared" si="5"/>
        <v>2074.8000000003231</v>
      </c>
      <c r="M13" s="165">
        <v>6.5</v>
      </c>
      <c r="N13" s="107" t="s">
        <v>11</v>
      </c>
      <c r="O13" s="187">
        <v>597.75490000000002</v>
      </c>
      <c r="P13" s="102">
        <f t="shared" si="6"/>
        <v>5.3200000000060754E-2</v>
      </c>
      <c r="Q13" s="107">
        <f t="shared" si="7"/>
        <v>638.40000000072905</v>
      </c>
      <c r="R13" s="173">
        <v>3764.6655999999998</v>
      </c>
      <c r="S13" s="102">
        <f t="shared" si="8"/>
        <v>0.53119999999989886</v>
      </c>
      <c r="T13" s="103">
        <f t="shared" si="9"/>
        <v>10.623999999997977</v>
      </c>
      <c r="U13" s="172">
        <v>339.298</v>
      </c>
      <c r="V13" s="104">
        <f t="shared" si="10"/>
        <v>1.8000000000029104E-2</v>
      </c>
      <c r="W13" s="109">
        <f t="shared" si="11"/>
        <v>0.36000000000058208</v>
      </c>
      <c r="X13" s="125">
        <v>1909.5888</v>
      </c>
      <c r="Y13" s="106">
        <f t="shared" si="12"/>
        <v>0.29999999999995453</v>
      </c>
      <c r="Z13" s="107">
        <f t="shared" si="13"/>
        <v>1079.9999999998363</v>
      </c>
      <c r="AA13" s="239">
        <v>1337.7429999999999</v>
      </c>
      <c r="AB13" s="106">
        <f t="shared" si="14"/>
        <v>0.18380000000001928</v>
      </c>
      <c r="AC13" s="110">
        <f t="shared" si="15"/>
        <v>661.68000000006941</v>
      </c>
      <c r="AD13" s="240">
        <v>169.58150000000001</v>
      </c>
      <c r="AE13" s="108">
        <f t="shared" si="16"/>
        <v>1.6500000000007731E-2</v>
      </c>
      <c r="AF13" s="107">
        <f t="shared" si="17"/>
        <v>39.600000000018554</v>
      </c>
      <c r="AG13" s="189">
        <v>33.645000000000003</v>
      </c>
      <c r="AH13" s="109">
        <f t="shared" si="18"/>
        <v>5.5000000000049454E-3</v>
      </c>
      <c r="AI13" s="110">
        <f t="shared" si="19"/>
        <v>13.200000000011869</v>
      </c>
      <c r="AJ13" s="173">
        <v>49.4146</v>
      </c>
      <c r="AK13" s="104">
        <f t="shared" si="20"/>
        <v>2.0000000000024443E-3</v>
      </c>
      <c r="AL13" s="107">
        <f t="shared" si="21"/>
        <v>4.8000000000058662</v>
      </c>
      <c r="AM13" s="189">
        <v>27.578800000000001</v>
      </c>
      <c r="AN13" s="102">
        <f t="shared" si="22"/>
        <v>0</v>
      </c>
      <c r="AO13" s="110">
        <f t="shared" si="23"/>
        <v>0</v>
      </c>
      <c r="AP13" s="199">
        <f t="shared" si="24"/>
        <v>3608.5840000017097</v>
      </c>
      <c r="AQ13" s="28">
        <f t="shared" si="25"/>
        <v>961.9200000010494</v>
      </c>
      <c r="AR13" s="112">
        <f t="shared" si="26"/>
        <v>4732.9840000015702</v>
      </c>
      <c r="AU13" s="170">
        <f t="shared" si="27"/>
        <v>4732.9840000015702</v>
      </c>
      <c r="AW13" s="118">
        <f t="shared" si="28"/>
        <v>1636.8000000011307</v>
      </c>
      <c r="AY13" s="118">
        <f t="shared" si="29"/>
        <v>5008.0187483948739</v>
      </c>
    </row>
    <row r="14" spans="1:76" s="6" customFormat="1" ht="15" x14ac:dyDescent="0.25">
      <c r="A14" s="219" t="s">
        <v>43</v>
      </c>
      <c r="B14" s="220">
        <v>2889.6662000000001</v>
      </c>
      <c r="C14" s="100">
        <f t="shared" si="0"/>
        <v>0.21289999999999054</v>
      </c>
      <c r="D14" s="101">
        <f t="shared" si="1"/>
        <v>2554.7999999998865</v>
      </c>
      <c r="E14" s="111">
        <v>6.7</v>
      </c>
      <c r="F14" s="101" t="s">
        <v>10</v>
      </c>
      <c r="G14" s="220">
        <v>1085.2049999999999</v>
      </c>
      <c r="H14" s="100">
        <f t="shared" si="2"/>
        <v>7.7999999999974534E-2</v>
      </c>
      <c r="I14" s="101">
        <f t="shared" si="3"/>
        <v>935.99999999969441</v>
      </c>
      <c r="J14" s="220">
        <v>2225.4589000000001</v>
      </c>
      <c r="K14" s="100">
        <f t="shared" si="4"/>
        <v>0.17259999999987485</v>
      </c>
      <c r="L14" s="101">
        <f t="shared" si="5"/>
        <v>2071.1999999984982</v>
      </c>
      <c r="M14" s="164">
        <v>6.5</v>
      </c>
      <c r="N14" s="101" t="s">
        <v>11</v>
      </c>
      <c r="O14" s="242">
        <v>597.80870000000004</v>
      </c>
      <c r="P14" s="100">
        <f t="shared" si="6"/>
        <v>5.3800000000023829E-2</v>
      </c>
      <c r="Q14" s="101">
        <f t="shared" si="7"/>
        <v>645.60000000028595</v>
      </c>
      <c r="R14" s="54">
        <v>3765.1948000000002</v>
      </c>
      <c r="S14" s="100">
        <f t="shared" si="8"/>
        <v>0.52920000000040091</v>
      </c>
      <c r="T14" s="114">
        <f t="shared" si="9"/>
        <v>10.584000000008018</v>
      </c>
      <c r="U14" s="156">
        <v>339.31599999999997</v>
      </c>
      <c r="V14" s="115">
        <f t="shared" si="10"/>
        <v>1.799999999997226E-2</v>
      </c>
      <c r="W14" s="131">
        <f t="shared" si="11"/>
        <v>0.35999999999944521</v>
      </c>
      <c r="X14" s="105">
        <v>1909.8889999999999</v>
      </c>
      <c r="Y14" s="116">
        <f t="shared" si="12"/>
        <v>0.30019999999990432</v>
      </c>
      <c r="Z14" s="101">
        <f t="shared" si="13"/>
        <v>1080.7199999996556</v>
      </c>
      <c r="AA14" s="237">
        <v>1337.9260999999999</v>
      </c>
      <c r="AB14" s="116">
        <f t="shared" si="14"/>
        <v>0.18309999999996762</v>
      </c>
      <c r="AC14" s="113">
        <f t="shared" si="15"/>
        <v>659.15999999988344</v>
      </c>
      <c r="AD14" s="238">
        <v>169.5986</v>
      </c>
      <c r="AE14" s="115">
        <f t="shared" si="16"/>
        <v>1.7099999999999227E-2</v>
      </c>
      <c r="AF14" s="101">
        <f t="shared" si="17"/>
        <v>41.039999999998145</v>
      </c>
      <c r="AG14" s="191">
        <v>33.653599999999997</v>
      </c>
      <c r="AH14" s="100">
        <f t="shared" si="18"/>
        <v>8.5999999999941679E-3</v>
      </c>
      <c r="AI14" s="113">
        <f t="shared" si="19"/>
        <v>20.639999999986003</v>
      </c>
      <c r="AJ14" s="54">
        <v>49.416499999999999</v>
      </c>
      <c r="AK14" s="115">
        <f t="shared" si="20"/>
        <v>1.8999999999991246E-3</v>
      </c>
      <c r="AL14" s="101">
        <f t="shared" si="21"/>
        <v>4.5599999999978991</v>
      </c>
      <c r="AM14" s="191">
        <v>27.578800000000001</v>
      </c>
      <c r="AN14" s="100">
        <f t="shared" si="22"/>
        <v>0</v>
      </c>
      <c r="AO14" s="113">
        <f t="shared" si="23"/>
        <v>0</v>
      </c>
      <c r="AP14" s="201">
        <f t="shared" si="24"/>
        <v>3510.6239999987411</v>
      </c>
      <c r="AQ14" s="5">
        <f t="shared" si="25"/>
        <v>901.80000000011091</v>
      </c>
      <c r="AR14" s="99">
        <f t="shared" si="26"/>
        <v>4636.9439999983924</v>
      </c>
      <c r="AS14" s="4"/>
      <c r="AT14" s="4"/>
      <c r="AU14" s="170">
        <f t="shared" si="27"/>
        <v>4636.9439999983924</v>
      </c>
      <c r="AV14" s="4"/>
      <c r="AW14" s="228">
        <f t="shared" si="28"/>
        <v>1581.5999999999804</v>
      </c>
      <c r="AY14" s="208">
        <f t="shared" si="29"/>
        <v>4899.2558842257904</v>
      </c>
    </row>
    <row r="15" spans="1:76" s="48" customFormat="1" ht="15" x14ac:dyDescent="0.25">
      <c r="A15" s="217" t="s">
        <v>44</v>
      </c>
      <c r="B15" s="220">
        <v>2889.8788</v>
      </c>
      <c r="C15" s="121">
        <f t="shared" si="0"/>
        <v>0.21259999999983847</v>
      </c>
      <c r="D15" s="122">
        <f t="shared" si="1"/>
        <v>2551.1999999980617</v>
      </c>
      <c r="E15" s="111">
        <v>6.7</v>
      </c>
      <c r="F15" s="122" t="s">
        <v>10</v>
      </c>
      <c r="G15" s="220">
        <v>1085.2837</v>
      </c>
      <c r="H15" s="121">
        <f t="shared" si="2"/>
        <v>7.8700000000026193E-2</v>
      </c>
      <c r="I15" s="122">
        <f t="shared" si="3"/>
        <v>944.40000000031432</v>
      </c>
      <c r="J15" s="220">
        <v>2225.6230999999998</v>
      </c>
      <c r="K15" s="121">
        <f t="shared" si="4"/>
        <v>0.16419999999970969</v>
      </c>
      <c r="L15" s="122">
        <f t="shared" si="5"/>
        <v>1970.3999999965163</v>
      </c>
      <c r="M15" s="163">
        <v>6.5</v>
      </c>
      <c r="N15" s="122" t="s">
        <v>11</v>
      </c>
      <c r="O15" s="185">
        <v>597.85720000000003</v>
      </c>
      <c r="P15" s="121">
        <f t="shared" si="6"/>
        <v>4.8499999999989996E-2</v>
      </c>
      <c r="Q15" s="122">
        <f t="shared" si="7"/>
        <v>581.99999999987995</v>
      </c>
      <c r="R15" s="56">
        <v>3765.7264</v>
      </c>
      <c r="S15" s="121">
        <f t="shared" si="8"/>
        <v>0.53159999999979846</v>
      </c>
      <c r="T15" s="123">
        <f t="shared" si="9"/>
        <v>10.631999999995969</v>
      </c>
      <c r="U15" s="158">
        <v>339.334</v>
      </c>
      <c r="V15" s="124">
        <f t="shared" si="10"/>
        <v>1.8000000000029104E-2</v>
      </c>
      <c r="W15" s="128">
        <f t="shared" si="11"/>
        <v>0.36000000000058208</v>
      </c>
      <c r="X15" s="93">
        <v>1910.1887999999999</v>
      </c>
      <c r="Y15" s="126">
        <f t="shared" si="12"/>
        <v>0.29980000000000473</v>
      </c>
      <c r="Z15" s="122">
        <f t="shared" si="13"/>
        <v>1079.280000000017</v>
      </c>
      <c r="AA15" s="235">
        <v>1338.1106</v>
      </c>
      <c r="AB15" s="126">
        <f t="shared" si="14"/>
        <v>0.18450000000007094</v>
      </c>
      <c r="AC15" s="130">
        <f t="shared" si="15"/>
        <v>664.20000000025539</v>
      </c>
      <c r="AD15" s="236">
        <v>169.6157</v>
      </c>
      <c r="AE15" s="124">
        <f t="shared" si="16"/>
        <v>1.7099999999999227E-2</v>
      </c>
      <c r="AF15" s="122">
        <f t="shared" si="17"/>
        <v>41.039999999998145</v>
      </c>
      <c r="AG15" s="190">
        <v>33.662999999999997</v>
      </c>
      <c r="AH15" s="121">
        <f t="shared" si="18"/>
        <v>9.3999999999994088E-3</v>
      </c>
      <c r="AI15" s="130">
        <f t="shared" si="19"/>
        <v>22.559999999998581</v>
      </c>
      <c r="AJ15" s="56">
        <v>49.418199999999999</v>
      </c>
      <c r="AK15" s="124">
        <f t="shared" si="20"/>
        <v>1.6999999999995907E-3</v>
      </c>
      <c r="AL15" s="122">
        <f t="shared" si="21"/>
        <v>4.0799999999990177</v>
      </c>
      <c r="AM15" s="190">
        <v>27.578800000000001</v>
      </c>
      <c r="AN15" s="121">
        <f t="shared" si="22"/>
        <v>0</v>
      </c>
      <c r="AO15" s="130">
        <f t="shared" si="23"/>
        <v>0</v>
      </c>
      <c r="AP15" s="200">
        <f t="shared" si="24"/>
        <v>3408.1919999945603</v>
      </c>
      <c r="AQ15" s="43">
        <f t="shared" si="25"/>
        <v>839.6399999999403</v>
      </c>
      <c r="AR15" s="88">
        <f t="shared" si="26"/>
        <v>4532.5919999945745</v>
      </c>
      <c r="AS15" s="4"/>
      <c r="AT15" s="4"/>
      <c r="AU15" s="58">
        <f t="shared" si="27"/>
        <v>4532.5919999945745</v>
      </c>
      <c r="AV15" s="4"/>
      <c r="AW15" s="59">
        <f t="shared" si="28"/>
        <v>1526.4000000001943</v>
      </c>
      <c r="AX15" s="4"/>
      <c r="AY15" s="59">
        <f t="shared" si="29"/>
        <v>4782.7070993753541</v>
      </c>
      <c r="AZ15" s="4"/>
      <c r="BA15" s="4"/>
      <c r="BB15" s="4"/>
      <c r="BC15" s="4"/>
      <c r="BD15" s="4"/>
      <c r="BE15" s="4"/>
      <c r="BF15" s="4"/>
      <c r="BG15" s="4"/>
      <c r="BH15" s="47"/>
    </row>
    <row r="16" spans="1:76" s="6" customFormat="1" ht="15" x14ac:dyDescent="0.25">
      <c r="A16" s="219" t="s">
        <v>45</v>
      </c>
      <c r="B16" s="220">
        <v>2890.0916999999999</v>
      </c>
      <c r="C16" s="100">
        <f t="shared" si="0"/>
        <v>0.21289999999999054</v>
      </c>
      <c r="D16" s="101">
        <f t="shared" si="1"/>
        <v>2554.7999999998865</v>
      </c>
      <c r="E16" s="111">
        <v>6.7</v>
      </c>
      <c r="F16" s="101" t="s">
        <v>10</v>
      </c>
      <c r="G16" s="220">
        <v>1085.3642</v>
      </c>
      <c r="H16" s="100">
        <f t="shared" si="2"/>
        <v>8.0500000000029104E-2</v>
      </c>
      <c r="I16" s="101">
        <f t="shared" si="3"/>
        <v>966.00000000034925</v>
      </c>
      <c r="J16" s="220">
        <v>2225.7813999999998</v>
      </c>
      <c r="K16" s="100">
        <f t="shared" si="4"/>
        <v>0.15830000000005384</v>
      </c>
      <c r="L16" s="101">
        <f t="shared" si="5"/>
        <v>1899.6000000006461</v>
      </c>
      <c r="M16" s="165">
        <v>6.5</v>
      </c>
      <c r="N16" s="101" t="s">
        <v>11</v>
      </c>
      <c r="O16" s="186">
        <v>597.90269999999998</v>
      </c>
      <c r="P16" s="100">
        <f t="shared" si="6"/>
        <v>4.5499999999947249E-2</v>
      </c>
      <c r="Q16" s="101">
        <f t="shared" si="7"/>
        <v>545.99999999936699</v>
      </c>
      <c r="R16" s="52">
        <v>3766.2604000000001</v>
      </c>
      <c r="S16" s="100">
        <f t="shared" si="8"/>
        <v>0.5340000000001055</v>
      </c>
      <c r="T16" s="114">
        <f t="shared" si="9"/>
        <v>10.68000000000211</v>
      </c>
      <c r="U16" s="154">
        <v>339.35239999999999</v>
      </c>
      <c r="V16" s="115">
        <f t="shared" si="10"/>
        <v>1.8399999999985539E-2</v>
      </c>
      <c r="W16" s="131">
        <f t="shared" si="11"/>
        <v>0.36799999999971078</v>
      </c>
      <c r="X16" s="105">
        <v>1910.4888000000001</v>
      </c>
      <c r="Y16" s="116">
        <f t="shared" si="12"/>
        <v>0.3000000000001819</v>
      </c>
      <c r="Z16" s="101">
        <f t="shared" si="13"/>
        <v>1080.0000000006548</v>
      </c>
      <c r="AA16" s="237">
        <v>1338.2955999999999</v>
      </c>
      <c r="AB16" s="116">
        <f t="shared" si="14"/>
        <v>0.18499999999994543</v>
      </c>
      <c r="AC16" s="113">
        <f t="shared" si="15"/>
        <v>665.99999999980355</v>
      </c>
      <c r="AD16" s="238">
        <v>169.6343</v>
      </c>
      <c r="AE16" s="115">
        <f t="shared" si="16"/>
        <v>1.8599999999992178E-2</v>
      </c>
      <c r="AF16" s="101">
        <f t="shared" si="17"/>
        <v>44.639999999981228</v>
      </c>
      <c r="AG16" s="191">
        <v>33.678400000000003</v>
      </c>
      <c r="AH16" s="100">
        <f t="shared" si="18"/>
        <v>1.5400000000006742E-2</v>
      </c>
      <c r="AI16" s="113">
        <f t="shared" si="19"/>
        <v>36.96000000001618</v>
      </c>
      <c r="AJ16" s="52">
        <v>49.42</v>
      </c>
      <c r="AK16" s="115">
        <f t="shared" si="20"/>
        <v>1.8000000000029104E-3</v>
      </c>
      <c r="AL16" s="101">
        <f t="shared" si="21"/>
        <v>4.3200000000069849</v>
      </c>
      <c r="AM16" s="191">
        <v>27.578800000000001</v>
      </c>
      <c r="AN16" s="100">
        <f t="shared" si="22"/>
        <v>0</v>
      </c>
      <c r="AO16" s="113">
        <f t="shared" si="23"/>
        <v>0</v>
      </c>
      <c r="AP16" s="201">
        <f t="shared" si="24"/>
        <v>3336.4879999998911</v>
      </c>
      <c r="AQ16" s="5">
        <f t="shared" si="25"/>
        <v>809.03999999989651</v>
      </c>
      <c r="AR16" s="99">
        <f t="shared" si="26"/>
        <v>4465.4480000005342</v>
      </c>
      <c r="AS16" s="4"/>
      <c r="AT16" s="4"/>
      <c r="AU16" s="58">
        <f t="shared" si="27"/>
        <v>4465.4480000005342</v>
      </c>
      <c r="AV16" s="4"/>
      <c r="AW16" s="59">
        <f t="shared" si="28"/>
        <v>1511.9999999997162</v>
      </c>
      <c r="AX16" s="4"/>
      <c r="AY16" s="59">
        <f t="shared" si="29"/>
        <v>4714.4851087587404</v>
      </c>
      <c r="AZ16" s="4"/>
      <c r="BA16" s="4"/>
      <c r="BB16" s="4"/>
      <c r="BC16" s="4"/>
      <c r="BD16" s="4"/>
      <c r="BE16" s="4"/>
      <c r="BF16" s="4"/>
      <c r="BG16" s="4"/>
      <c r="BH16" s="37"/>
    </row>
    <row r="17" spans="1:76" s="4" customFormat="1" ht="15" x14ac:dyDescent="0.25">
      <c r="A17" s="219" t="s">
        <v>46</v>
      </c>
      <c r="B17" s="220">
        <v>2890.3078999999998</v>
      </c>
      <c r="C17" s="117">
        <f t="shared" si="0"/>
        <v>0.21619999999984429</v>
      </c>
      <c r="D17" s="120">
        <f t="shared" si="1"/>
        <v>2594.3999999981315</v>
      </c>
      <c r="E17" s="119">
        <v>6.7</v>
      </c>
      <c r="F17" s="120" t="s">
        <v>10</v>
      </c>
      <c r="G17" s="220">
        <v>1085.4468999999999</v>
      </c>
      <c r="H17" s="121">
        <f t="shared" si="2"/>
        <v>8.2699999999931606E-2</v>
      </c>
      <c r="I17" s="122">
        <f t="shared" si="3"/>
        <v>992.39999999917927</v>
      </c>
      <c r="J17" s="220">
        <v>2225.9386</v>
      </c>
      <c r="K17" s="121">
        <f t="shared" si="4"/>
        <v>0.15720000000010259</v>
      </c>
      <c r="L17" s="122">
        <f t="shared" si="5"/>
        <v>1886.4000000012311</v>
      </c>
      <c r="M17" s="165">
        <v>6.5</v>
      </c>
      <c r="N17" s="122" t="s">
        <v>11</v>
      </c>
      <c r="O17" s="186">
        <v>597.94709999999998</v>
      </c>
      <c r="P17" s="121">
        <f t="shared" si="6"/>
        <v>4.4399999999995998E-2</v>
      </c>
      <c r="Q17" s="122">
        <f t="shared" si="7"/>
        <v>532.79999999995198</v>
      </c>
      <c r="R17" s="55">
        <v>3766.7979999999998</v>
      </c>
      <c r="S17" s="121">
        <f t="shared" si="8"/>
        <v>0.53759999999965657</v>
      </c>
      <c r="T17" s="123">
        <f t="shared" si="9"/>
        <v>10.751999999993131</v>
      </c>
      <c r="U17" s="157">
        <v>339.37040000000002</v>
      </c>
      <c r="V17" s="124">
        <f t="shared" si="10"/>
        <v>1.8000000000029104E-2</v>
      </c>
      <c r="W17" s="128">
        <f t="shared" si="11"/>
        <v>0.36000000000058208</v>
      </c>
      <c r="X17" s="125">
        <v>1910.7897</v>
      </c>
      <c r="Y17" s="126">
        <f t="shared" si="12"/>
        <v>0.30089999999995598</v>
      </c>
      <c r="Z17" s="122">
        <f t="shared" si="13"/>
        <v>1083.2399999998415</v>
      </c>
      <c r="AA17" s="239">
        <v>1338.4809</v>
      </c>
      <c r="AB17" s="126">
        <f t="shared" si="14"/>
        <v>0.1853000000000975</v>
      </c>
      <c r="AC17" s="130">
        <f t="shared" si="15"/>
        <v>667.08000000035099</v>
      </c>
      <c r="AD17" s="238">
        <v>169.6506</v>
      </c>
      <c r="AE17" s="127">
        <f t="shared" si="16"/>
        <v>1.6300000000001091E-2</v>
      </c>
      <c r="AF17" s="122">
        <f t="shared" si="17"/>
        <v>39.120000000002619</v>
      </c>
      <c r="AG17" s="189">
        <v>33.688699999999997</v>
      </c>
      <c r="AH17" s="128">
        <f t="shared" si="18"/>
        <v>1.0299999999993759E-2</v>
      </c>
      <c r="AI17" s="130">
        <f t="shared" si="19"/>
        <v>24.719999999985021</v>
      </c>
      <c r="AJ17" s="55">
        <v>49.421599999999998</v>
      </c>
      <c r="AK17" s="124">
        <f t="shared" si="20"/>
        <v>1.5999999999962711E-3</v>
      </c>
      <c r="AL17" s="122">
        <f t="shared" si="21"/>
        <v>3.8399999999910506</v>
      </c>
      <c r="AM17" s="189">
        <v>27.578800000000001</v>
      </c>
      <c r="AN17" s="121">
        <f t="shared" si="22"/>
        <v>0</v>
      </c>
      <c r="AO17" s="130">
        <f t="shared" si="23"/>
        <v>0</v>
      </c>
      <c r="AP17" s="200">
        <f t="shared" si="24"/>
        <v>3365.7119999995211</v>
      </c>
      <c r="AQ17" s="43">
        <f t="shared" si="25"/>
        <v>833.39999999879524</v>
      </c>
      <c r="AR17" s="112">
        <f t="shared" si="26"/>
        <v>4491.9119999993563</v>
      </c>
      <c r="AU17" s="58">
        <f t="shared" si="27"/>
        <v>4491.9119999993563</v>
      </c>
      <c r="AW17" s="59">
        <f t="shared" si="28"/>
        <v>1525.1999999991313</v>
      </c>
      <c r="AY17" s="59">
        <f t="shared" si="29"/>
        <v>4743.7862995433898</v>
      </c>
    </row>
    <row r="18" spans="1:76" s="29" customFormat="1" ht="15.75" thickBot="1" x14ac:dyDescent="0.3">
      <c r="A18" s="246" t="s">
        <v>47</v>
      </c>
      <c r="B18" s="247">
        <v>2890.5239999999999</v>
      </c>
      <c r="C18" s="102">
        <f t="shared" si="0"/>
        <v>0.21610000000009677</v>
      </c>
      <c r="D18" s="107">
        <f t="shared" si="1"/>
        <v>2593.2000000011612</v>
      </c>
      <c r="E18" s="171">
        <v>6.7</v>
      </c>
      <c r="F18" s="107" t="s">
        <v>10</v>
      </c>
      <c r="G18" s="247">
        <v>1085.5336</v>
      </c>
      <c r="H18" s="102">
        <f t="shared" si="2"/>
        <v>8.6700000000064392E-2</v>
      </c>
      <c r="I18" s="107">
        <f t="shared" si="3"/>
        <v>1040.4000000007727</v>
      </c>
      <c r="J18" s="247">
        <v>2226.0962</v>
      </c>
      <c r="K18" s="102">
        <f t="shared" si="4"/>
        <v>0.15760000000000218</v>
      </c>
      <c r="L18" s="107">
        <f t="shared" si="5"/>
        <v>1891.2000000000262</v>
      </c>
      <c r="M18" s="165">
        <v>6.5</v>
      </c>
      <c r="N18" s="107" t="s">
        <v>11</v>
      </c>
      <c r="O18" s="248">
        <v>597.99350000000004</v>
      </c>
      <c r="P18" s="102">
        <f t="shared" si="6"/>
        <v>4.6400000000062391E-2</v>
      </c>
      <c r="Q18" s="107">
        <f t="shared" si="7"/>
        <v>556.8000000007487</v>
      </c>
      <c r="R18" s="173">
        <v>3767.3627999999999</v>
      </c>
      <c r="S18" s="102">
        <f t="shared" si="8"/>
        <v>0.56480000000010477</v>
      </c>
      <c r="T18" s="103">
        <f t="shared" si="9"/>
        <v>11.296000000002095</v>
      </c>
      <c r="U18" s="172">
        <v>339.38839999999999</v>
      </c>
      <c r="V18" s="104">
        <f t="shared" si="10"/>
        <v>1.799999999997226E-2</v>
      </c>
      <c r="W18" s="109">
        <f t="shared" si="11"/>
        <v>0.35999999999944521</v>
      </c>
      <c r="X18" s="125">
        <v>1911.0906</v>
      </c>
      <c r="Y18" s="106">
        <f t="shared" si="12"/>
        <v>0.30089999999995598</v>
      </c>
      <c r="Z18" s="107">
        <f t="shared" si="13"/>
        <v>1083.2399999998415</v>
      </c>
      <c r="AA18" s="239">
        <v>1338.6686</v>
      </c>
      <c r="AB18" s="106">
        <f t="shared" si="14"/>
        <v>0.1876999999999498</v>
      </c>
      <c r="AC18" s="110">
        <f t="shared" si="15"/>
        <v>675.71999999981927</v>
      </c>
      <c r="AD18" s="240">
        <v>169.66890000000001</v>
      </c>
      <c r="AE18" s="104">
        <f t="shared" si="16"/>
        <v>1.8300000000010641E-2</v>
      </c>
      <c r="AF18" s="107">
        <f t="shared" si="17"/>
        <v>43.920000000025539</v>
      </c>
      <c r="AG18" s="189">
        <v>33.701599999999999</v>
      </c>
      <c r="AH18" s="102">
        <f t="shared" si="18"/>
        <v>1.290000000000191E-2</v>
      </c>
      <c r="AI18" s="110">
        <f t="shared" si="19"/>
        <v>30.960000000004584</v>
      </c>
      <c r="AJ18" s="173">
        <v>49.423099999999998</v>
      </c>
      <c r="AK18" s="104">
        <f t="shared" si="20"/>
        <v>1.5000000000000568E-3</v>
      </c>
      <c r="AL18" s="107">
        <f t="shared" si="21"/>
        <v>3.6000000000001364</v>
      </c>
      <c r="AM18" s="189">
        <v>27.578800000000001</v>
      </c>
      <c r="AN18" s="102">
        <f t="shared" si="22"/>
        <v>0</v>
      </c>
      <c r="AO18" s="110">
        <f t="shared" si="23"/>
        <v>0</v>
      </c>
      <c r="AP18" s="199">
        <f t="shared" si="24"/>
        <v>3365.2960000013218</v>
      </c>
      <c r="AQ18" s="28">
        <f t="shared" si="25"/>
        <v>890.52000000169755</v>
      </c>
      <c r="AR18" s="112">
        <f t="shared" si="26"/>
        <v>4496.0560000011892</v>
      </c>
      <c r="AS18" s="4"/>
      <c r="AT18" s="4"/>
      <c r="AU18" s="170">
        <f t="shared" si="27"/>
        <v>4496.0560000011892</v>
      </c>
      <c r="AV18" s="4"/>
      <c r="AW18" s="249">
        <f t="shared" si="28"/>
        <v>1597.2000000015214</v>
      </c>
      <c r="AY18" s="250">
        <f t="shared" si="29"/>
        <v>4771.3276344379829</v>
      </c>
    </row>
    <row r="19" spans="1:76" s="61" customFormat="1" ht="15.75" thickBot="1" x14ac:dyDescent="0.3">
      <c r="A19" s="215" t="s">
        <v>48</v>
      </c>
      <c r="B19" s="216">
        <v>2890.7408</v>
      </c>
      <c r="C19" s="75">
        <f t="shared" si="0"/>
        <v>0.21680000000014843</v>
      </c>
      <c r="D19" s="77">
        <f t="shared" si="1"/>
        <v>2601.6000000017812</v>
      </c>
      <c r="E19" s="76">
        <v>6.7</v>
      </c>
      <c r="F19" s="77" t="s">
        <v>10</v>
      </c>
      <c r="G19" s="216">
        <v>1085.6206</v>
      </c>
      <c r="H19" s="78">
        <f t="shared" si="2"/>
        <v>8.6999999999989086E-2</v>
      </c>
      <c r="I19" s="79">
        <f t="shared" si="3"/>
        <v>1043.999999999869</v>
      </c>
      <c r="J19" s="216">
        <v>2226.2534999999998</v>
      </c>
      <c r="K19" s="78">
        <f t="shared" si="4"/>
        <v>0.15729999999985012</v>
      </c>
      <c r="L19" s="79">
        <f t="shared" si="5"/>
        <v>1887.5999999982014</v>
      </c>
      <c r="M19" s="162">
        <v>6.6</v>
      </c>
      <c r="N19" s="79" t="s">
        <v>11</v>
      </c>
      <c r="O19" s="184">
        <v>598.03769999999997</v>
      </c>
      <c r="P19" s="78">
        <f t="shared" si="6"/>
        <v>4.4199999999932515E-2</v>
      </c>
      <c r="Q19" s="79">
        <f t="shared" si="7"/>
        <v>530.39999999919019</v>
      </c>
      <c r="R19" s="50">
        <v>3767.9216000000001</v>
      </c>
      <c r="S19" s="78">
        <f t="shared" si="8"/>
        <v>0.55880000000024665</v>
      </c>
      <c r="T19" s="80">
        <f t="shared" si="9"/>
        <v>11.176000000004933</v>
      </c>
      <c r="U19" s="152">
        <v>339.40640000000002</v>
      </c>
      <c r="V19" s="81">
        <v>0</v>
      </c>
      <c r="W19" s="85">
        <f t="shared" si="11"/>
        <v>0</v>
      </c>
      <c r="X19" s="82">
        <v>1911.3910000000001</v>
      </c>
      <c r="Y19" s="83">
        <f t="shared" si="12"/>
        <v>0.30040000000008149</v>
      </c>
      <c r="Z19" s="79">
        <f t="shared" si="13"/>
        <v>1081.4400000002934</v>
      </c>
      <c r="AA19" s="233">
        <v>1338.8563999999999</v>
      </c>
      <c r="AB19" s="83">
        <v>0</v>
      </c>
      <c r="AC19" s="129">
        <f t="shared" si="15"/>
        <v>0</v>
      </c>
      <c r="AD19" s="234">
        <v>169.68190000000001</v>
      </c>
      <c r="AE19" s="84">
        <f t="shared" si="16"/>
        <v>1.300000000000523E-2</v>
      </c>
      <c r="AF19" s="79">
        <f t="shared" si="17"/>
        <v>31.200000000012551</v>
      </c>
      <c r="AG19" s="195">
        <v>33.701599999999999</v>
      </c>
      <c r="AH19" s="85">
        <f t="shared" si="18"/>
        <v>0</v>
      </c>
      <c r="AI19" s="129">
        <f t="shared" si="19"/>
        <v>0</v>
      </c>
      <c r="AJ19" s="50">
        <v>49.424999999999997</v>
      </c>
      <c r="AK19" s="81">
        <f t="shared" si="20"/>
        <v>1.8999999999991246E-3</v>
      </c>
      <c r="AL19" s="79">
        <f t="shared" si="21"/>
        <v>4.5599999999978991</v>
      </c>
      <c r="AM19" s="195">
        <v>27.578800000000001</v>
      </c>
      <c r="AN19" s="78">
        <f t="shared" si="22"/>
        <v>0</v>
      </c>
      <c r="AO19" s="129">
        <f t="shared" si="23"/>
        <v>0</v>
      </c>
      <c r="AP19" s="197">
        <f t="shared" si="24"/>
        <v>3383.1759999996839</v>
      </c>
      <c r="AQ19" s="60">
        <f t="shared" si="25"/>
        <v>1574.3999999990592</v>
      </c>
      <c r="AR19" s="77">
        <f t="shared" si="26"/>
        <v>4500.3759999999875</v>
      </c>
      <c r="AS19" s="182"/>
      <c r="AT19" s="182"/>
      <c r="AU19" s="58">
        <f t="shared" si="27"/>
        <v>4500.3759999999875</v>
      </c>
      <c r="AV19" s="182"/>
      <c r="AW19" s="62">
        <f t="shared" si="28"/>
        <v>1574.3999999990592</v>
      </c>
      <c r="AY19" s="62">
        <f t="shared" si="29"/>
        <v>4767.8212530854098</v>
      </c>
    </row>
    <row r="20" spans="1:76" s="4" customFormat="1" ht="15" x14ac:dyDescent="0.25">
      <c r="A20" s="217" t="s">
        <v>49</v>
      </c>
      <c r="B20" s="218">
        <v>2890.9566</v>
      </c>
      <c r="C20" s="86">
        <f t="shared" si="0"/>
        <v>0.2157999999999447</v>
      </c>
      <c r="D20" s="88">
        <f t="shared" si="1"/>
        <v>2589.5999999993364</v>
      </c>
      <c r="E20" s="207">
        <v>6.7</v>
      </c>
      <c r="F20" s="88" t="s">
        <v>10</v>
      </c>
      <c r="G20" s="218">
        <v>1085.7081000000001</v>
      </c>
      <c r="H20" s="89">
        <f t="shared" si="2"/>
        <v>8.7500000000090949E-2</v>
      </c>
      <c r="I20" s="90">
        <f t="shared" si="3"/>
        <v>1050.0000000010914</v>
      </c>
      <c r="J20" s="218">
        <v>2226.4114</v>
      </c>
      <c r="K20" s="89">
        <f t="shared" si="4"/>
        <v>0.15790000000015425</v>
      </c>
      <c r="L20" s="90">
        <f t="shared" si="5"/>
        <v>1894.800000001851</v>
      </c>
      <c r="M20" s="166">
        <v>6.6</v>
      </c>
      <c r="N20" s="90" t="s">
        <v>11</v>
      </c>
      <c r="O20" s="185">
        <v>598.08280000000002</v>
      </c>
      <c r="P20" s="89">
        <f t="shared" si="6"/>
        <v>4.5100000000047658E-2</v>
      </c>
      <c r="Q20" s="90">
        <f t="shared" si="7"/>
        <v>541.20000000057189</v>
      </c>
      <c r="R20" s="51">
        <v>3768.4816000000001</v>
      </c>
      <c r="S20" s="89">
        <f t="shared" si="8"/>
        <v>0.55999999999994543</v>
      </c>
      <c r="T20" s="91">
        <f t="shared" si="9"/>
        <v>11.199999999998909</v>
      </c>
      <c r="U20" s="153">
        <v>339.42439999999999</v>
      </c>
      <c r="V20" s="92">
        <f t="shared" ref="V20:V28" si="30">U20-U19</f>
        <v>1.799999999997226E-2</v>
      </c>
      <c r="W20" s="96">
        <f t="shared" si="11"/>
        <v>0.35999999999944521</v>
      </c>
      <c r="X20" s="93">
        <v>1911.6914999999999</v>
      </c>
      <c r="Y20" s="94">
        <f t="shared" si="12"/>
        <v>0.30049999999982901</v>
      </c>
      <c r="Z20" s="90">
        <f t="shared" si="13"/>
        <v>1081.7999999993845</v>
      </c>
      <c r="AA20" s="235">
        <v>1339.0455999999999</v>
      </c>
      <c r="AB20" s="94">
        <f t="shared" ref="AB20:AB28" si="31">AA20-AA19</f>
        <v>0.18920000000002801</v>
      </c>
      <c r="AC20" s="132">
        <f t="shared" si="15"/>
        <v>681.12000000010084</v>
      </c>
      <c r="AD20" s="236">
        <v>169.6944</v>
      </c>
      <c r="AE20" s="95">
        <f t="shared" si="16"/>
        <v>1.2499999999988631E-2</v>
      </c>
      <c r="AF20" s="90">
        <f t="shared" si="17"/>
        <v>29.999999999972715</v>
      </c>
      <c r="AG20" s="190">
        <v>33.701599999999999</v>
      </c>
      <c r="AH20" s="96">
        <f t="shared" si="18"/>
        <v>0</v>
      </c>
      <c r="AI20" s="132">
        <f t="shared" si="19"/>
        <v>0</v>
      </c>
      <c r="AJ20" s="51">
        <v>49.426499999999997</v>
      </c>
      <c r="AK20" s="92">
        <f t="shared" si="20"/>
        <v>1.5000000000000568E-3</v>
      </c>
      <c r="AL20" s="90">
        <f t="shared" si="21"/>
        <v>3.6000000000001364</v>
      </c>
      <c r="AM20" s="190">
        <v>27.578800000000001</v>
      </c>
      <c r="AN20" s="89">
        <f t="shared" si="22"/>
        <v>0</v>
      </c>
      <c r="AO20" s="132">
        <f t="shared" si="23"/>
        <v>0</v>
      </c>
      <c r="AP20" s="198">
        <f t="shared" si="24"/>
        <v>3380.5600000018285</v>
      </c>
      <c r="AQ20" s="30">
        <f t="shared" si="25"/>
        <v>910.08000000156244</v>
      </c>
      <c r="AR20" s="88">
        <f t="shared" si="26"/>
        <v>4495.960000001186</v>
      </c>
      <c r="AU20" s="58">
        <f t="shared" si="27"/>
        <v>4495.960000001186</v>
      </c>
      <c r="AW20" s="59">
        <f t="shared" si="28"/>
        <v>1591.2000000016633</v>
      </c>
      <c r="AY20" s="59">
        <f t="shared" si="29"/>
        <v>4769.2319886556106</v>
      </c>
    </row>
    <row r="21" spans="1:76" s="4" customFormat="1" ht="15.75" thickBot="1" x14ac:dyDescent="0.3">
      <c r="A21" s="221" t="s">
        <v>50</v>
      </c>
      <c r="B21" s="222">
        <v>2891.1725000000001</v>
      </c>
      <c r="C21" s="97">
        <f t="shared" si="0"/>
        <v>0.21590000000014697</v>
      </c>
      <c r="D21" s="112">
        <f t="shared" si="1"/>
        <v>2590.8000000017637</v>
      </c>
      <c r="E21" s="119">
        <v>6.7</v>
      </c>
      <c r="F21" s="112" t="s">
        <v>10</v>
      </c>
      <c r="G21" s="222">
        <v>1085.7958000000001</v>
      </c>
      <c r="H21" s="102">
        <f t="shared" si="2"/>
        <v>8.7700000000040745E-2</v>
      </c>
      <c r="I21" s="107">
        <f t="shared" si="3"/>
        <v>1052.4000000004889</v>
      </c>
      <c r="J21" s="222">
        <v>2226.5693000000001</v>
      </c>
      <c r="K21" s="102">
        <f t="shared" si="4"/>
        <v>0.15790000000015425</v>
      </c>
      <c r="L21" s="107">
        <f t="shared" si="5"/>
        <v>1894.800000001851</v>
      </c>
      <c r="M21" s="165">
        <v>6.6</v>
      </c>
      <c r="N21" s="107" t="s">
        <v>11</v>
      </c>
      <c r="O21" s="187">
        <v>598.12829999999997</v>
      </c>
      <c r="P21" s="102">
        <f t="shared" si="6"/>
        <v>4.5499999999947249E-2</v>
      </c>
      <c r="Q21" s="107">
        <f t="shared" si="7"/>
        <v>545.99999999936699</v>
      </c>
      <c r="R21" s="53">
        <v>3769.0423999999998</v>
      </c>
      <c r="S21" s="102">
        <f t="shared" si="8"/>
        <v>0.56079999999974461</v>
      </c>
      <c r="T21" s="103">
        <f t="shared" si="9"/>
        <v>11.215999999994892</v>
      </c>
      <c r="U21" s="155">
        <v>339.44279999999998</v>
      </c>
      <c r="V21" s="104">
        <f t="shared" si="30"/>
        <v>1.8399999999985539E-2</v>
      </c>
      <c r="W21" s="109">
        <f t="shared" si="11"/>
        <v>0.36799999999971078</v>
      </c>
      <c r="X21" s="125">
        <v>1911.9924000000001</v>
      </c>
      <c r="Y21" s="106">
        <f t="shared" si="12"/>
        <v>0.30090000000018335</v>
      </c>
      <c r="Z21" s="107">
        <f t="shared" si="13"/>
        <v>1083.2400000006601</v>
      </c>
      <c r="AA21" s="239">
        <v>1339.2351000000001</v>
      </c>
      <c r="AB21" s="106">
        <f t="shared" si="31"/>
        <v>0.18950000000018008</v>
      </c>
      <c r="AC21" s="110">
        <f t="shared" si="15"/>
        <v>682.20000000064829</v>
      </c>
      <c r="AD21" s="240">
        <v>169.7064</v>
      </c>
      <c r="AE21" s="108">
        <f t="shared" si="16"/>
        <v>1.2000000000000455E-2</v>
      </c>
      <c r="AF21" s="107">
        <f t="shared" si="17"/>
        <v>28.800000000001091</v>
      </c>
      <c r="AG21" s="189">
        <v>33.701599999999999</v>
      </c>
      <c r="AH21" s="109">
        <f t="shared" si="18"/>
        <v>0</v>
      </c>
      <c r="AI21" s="110">
        <f t="shared" si="19"/>
        <v>0</v>
      </c>
      <c r="AJ21" s="53">
        <v>49.428100000000001</v>
      </c>
      <c r="AK21" s="104">
        <f t="shared" si="20"/>
        <v>1.6000000000033765E-3</v>
      </c>
      <c r="AL21" s="107">
        <f t="shared" si="21"/>
        <v>3.8400000000081036</v>
      </c>
      <c r="AM21" s="189">
        <v>27.578800000000001</v>
      </c>
      <c r="AN21" s="102">
        <f t="shared" si="22"/>
        <v>0</v>
      </c>
      <c r="AO21" s="110">
        <f t="shared" si="23"/>
        <v>0</v>
      </c>
      <c r="AP21" s="199">
        <f t="shared" si="24"/>
        <v>3381.3040000029396</v>
      </c>
      <c r="AQ21" s="28">
        <f t="shared" si="25"/>
        <v>916.19999999920765</v>
      </c>
      <c r="AR21" s="112">
        <f t="shared" si="26"/>
        <v>4497.1840000036091</v>
      </c>
      <c r="AU21" s="58">
        <f t="shared" si="27"/>
        <v>4497.1840000036091</v>
      </c>
      <c r="AW21" s="59">
        <f t="shared" si="28"/>
        <v>1598.3999999998559</v>
      </c>
      <c r="AY21" s="59">
        <f t="shared" si="29"/>
        <v>4772.792315813459</v>
      </c>
    </row>
    <row r="22" spans="1:76" s="63" customFormat="1" ht="15.75" thickBot="1" x14ac:dyDescent="0.3">
      <c r="A22" s="215" t="s">
        <v>52</v>
      </c>
      <c r="B22" s="216">
        <v>2891.3899000000001</v>
      </c>
      <c r="C22" s="78">
        <f t="shared" si="0"/>
        <v>0.21739999999999782</v>
      </c>
      <c r="D22" s="79">
        <f t="shared" si="1"/>
        <v>2608.7999999999738</v>
      </c>
      <c r="E22" s="76">
        <v>6.7</v>
      </c>
      <c r="F22" s="79" t="s">
        <v>10</v>
      </c>
      <c r="G22" s="216">
        <v>1085.8838000000001</v>
      </c>
      <c r="H22" s="78">
        <f t="shared" si="2"/>
        <v>8.7999999999965439E-2</v>
      </c>
      <c r="I22" s="79">
        <f t="shared" si="3"/>
        <v>1055.9999999995853</v>
      </c>
      <c r="J22" s="216">
        <v>2226.7271999999998</v>
      </c>
      <c r="K22" s="78">
        <f t="shared" si="4"/>
        <v>0.1578999999996995</v>
      </c>
      <c r="L22" s="79">
        <f t="shared" si="5"/>
        <v>1894.799999996394</v>
      </c>
      <c r="M22" s="162">
        <v>6.5</v>
      </c>
      <c r="N22" s="79" t="s">
        <v>11</v>
      </c>
      <c r="O22" s="184">
        <v>598.17439999999999</v>
      </c>
      <c r="P22" s="78">
        <f t="shared" si="6"/>
        <v>4.6100000000024011E-2</v>
      </c>
      <c r="Q22" s="79">
        <f t="shared" si="7"/>
        <v>553.20000000028813</v>
      </c>
      <c r="R22" s="50">
        <v>3769.6044000000002</v>
      </c>
      <c r="S22" s="78">
        <f t="shared" si="8"/>
        <v>0.56200000000035288</v>
      </c>
      <c r="T22" s="80">
        <f t="shared" si="9"/>
        <v>11.240000000007058</v>
      </c>
      <c r="U22" s="152">
        <v>339.46120000000002</v>
      </c>
      <c r="V22" s="81">
        <f t="shared" si="30"/>
        <v>1.8400000000042382E-2</v>
      </c>
      <c r="W22" s="85">
        <f t="shared" si="11"/>
        <v>0.36800000000084765</v>
      </c>
      <c r="X22" s="82">
        <v>1912.2973999999999</v>
      </c>
      <c r="Y22" s="83">
        <f t="shared" si="12"/>
        <v>0.30499999999983629</v>
      </c>
      <c r="Z22" s="79">
        <f t="shared" si="13"/>
        <v>1097.9999999994106</v>
      </c>
      <c r="AA22" s="233">
        <v>1339.4264000000001</v>
      </c>
      <c r="AB22" s="83">
        <f t="shared" si="31"/>
        <v>0.19129999999995562</v>
      </c>
      <c r="AC22" s="129">
        <f t="shared" si="15"/>
        <v>688.67999999984022</v>
      </c>
      <c r="AD22" s="234">
        <v>169.7184</v>
      </c>
      <c r="AE22" s="81">
        <f t="shared" si="16"/>
        <v>1.2000000000000455E-2</v>
      </c>
      <c r="AF22" s="79">
        <f t="shared" si="17"/>
        <v>28.800000000001091</v>
      </c>
      <c r="AG22" s="195">
        <v>33.701599999999999</v>
      </c>
      <c r="AH22" s="78">
        <f t="shared" si="18"/>
        <v>0</v>
      </c>
      <c r="AI22" s="129">
        <f t="shared" si="19"/>
        <v>0</v>
      </c>
      <c r="AJ22" s="50">
        <v>49.4298</v>
      </c>
      <c r="AK22" s="81">
        <f t="shared" si="20"/>
        <v>1.6999999999995907E-3</v>
      </c>
      <c r="AL22" s="79">
        <f t="shared" si="21"/>
        <v>4.0799999999990177</v>
      </c>
      <c r="AM22" s="195">
        <v>27.578800000000001</v>
      </c>
      <c r="AN22" s="78">
        <f t="shared" si="22"/>
        <v>0</v>
      </c>
      <c r="AO22" s="129">
        <f t="shared" si="23"/>
        <v>0</v>
      </c>
      <c r="AP22" s="197">
        <f t="shared" si="24"/>
        <v>3384.3279999969645</v>
      </c>
      <c r="AQ22" s="60">
        <f t="shared" si="25"/>
        <v>920.52000000003318</v>
      </c>
      <c r="AR22" s="77">
        <f t="shared" si="26"/>
        <v>4515.2079999963753</v>
      </c>
      <c r="AS22" s="182"/>
      <c r="AT22" s="182"/>
      <c r="AU22" s="58">
        <f t="shared" si="27"/>
        <v>4515.2079999963753</v>
      </c>
      <c r="AV22" s="182"/>
      <c r="AW22" s="226">
        <f t="shared" si="28"/>
        <v>1609.1999999998734</v>
      </c>
      <c r="AY22" s="193">
        <f t="shared" si="29"/>
        <v>4793.394196519921</v>
      </c>
    </row>
    <row r="23" spans="1:76" s="46" customFormat="1" ht="15" x14ac:dyDescent="0.25">
      <c r="A23" s="217" t="s">
        <v>53</v>
      </c>
      <c r="B23" s="218">
        <v>2891.6060000000002</v>
      </c>
      <c r="C23" s="89">
        <f t="shared" si="0"/>
        <v>0.21610000000009677</v>
      </c>
      <c r="D23" s="90">
        <f t="shared" si="1"/>
        <v>2593.2000000011612</v>
      </c>
      <c r="E23" s="87">
        <v>6.7</v>
      </c>
      <c r="F23" s="90" t="s">
        <v>10</v>
      </c>
      <c r="G23" s="218">
        <v>1085.9715000000001</v>
      </c>
      <c r="H23" s="89">
        <f t="shared" si="2"/>
        <v>8.7700000000040745E-2</v>
      </c>
      <c r="I23" s="90">
        <f t="shared" si="3"/>
        <v>1052.4000000004889</v>
      </c>
      <c r="J23" s="218">
        <v>2226.8867</v>
      </c>
      <c r="K23" s="89">
        <f t="shared" si="4"/>
        <v>0.15950000000020736</v>
      </c>
      <c r="L23" s="90">
        <f t="shared" si="5"/>
        <v>1914.0000000024884</v>
      </c>
      <c r="M23" s="163">
        <v>6.5</v>
      </c>
      <c r="N23" s="90" t="s">
        <v>11</v>
      </c>
      <c r="O23" s="185">
        <v>598.22220000000004</v>
      </c>
      <c r="P23" s="89">
        <f t="shared" si="6"/>
        <v>4.7800000000052023E-2</v>
      </c>
      <c r="Q23" s="90">
        <f t="shared" si="7"/>
        <v>573.60000000062428</v>
      </c>
      <c r="R23" s="51">
        <v>3770.1696000000002</v>
      </c>
      <c r="S23" s="89">
        <f t="shared" si="8"/>
        <v>0.56520000000000437</v>
      </c>
      <c r="T23" s="91">
        <f t="shared" si="9"/>
        <v>11.304000000000087</v>
      </c>
      <c r="U23" s="153">
        <v>339.4796</v>
      </c>
      <c r="V23" s="92">
        <f t="shared" si="30"/>
        <v>1.8399999999985539E-2</v>
      </c>
      <c r="W23" s="96">
        <f t="shared" si="11"/>
        <v>0.36799999999971078</v>
      </c>
      <c r="X23" s="93">
        <v>1912.6025</v>
      </c>
      <c r="Y23" s="94">
        <f t="shared" si="12"/>
        <v>0.30510000000003856</v>
      </c>
      <c r="Z23" s="90">
        <f t="shared" si="13"/>
        <v>1098.3600000001388</v>
      </c>
      <c r="AA23" s="235">
        <v>1339.6192000000001</v>
      </c>
      <c r="AB23" s="94">
        <f t="shared" si="31"/>
        <v>0.19280000000003383</v>
      </c>
      <c r="AC23" s="132">
        <f t="shared" si="15"/>
        <v>694.0800000001218</v>
      </c>
      <c r="AD23" s="236">
        <v>169.73050000000001</v>
      </c>
      <c r="AE23" s="92">
        <f t="shared" si="16"/>
        <v>1.2100000000003774E-2</v>
      </c>
      <c r="AF23" s="90">
        <f t="shared" si="17"/>
        <v>29.040000000009059</v>
      </c>
      <c r="AG23" s="190">
        <v>33.701599999999999</v>
      </c>
      <c r="AH23" s="89">
        <f t="shared" si="18"/>
        <v>0</v>
      </c>
      <c r="AI23" s="132">
        <f t="shared" si="19"/>
        <v>0</v>
      </c>
      <c r="AJ23" s="51">
        <v>49.431399999999996</v>
      </c>
      <c r="AK23" s="92">
        <f t="shared" si="20"/>
        <v>1.5999999999962711E-3</v>
      </c>
      <c r="AL23" s="90">
        <f t="shared" si="21"/>
        <v>3.8399999999910506</v>
      </c>
      <c r="AM23" s="190">
        <v>27.578800000000001</v>
      </c>
      <c r="AN23" s="89">
        <f t="shared" si="22"/>
        <v>0</v>
      </c>
      <c r="AO23" s="132">
        <f t="shared" si="23"/>
        <v>0</v>
      </c>
      <c r="AP23" s="198">
        <f t="shared" si="24"/>
        <v>3387.6320000035103</v>
      </c>
      <c r="AQ23" s="30">
        <f t="shared" si="25"/>
        <v>931.92000000099142</v>
      </c>
      <c r="AR23" s="88">
        <f t="shared" si="26"/>
        <v>4518.8720000036492</v>
      </c>
      <c r="AS23" s="4"/>
      <c r="AT23" s="4"/>
      <c r="AU23" s="58">
        <f t="shared" si="27"/>
        <v>4518.8720000036492</v>
      </c>
      <c r="AV23" s="4"/>
      <c r="AW23" s="59">
        <f t="shared" si="28"/>
        <v>1626.0000000011132</v>
      </c>
      <c r="AX23" s="4"/>
      <c r="AY23" s="59">
        <f t="shared" si="29"/>
        <v>4802.5076941552734</v>
      </c>
      <c r="AZ23" s="4"/>
      <c r="BA23" s="4"/>
      <c r="BB23" s="4"/>
      <c r="BC23" s="4"/>
      <c r="BD23" s="4"/>
      <c r="BE23" s="4"/>
      <c r="BF23" s="4"/>
      <c r="BG23" s="4"/>
      <c r="BH23" s="45"/>
    </row>
    <row r="24" spans="1:76" s="4" customFormat="1" ht="15" x14ac:dyDescent="0.25">
      <c r="A24" s="219" t="s">
        <v>54</v>
      </c>
      <c r="B24" s="220">
        <v>2891.8227000000002</v>
      </c>
      <c r="C24" s="86">
        <f t="shared" si="0"/>
        <v>0.21669999999994616</v>
      </c>
      <c r="D24" s="88">
        <f t="shared" si="1"/>
        <v>2600.3999999993539</v>
      </c>
      <c r="E24" s="119">
        <v>6.7</v>
      </c>
      <c r="F24" s="88" t="s">
        <v>10</v>
      </c>
      <c r="G24" s="220">
        <v>1086.0589</v>
      </c>
      <c r="H24" s="89">
        <f t="shared" si="2"/>
        <v>8.7399999999888678E-2</v>
      </c>
      <c r="I24" s="90">
        <f t="shared" si="3"/>
        <v>1048.7999999986641</v>
      </c>
      <c r="J24" s="220">
        <v>2227.0477000000001</v>
      </c>
      <c r="K24" s="89">
        <f t="shared" si="4"/>
        <v>0.16100000000005821</v>
      </c>
      <c r="L24" s="90">
        <f t="shared" si="5"/>
        <v>1932.0000000006985</v>
      </c>
      <c r="M24" s="165">
        <v>6.5</v>
      </c>
      <c r="N24" s="90" t="s">
        <v>11</v>
      </c>
      <c r="O24" s="186">
        <v>598.27080000000001</v>
      </c>
      <c r="P24" s="89">
        <f t="shared" si="6"/>
        <v>4.8599999999964894E-2</v>
      </c>
      <c r="Q24" s="90">
        <f t="shared" si="7"/>
        <v>583.19999999957872</v>
      </c>
      <c r="R24" s="52">
        <v>3770.7348000000002</v>
      </c>
      <c r="S24" s="89">
        <f t="shared" si="8"/>
        <v>0.56520000000000437</v>
      </c>
      <c r="T24" s="91">
        <f t="shared" si="9"/>
        <v>11.304000000000087</v>
      </c>
      <c r="U24" s="154">
        <v>339.49799999999999</v>
      </c>
      <c r="V24" s="92">
        <f t="shared" si="30"/>
        <v>1.8399999999985539E-2</v>
      </c>
      <c r="W24" s="96">
        <f t="shared" si="11"/>
        <v>0.36799999999971078</v>
      </c>
      <c r="X24" s="105">
        <v>1912.9078999999999</v>
      </c>
      <c r="Y24" s="94">
        <f t="shared" si="12"/>
        <v>0.30539999999996326</v>
      </c>
      <c r="Z24" s="90">
        <f t="shared" si="13"/>
        <v>1099.4399999998677</v>
      </c>
      <c r="AA24" s="237">
        <v>1339.8117999999999</v>
      </c>
      <c r="AB24" s="94">
        <f t="shared" si="31"/>
        <v>0.19259999999985666</v>
      </c>
      <c r="AC24" s="132">
        <f t="shared" si="15"/>
        <v>693.35999999948399</v>
      </c>
      <c r="AD24" s="238">
        <v>169.74250000000001</v>
      </c>
      <c r="AE24" s="95">
        <f t="shared" si="16"/>
        <v>1.2000000000000455E-2</v>
      </c>
      <c r="AF24" s="90">
        <f t="shared" si="17"/>
        <v>28.800000000001091</v>
      </c>
      <c r="AG24" s="191">
        <v>33.701599999999999</v>
      </c>
      <c r="AH24" s="96">
        <f t="shared" si="18"/>
        <v>0</v>
      </c>
      <c r="AI24" s="132">
        <f t="shared" si="19"/>
        <v>0</v>
      </c>
      <c r="AJ24" s="52">
        <v>49.433100000000003</v>
      </c>
      <c r="AK24" s="92">
        <f t="shared" si="20"/>
        <v>1.7000000000066962E-3</v>
      </c>
      <c r="AL24" s="90">
        <f t="shared" si="21"/>
        <v>4.0800000000160708</v>
      </c>
      <c r="AM24" s="191">
        <v>27.578800000000001</v>
      </c>
      <c r="AN24" s="89">
        <f t="shared" si="22"/>
        <v>0</v>
      </c>
      <c r="AO24" s="132">
        <f t="shared" si="23"/>
        <v>0</v>
      </c>
      <c r="AP24" s="198">
        <f t="shared" si="24"/>
        <v>3411.7520000001668</v>
      </c>
      <c r="AQ24" s="30">
        <f t="shared" si="25"/>
        <v>938.63999999875887</v>
      </c>
      <c r="AR24" s="99">
        <f t="shared" si="26"/>
        <v>4544.072000000052</v>
      </c>
      <c r="AU24" s="58">
        <f t="shared" si="27"/>
        <v>4544.072000000052</v>
      </c>
      <c r="AW24" s="59">
        <f t="shared" si="28"/>
        <v>1631.9999999982429</v>
      </c>
      <c r="AY24" s="59">
        <f t="shared" si="29"/>
        <v>4828.2516857739238</v>
      </c>
    </row>
    <row r="25" spans="1:76" s="4" customFormat="1" ht="15" x14ac:dyDescent="0.25">
      <c r="A25" s="219" t="s">
        <v>55</v>
      </c>
      <c r="B25" s="220">
        <v>2892.0488999999998</v>
      </c>
      <c r="C25" s="97">
        <f t="shared" si="0"/>
        <v>0.22619999999960783</v>
      </c>
      <c r="D25" s="112">
        <f t="shared" si="1"/>
        <v>2714.3999999952939</v>
      </c>
      <c r="E25" s="98">
        <v>6.7</v>
      </c>
      <c r="F25" s="112" t="s">
        <v>10</v>
      </c>
      <c r="G25" s="220">
        <v>1086.1529</v>
      </c>
      <c r="H25" s="102">
        <f t="shared" si="2"/>
        <v>9.4000000000050932E-2</v>
      </c>
      <c r="I25" s="107">
        <f t="shared" si="3"/>
        <v>1128.0000000006112</v>
      </c>
      <c r="J25" s="220">
        <v>2227.2087999999999</v>
      </c>
      <c r="K25" s="102">
        <f t="shared" si="4"/>
        <v>0.16109999999980573</v>
      </c>
      <c r="L25" s="107">
        <f t="shared" si="5"/>
        <v>1933.1999999976688</v>
      </c>
      <c r="M25" s="164">
        <v>6.5</v>
      </c>
      <c r="N25" s="107" t="s">
        <v>11</v>
      </c>
      <c r="O25" s="186">
        <v>598.31949999999995</v>
      </c>
      <c r="P25" s="102">
        <f t="shared" si="6"/>
        <v>4.8699999999939791E-2</v>
      </c>
      <c r="Q25" s="107">
        <f t="shared" si="7"/>
        <v>584.3999999992775</v>
      </c>
      <c r="R25" s="53">
        <v>3771.3011999999999</v>
      </c>
      <c r="S25" s="102">
        <f t="shared" si="8"/>
        <v>0.56639999999970314</v>
      </c>
      <c r="T25" s="103">
        <f t="shared" si="9"/>
        <v>11.327999999994063</v>
      </c>
      <c r="U25" s="155">
        <v>339.51600000000002</v>
      </c>
      <c r="V25" s="104">
        <f t="shared" si="30"/>
        <v>1.8000000000029104E-2</v>
      </c>
      <c r="W25" s="109">
        <f t="shared" si="11"/>
        <v>0.36000000000058208</v>
      </c>
      <c r="X25" s="105">
        <v>1913.2134000000001</v>
      </c>
      <c r="Y25" s="106">
        <f t="shared" si="12"/>
        <v>0.30550000000016553</v>
      </c>
      <c r="Z25" s="107">
        <f t="shared" si="13"/>
        <v>1099.8000000005959</v>
      </c>
      <c r="AA25" s="237">
        <v>1340.0047</v>
      </c>
      <c r="AB25" s="106">
        <f t="shared" si="31"/>
        <v>0.19290000000000873</v>
      </c>
      <c r="AC25" s="110">
        <f t="shared" si="15"/>
        <v>694.44000000003143</v>
      </c>
      <c r="AD25" s="238">
        <v>169.75450000000001</v>
      </c>
      <c r="AE25" s="108">
        <f t="shared" si="16"/>
        <v>1.2000000000000455E-2</v>
      </c>
      <c r="AF25" s="107">
        <f t="shared" si="17"/>
        <v>28.800000000001091</v>
      </c>
      <c r="AG25" s="191">
        <v>33.701599999999999</v>
      </c>
      <c r="AH25" s="109">
        <f t="shared" si="18"/>
        <v>0</v>
      </c>
      <c r="AI25" s="110">
        <f t="shared" si="19"/>
        <v>0</v>
      </c>
      <c r="AJ25" s="53">
        <v>49.434800000000003</v>
      </c>
      <c r="AK25" s="104">
        <f t="shared" si="20"/>
        <v>1.6999999999995907E-3</v>
      </c>
      <c r="AL25" s="107">
        <f t="shared" si="21"/>
        <v>4.0799999999990177</v>
      </c>
      <c r="AM25" s="191">
        <v>27.578800000000001</v>
      </c>
      <c r="AN25" s="102">
        <f t="shared" si="22"/>
        <v>0</v>
      </c>
      <c r="AO25" s="110">
        <f t="shared" si="23"/>
        <v>0</v>
      </c>
      <c r="AP25" s="199">
        <f t="shared" si="24"/>
        <v>3526.6079999923613</v>
      </c>
      <c r="AQ25" s="28">
        <f t="shared" si="25"/>
        <v>1017.9599999998572</v>
      </c>
      <c r="AR25" s="99">
        <f t="shared" si="26"/>
        <v>4659.2879999929573</v>
      </c>
      <c r="AU25" s="58">
        <f t="shared" si="27"/>
        <v>4659.2879999929573</v>
      </c>
      <c r="AW25" s="59">
        <f t="shared" si="28"/>
        <v>1712.3999999998887</v>
      </c>
      <c r="AY25" s="59">
        <f t="shared" si="29"/>
        <v>4963.9982299430758</v>
      </c>
    </row>
    <row r="26" spans="1:76" s="6" customFormat="1" ht="15" x14ac:dyDescent="0.25">
      <c r="A26" s="219" t="s">
        <v>56</v>
      </c>
      <c r="B26" s="220">
        <v>2892.2703000000001</v>
      </c>
      <c r="C26" s="100">
        <f t="shared" si="0"/>
        <v>0.22140000000035798</v>
      </c>
      <c r="D26" s="101">
        <f t="shared" si="1"/>
        <v>2656.8000000042957</v>
      </c>
      <c r="E26" s="119">
        <v>6.7</v>
      </c>
      <c r="F26" s="101" t="s">
        <v>10</v>
      </c>
      <c r="G26" s="220">
        <v>1086.2419</v>
      </c>
      <c r="H26" s="100">
        <f t="shared" si="2"/>
        <v>8.8999999999941792E-2</v>
      </c>
      <c r="I26" s="101">
        <f t="shared" si="3"/>
        <v>1067.9999999993015</v>
      </c>
      <c r="J26" s="220">
        <v>2227.3697000000002</v>
      </c>
      <c r="K26" s="100">
        <f t="shared" si="4"/>
        <v>0.16090000000031068</v>
      </c>
      <c r="L26" s="101">
        <f t="shared" si="5"/>
        <v>1930.8000000037282</v>
      </c>
      <c r="M26" s="165">
        <v>6.5</v>
      </c>
      <c r="N26" s="101" t="s">
        <v>11</v>
      </c>
      <c r="O26" s="186">
        <v>598.36839999999995</v>
      </c>
      <c r="P26" s="100">
        <f t="shared" si="6"/>
        <v>4.8900000000003274E-2</v>
      </c>
      <c r="Q26" s="101">
        <f t="shared" si="7"/>
        <v>586.80000000003929</v>
      </c>
      <c r="R26" s="54">
        <v>3771.8656000000001</v>
      </c>
      <c r="S26" s="100">
        <f t="shared" si="8"/>
        <v>0.56440000000020518</v>
      </c>
      <c r="T26" s="114">
        <f t="shared" si="9"/>
        <v>11.288000000004104</v>
      </c>
      <c r="U26" s="156">
        <v>339.53480000000002</v>
      </c>
      <c r="V26" s="115">
        <f t="shared" si="30"/>
        <v>1.8799999999998818E-2</v>
      </c>
      <c r="W26" s="131">
        <f t="shared" si="11"/>
        <v>0.37599999999997635</v>
      </c>
      <c r="X26" s="105">
        <v>1913.5182</v>
      </c>
      <c r="Y26" s="116">
        <f t="shared" si="12"/>
        <v>0.3047999999998865</v>
      </c>
      <c r="Z26" s="101">
        <f t="shared" si="13"/>
        <v>1097.2799999995914</v>
      </c>
      <c r="AA26" s="237">
        <v>1340.1969999999999</v>
      </c>
      <c r="AB26" s="116">
        <f t="shared" si="31"/>
        <v>0.19229999999993197</v>
      </c>
      <c r="AC26" s="113">
        <f t="shared" si="15"/>
        <v>692.27999999975509</v>
      </c>
      <c r="AD26" s="238">
        <v>169.76650000000001</v>
      </c>
      <c r="AE26" s="115">
        <f t="shared" si="16"/>
        <v>1.2000000000000455E-2</v>
      </c>
      <c r="AF26" s="101">
        <f t="shared" si="17"/>
        <v>28.800000000001091</v>
      </c>
      <c r="AG26" s="191">
        <v>33.701599999999999</v>
      </c>
      <c r="AH26" s="100">
        <f t="shared" si="18"/>
        <v>0</v>
      </c>
      <c r="AI26" s="113">
        <f t="shared" si="19"/>
        <v>0</v>
      </c>
      <c r="AJ26" s="54">
        <v>49.436399999999999</v>
      </c>
      <c r="AK26" s="115">
        <f t="shared" si="20"/>
        <v>1.5999999999962711E-3</v>
      </c>
      <c r="AL26" s="101">
        <f t="shared" si="21"/>
        <v>3.8399999999910506</v>
      </c>
      <c r="AM26" s="191">
        <v>27.578800000000001</v>
      </c>
      <c r="AN26" s="100">
        <f t="shared" si="22"/>
        <v>0</v>
      </c>
      <c r="AO26" s="113">
        <f t="shared" si="23"/>
        <v>0</v>
      </c>
      <c r="AP26" s="201">
        <f t="shared" si="24"/>
        <v>3469.3440000084447</v>
      </c>
      <c r="AQ26" s="5">
        <f t="shared" si="25"/>
        <v>962.51999999958571</v>
      </c>
      <c r="AR26" s="99">
        <f t="shared" si="26"/>
        <v>4599.2640000080282</v>
      </c>
      <c r="AS26" s="4"/>
      <c r="AT26" s="4"/>
      <c r="AU26" s="58">
        <f t="shared" si="27"/>
        <v>4599.2640000080282</v>
      </c>
      <c r="AV26" s="4"/>
      <c r="AW26" s="59">
        <f t="shared" si="28"/>
        <v>1654.7999999993408</v>
      </c>
      <c r="AX26" s="4"/>
      <c r="AY26" s="59">
        <f t="shared" si="29"/>
        <v>4887.9026567401761</v>
      </c>
      <c r="AZ26" s="4"/>
      <c r="BA26" s="4"/>
      <c r="BB26" s="4"/>
      <c r="BC26" s="4"/>
      <c r="BD26" s="4"/>
      <c r="BE26" s="4"/>
      <c r="BF26" s="4"/>
      <c r="BG26" s="4"/>
      <c r="BH26" s="37"/>
    </row>
    <row r="27" spans="1:76" s="4" customFormat="1" ht="15" x14ac:dyDescent="0.25">
      <c r="A27" s="219" t="s">
        <v>57</v>
      </c>
      <c r="B27" s="220">
        <v>2892.4857999999999</v>
      </c>
      <c r="C27" s="86">
        <f t="shared" si="0"/>
        <v>0.21549999999979264</v>
      </c>
      <c r="D27" s="88">
        <f t="shared" si="1"/>
        <v>2585.9999999975116</v>
      </c>
      <c r="E27" s="98">
        <v>6.7</v>
      </c>
      <c r="F27" s="88" t="s">
        <v>10</v>
      </c>
      <c r="G27" s="220">
        <v>1086.3277</v>
      </c>
      <c r="H27" s="89">
        <f t="shared" si="2"/>
        <v>8.5800000000062937E-2</v>
      </c>
      <c r="I27" s="90">
        <f t="shared" si="3"/>
        <v>1029.6000000007552</v>
      </c>
      <c r="J27" s="220">
        <v>2227.5293000000001</v>
      </c>
      <c r="K27" s="89">
        <f t="shared" si="4"/>
        <v>0.15959999999995489</v>
      </c>
      <c r="L27" s="90">
        <f t="shared" si="5"/>
        <v>1915.1999999994587</v>
      </c>
      <c r="M27" s="164">
        <v>6.5</v>
      </c>
      <c r="N27" s="90" t="s">
        <v>11</v>
      </c>
      <c r="O27" s="186">
        <v>598.41729999999995</v>
      </c>
      <c r="P27" s="89">
        <f t="shared" si="6"/>
        <v>4.8900000000003274E-2</v>
      </c>
      <c r="Q27" s="90">
        <f t="shared" si="7"/>
        <v>586.80000000003929</v>
      </c>
      <c r="R27" s="51">
        <v>3772.4308000000001</v>
      </c>
      <c r="S27" s="89">
        <f t="shared" si="8"/>
        <v>0.56520000000000437</v>
      </c>
      <c r="T27" s="91">
        <f t="shared" si="9"/>
        <v>11.304000000000087</v>
      </c>
      <c r="U27" s="153">
        <v>339.5532</v>
      </c>
      <c r="V27" s="92">
        <f t="shared" si="30"/>
        <v>1.8399999999985539E-2</v>
      </c>
      <c r="W27" s="96">
        <f t="shared" si="11"/>
        <v>0.36799999999971078</v>
      </c>
      <c r="X27" s="105">
        <v>1913.8228999999999</v>
      </c>
      <c r="Y27" s="94">
        <f t="shared" si="12"/>
        <v>0.3046999999999116</v>
      </c>
      <c r="Z27" s="90">
        <f t="shared" si="13"/>
        <v>1096.9199999996817</v>
      </c>
      <c r="AA27" s="237">
        <v>1340.3904</v>
      </c>
      <c r="AB27" s="94">
        <f t="shared" si="31"/>
        <v>0.19340000000011059</v>
      </c>
      <c r="AC27" s="132">
        <f t="shared" si="15"/>
        <v>696.24000000039814</v>
      </c>
      <c r="AD27" s="238">
        <v>169.77860000000001</v>
      </c>
      <c r="AE27" s="95">
        <f t="shared" si="16"/>
        <v>1.2100000000003774E-2</v>
      </c>
      <c r="AF27" s="90">
        <f t="shared" si="17"/>
        <v>29.040000000009059</v>
      </c>
      <c r="AG27" s="191">
        <v>33.701599999999999</v>
      </c>
      <c r="AH27" s="96">
        <f t="shared" si="18"/>
        <v>0</v>
      </c>
      <c r="AI27" s="132">
        <f t="shared" si="19"/>
        <v>0</v>
      </c>
      <c r="AJ27" s="51">
        <v>49.438099999999999</v>
      </c>
      <c r="AK27" s="92">
        <f t="shared" si="20"/>
        <v>1.6999999999995907E-3</v>
      </c>
      <c r="AL27" s="90">
        <f t="shared" si="21"/>
        <v>4.0799999999990177</v>
      </c>
      <c r="AM27" s="191">
        <v>27.578800000000001</v>
      </c>
      <c r="AN27" s="89">
        <f t="shared" si="22"/>
        <v>0</v>
      </c>
      <c r="AO27" s="132">
        <f t="shared" si="23"/>
        <v>0</v>
      </c>
      <c r="AP27" s="198">
        <f t="shared" si="24"/>
        <v>3382.83199999728</v>
      </c>
      <c r="AQ27" s="30">
        <f t="shared" si="25"/>
        <v>920.16000000039639</v>
      </c>
      <c r="AR27" s="99">
        <f t="shared" si="26"/>
        <v>4512.8719999969699</v>
      </c>
      <c r="AU27" s="58">
        <f t="shared" si="27"/>
        <v>4512.8719999969699</v>
      </c>
      <c r="AW27" s="59">
        <f t="shared" si="28"/>
        <v>1616.4000000007945</v>
      </c>
      <c r="AY27" s="59">
        <f t="shared" si="29"/>
        <v>4793.6168649944493</v>
      </c>
    </row>
    <row r="28" spans="1:76" s="35" customFormat="1" ht="15.75" thickBot="1" x14ac:dyDescent="0.3">
      <c r="A28" s="223" t="s">
        <v>58</v>
      </c>
      <c r="B28" s="224">
        <v>2892.6952999999999</v>
      </c>
      <c r="C28" s="133">
        <f t="shared" si="0"/>
        <v>0.20949999999993452</v>
      </c>
      <c r="D28" s="135">
        <f t="shared" si="1"/>
        <v>2513.9999999992142</v>
      </c>
      <c r="E28" s="134">
        <v>6.7</v>
      </c>
      <c r="F28" s="135" t="s">
        <v>10</v>
      </c>
      <c r="G28" s="224">
        <v>1086.4114999999999</v>
      </c>
      <c r="H28" s="136">
        <f t="shared" si="2"/>
        <v>8.3799999999882857E-2</v>
      </c>
      <c r="I28" s="137">
        <f t="shared" si="3"/>
        <v>1005.5999999985943</v>
      </c>
      <c r="J28" s="224">
        <v>2227.6889999999999</v>
      </c>
      <c r="K28" s="136">
        <f t="shared" si="4"/>
        <v>0.15969999999970241</v>
      </c>
      <c r="L28" s="137">
        <f t="shared" si="5"/>
        <v>1916.399999996429</v>
      </c>
      <c r="M28" s="167">
        <v>6.5</v>
      </c>
      <c r="N28" s="137" t="s">
        <v>11</v>
      </c>
      <c r="O28" s="188">
        <v>598.46590000000003</v>
      </c>
      <c r="P28" s="136">
        <f t="shared" si="6"/>
        <v>4.860000000007858E-2</v>
      </c>
      <c r="Q28" s="137">
        <f t="shared" si="7"/>
        <v>583.20000000094296</v>
      </c>
      <c r="R28" s="57">
        <v>3772.9944</v>
      </c>
      <c r="S28" s="136">
        <f t="shared" si="8"/>
        <v>0.56359999999995125</v>
      </c>
      <c r="T28" s="138">
        <f t="shared" si="9"/>
        <v>11.271999999999025</v>
      </c>
      <c r="U28" s="159">
        <v>339.572</v>
      </c>
      <c r="V28" s="139">
        <f t="shared" si="30"/>
        <v>1.8799999999998818E-2</v>
      </c>
      <c r="W28" s="144">
        <f t="shared" si="11"/>
        <v>0.37599999999997635</v>
      </c>
      <c r="X28" s="140">
        <v>1914.1072999999999</v>
      </c>
      <c r="Y28" s="141">
        <f t="shared" si="12"/>
        <v>0.28440000000000509</v>
      </c>
      <c r="Z28" s="137">
        <f t="shared" si="13"/>
        <v>1023.8400000000183</v>
      </c>
      <c r="AA28" s="243">
        <v>1340.5777</v>
      </c>
      <c r="AB28" s="142">
        <f t="shared" si="31"/>
        <v>0.1873000000000502</v>
      </c>
      <c r="AC28" s="160">
        <f t="shared" si="15"/>
        <v>674.28000000018073</v>
      </c>
      <c r="AD28" s="244">
        <v>169.79060000000001</v>
      </c>
      <c r="AE28" s="143">
        <f t="shared" si="16"/>
        <v>1.2000000000000455E-2</v>
      </c>
      <c r="AF28" s="137">
        <f t="shared" si="17"/>
        <v>28.800000000001091</v>
      </c>
      <c r="AG28" s="192">
        <v>33.701599999999999</v>
      </c>
      <c r="AH28" s="144">
        <f t="shared" si="18"/>
        <v>0</v>
      </c>
      <c r="AI28" s="160">
        <f t="shared" si="19"/>
        <v>0</v>
      </c>
      <c r="AJ28" s="57">
        <v>49.439799999999998</v>
      </c>
      <c r="AK28" s="145">
        <f t="shared" si="20"/>
        <v>1.6999999999995907E-3</v>
      </c>
      <c r="AL28" s="137">
        <f t="shared" si="21"/>
        <v>4.0799999999990177</v>
      </c>
      <c r="AM28" s="192">
        <v>27.578800000000001</v>
      </c>
      <c r="AN28" s="136">
        <f t="shared" si="22"/>
        <v>0</v>
      </c>
      <c r="AO28" s="160">
        <f t="shared" si="23"/>
        <v>0</v>
      </c>
      <c r="AP28" s="202">
        <f t="shared" si="24"/>
        <v>3385.3279999956239</v>
      </c>
      <c r="AQ28" s="7">
        <f t="shared" si="25"/>
        <v>914.51999999935651</v>
      </c>
      <c r="AR28" s="135">
        <f t="shared" si="26"/>
        <v>4442.0479999956424</v>
      </c>
      <c r="AS28" s="4"/>
      <c r="AT28" s="4"/>
      <c r="AU28" s="58">
        <f t="shared" si="27"/>
        <v>4442.0479999956424</v>
      </c>
      <c r="AV28" s="4"/>
      <c r="AW28" s="59">
        <f>I28+Q28</f>
        <v>1588.7999999995372</v>
      </c>
      <c r="AX28" s="4"/>
      <c r="AY28" s="59">
        <f t="shared" si="29"/>
        <v>4717.6345634506088</v>
      </c>
      <c r="AZ28" s="4"/>
      <c r="BA28" s="4"/>
      <c r="BB28" s="4"/>
      <c r="BC28" s="4"/>
      <c r="BD28" s="4"/>
      <c r="BE28" s="4"/>
      <c r="BF28" s="4"/>
      <c r="BG28" s="4"/>
    </row>
    <row r="29" spans="1:76" s="12" customFormat="1" ht="13.5" thickBot="1" x14ac:dyDescent="0.25">
      <c r="A29" s="253" t="s">
        <v>12</v>
      </c>
      <c r="B29" s="254"/>
      <c r="C29" s="203"/>
      <c r="D29" s="40">
        <f>SUM(D5:D28)</f>
        <v>61089.599999999336</v>
      </c>
      <c r="E29" s="9"/>
      <c r="F29" s="8"/>
      <c r="G29" s="41"/>
      <c r="H29" s="25"/>
      <c r="I29" s="42">
        <f>SUM(I5:I28)</f>
        <v>23702.399999998306</v>
      </c>
      <c r="J29" s="26"/>
      <c r="K29" s="26"/>
      <c r="L29" s="42">
        <f>SUM(L5:L28)</f>
        <v>46662.000000000262</v>
      </c>
      <c r="M29" s="41"/>
      <c r="N29" s="42"/>
      <c r="O29" s="40"/>
      <c r="P29" s="40"/>
      <c r="Q29" s="8">
        <f>SUM(Q5:Q28)</f>
        <v>14041.200000000572</v>
      </c>
      <c r="R29" s="206"/>
      <c r="S29" s="203"/>
      <c r="T29" s="179">
        <f>SUM(T5:T28)</f>
        <v>267.19200000000455</v>
      </c>
      <c r="U29" s="203"/>
      <c r="V29" s="203"/>
      <c r="W29" s="177">
        <f>SUM(W5:W28)</f>
        <v>8.3759999999995216</v>
      </c>
      <c r="X29" s="206"/>
      <c r="Y29" s="203"/>
      <c r="Z29" s="8">
        <f>SUM(Z5:Z28)</f>
        <v>26060.03999999939</v>
      </c>
      <c r="AA29" s="205"/>
      <c r="AB29" s="40"/>
      <c r="AC29" s="8">
        <f>SUM(AC23:AC28)</f>
        <v>4144.6799999999712</v>
      </c>
      <c r="AD29" s="10"/>
      <c r="AE29" s="10"/>
      <c r="AF29" s="8">
        <f>SUM(AF5:AF28)</f>
        <v>796.320000000037</v>
      </c>
      <c r="AG29" s="40"/>
      <c r="AH29" s="40"/>
      <c r="AI29" s="8">
        <f>SUM(AI5:AI28)</f>
        <v>174.72000000000207</v>
      </c>
      <c r="AJ29" s="9"/>
      <c r="AK29" s="10"/>
      <c r="AL29" s="8">
        <f>SUM(AL5:AL28)</f>
        <v>97.200000000003683</v>
      </c>
      <c r="AM29" s="205"/>
      <c r="AN29" s="40"/>
      <c r="AO29" s="8">
        <f>SUM(AO5:AO28)</f>
        <v>0</v>
      </c>
      <c r="AP29" s="255">
        <f>SUM(AP5:AP28)</f>
        <v>81073.608000000182</v>
      </c>
      <c r="AQ29" s="174"/>
      <c r="AR29" s="204"/>
      <c r="AS29" s="11"/>
      <c r="AT29" s="11"/>
      <c r="AU29" s="11"/>
      <c r="AV29" s="11"/>
      <c r="AW29" s="11"/>
      <c r="AX29" s="11"/>
      <c r="AY29" s="11"/>
      <c r="AZ29" s="11"/>
      <c r="BA29" s="11"/>
      <c r="BB29" s="11"/>
      <c r="BC29" s="11"/>
      <c r="BD29" s="11"/>
      <c r="BE29" s="11"/>
      <c r="BF29" s="11"/>
      <c r="BG29" s="11"/>
      <c r="BH29" s="11"/>
      <c r="BI29" s="11"/>
      <c r="BJ29" s="11"/>
      <c r="BK29" s="11"/>
      <c r="BL29" s="11"/>
      <c r="BM29" s="11"/>
      <c r="BN29" s="11"/>
      <c r="BO29" s="11"/>
      <c r="BP29" s="11"/>
      <c r="BQ29" s="11"/>
      <c r="BR29" s="11"/>
      <c r="BS29" s="11"/>
      <c r="BT29" s="11"/>
      <c r="BU29" s="11"/>
      <c r="BV29" s="11"/>
      <c r="BW29" s="11"/>
      <c r="BX29" s="11"/>
    </row>
    <row r="30" spans="1:76" s="12" customFormat="1" ht="13.5" thickBot="1" x14ac:dyDescent="0.25">
      <c r="A30" s="9"/>
      <c r="B30" s="257" t="s">
        <v>13</v>
      </c>
      <c r="C30" s="258"/>
      <c r="D30" s="13"/>
      <c r="E30" s="10"/>
      <c r="F30" s="10"/>
      <c r="G30" s="10"/>
      <c r="H30" s="10"/>
      <c r="I30" s="10"/>
      <c r="J30" s="257" t="s">
        <v>13</v>
      </c>
      <c r="K30" s="258"/>
      <c r="L30" s="13"/>
      <c r="M30" s="10"/>
      <c r="N30" s="13"/>
      <c r="O30" s="9"/>
      <c r="P30" s="10"/>
      <c r="Q30" s="13"/>
      <c r="R30" s="258" t="s">
        <v>14</v>
      </c>
      <c r="S30" s="258"/>
      <c r="T30" s="13"/>
      <c r="U30" s="257" t="s">
        <v>14</v>
      </c>
      <c r="V30" s="258"/>
      <c r="W30" s="13"/>
      <c r="X30" s="257" t="s">
        <v>15</v>
      </c>
      <c r="Y30" s="258"/>
      <c r="Z30" s="13"/>
      <c r="AA30" s="10"/>
      <c r="AB30" s="10"/>
      <c r="AC30" s="10"/>
      <c r="AD30" s="257" t="s">
        <v>16</v>
      </c>
      <c r="AE30" s="258"/>
      <c r="AF30" s="13"/>
      <c r="AG30" s="10"/>
      <c r="AH30" s="10"/>
      <c r="AI30" s="13"/>
      <c r="AJ30" s="257" t="s">
        <v>16</v>
      </c>
      <c r="AK30" s="258"/>
      <c r="AL30" s="10"/>
      <c r="AM30" s="146"/>
      <c r="AN30" s="147"/>
      <c r="AO30" s="148"/>
      <c r="AP30" s="256"/>
      <c r="AQ30" s="150">
        <f>SUM(AQ5:AQ29)</f>
        <v>21836.879999998451</v>
      </c>
      <c r="AR30" s="180">
        <f>SUM(AR5:AR29)</f>
        <v>108027.16799999963</v>
      </c>
      <c r="AS30" s="11"/>
      <c r="AT30" s="11"/>
      <c r="AU30" s="11"/>
      <c r="AV30" s="11"/>
      <c r="AW30" s="11"/>
      <c r="AX30" s="11"/>
      <c r="AY30" s="27">
        <f>MAX(AY5:AY28)</f>
        <v>5008.0187483948739</v>
      </c>
      <c r="AZ30" s="11"/>
      <c r="BA30" s="11"/>
      <c r="BB30" s="11"/>
      <c r="BC30" s="11"/>
      <c r="BD30" s="11"/>
      <c r="BE30" s="11"/>
      <c r="BF30" s="11"/>
      <c r="BG30" s="11"/>
      <c r="BH30" s="11"/>
      <c r="BI30" s="11"/>
      <c r="BJ30" s="11"/>
      <c r="BK30" s="11"/>
      <c r="BL30" s="11"/>
      <c r="BM30" s="11"/>
      <c r="BN30" s="11"/>
      <c r="BO30" s="11"/>
      <c r="BP30" s="11"/>
      <c r="BQ30" s="11"/>
      <c r="BR30" s="11"/>
      <c r="BS30" s="11"/>
      <c r="BT30" s="11"/>
      <c r="BU30" s="11"/>
      <c r="BV30" s="11"/>
      <c r="BW30" s="11"/>
      <c r="BX30" s="11"/>
    </row>
    <row r="31" spans="1:76" x14ac:dyDescent="0.2">
      <c r="AQ31" s="3"/>
      <c r="AR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</row>
    <row r="32" spans="1:76" x14ac:dyDescent="0.2">
      <c r="B32" s="12" t="s">
        <v>17</v>
      </c>
      <c r="C32" s="14">
        <f>AP29/24</f>
        <v>3378.0670000000077</v>
      </c>
      <c r="R32" s="15"/>
      <c r="S32" s="3"/>
      <c r="T32" s="3"/>
      <c r="U32" s="15"/>
      <c r="V32" s="3"/>
      <c r="W32" s="3"/>
      <c r="X32" s="15"/>
      <c r="AJ32" s="15"/>
      <c r="AQ32" s="175"/>
      <c r="AR32" s="39"/>
      <c r="AT32" s="3"/>
      <c r="AU32" s="175">
        <f>AR30-AP29</f>
        <v>26953.559999999445</v>
      </c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</row>
    <row r="33" spans="2:76" x14ac:dyDescent="0.2">
      <c r="B33" s="12" t="s">
        <v>18</v>
      </c>
      <c r="C33" s="14">
        <f>AP13</f>
        <v>3608.5840000017097</v>
      </c>
      <c r="G33" s="16"/>
      <c r="R33" s="3"/>
      <c r="S33" s="3"/>
      <c r="T33" s="3"/>
      <c r="U33" s="3"/>
      <c r="V33" s="3"/>
      <c r="W33" s="3"/>
      <c r="X33" s="3"/>
      <c r="AP33" s="14"/>
      <c r="AQ33" s="39"/>
      <c r="AR33" s="39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</row>
    <row r="34" spans="2:76" x14ac:dyDescent="0.2">
      <c r="B34" s="12" t="s">
        <v>19</v>
      </c>
      <c r="C34" s="17">
        <f>C32/C33</f>
        <v>0.93611981874286621</v>
      </c>
      <c r="G34" s="16"/>
      <c r="K34" s="16"/>
      <c r="R34" s="3"/>
      <c r="S34" s="3"/>
      <c r="T34" s="3"/>
      <c r="U34" s="3"/>
      <c r="V34" s="3"/>
      <c r="W34" s="3"/>
      <c r="X34" s="3"/>
      <c r="AP34" s="14"/>
      <c r="AQ34" s="14"/>
      <c r="AR34" s="17"/>
    </row>
    <row r="35" spans="2:76" ht="15.75" x14ac:dyDescent="0.25">
      <c r="B35" s="18" t="s">
        <v>61</v>
      </c>
      <c r="C35" s="19"/>
      <c r="D35" s="19"/>
      <c r="E35" s="19"/>
      <c r="F35" s="19"/>
      <c r="G35" s="19"/>
      <c r="H35" s="19"/>
      <c r="I35" s="19"/>
      <c r="J35" s="19"/>
      <c r="K35" s="20"/>
      <c r="L35" s="251"/>
      <c r="M35" s="251"/>
      <c r="N35" s="251"/>
      <c r="O35" s="176"/>
      <c r="P35" s="19"/>
      <c r="Q35" s="19"/>
      <c r="R35" s="19"/>
      <c r="S35" s="21"/>
      <c r="AQ35" s="14"/>
    </row>
    <row r="36" spans="2:76" ht="15.75" x14ac:dyDescent="0.25"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1"/>
    </row>
    <row r="37" spans="2:76" ht="15.75" x14ac:dyDescent="0.25"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3"/>
      <c r="M37" s="22"/>
      <c r="N37" s="22"/>
      <c r="O37" s="22"/>
      <c r="P37" s="22"/>
      <c r="Q37" s="22"/>
      <c r="R37" s="22"/>
      <c r="S37" s="21"/>
      <c r="AP37" s="14"/>
    </row>
    <row r="38" spans="2:76" ht="15.75" x14ac:dyDescent="0.25">
      <c r="B38" s="18" t="s">
        <v>60</v>
      </c>
      <c r="C38" s="19"/>
      <c r="D38" s="19"/>
      <c r="E38" s="19"/>
      <c r="F38" s="19"/>
      <c r="G38" s="19"/>
      <c r="H38" s="19"/>
      <c r="I38" s="19"/>
      <c r="J38" s="181"/>
      <c r="K38" s="19"/>
      <c r="L38" s="20"/>
      <c r="M38" s="19"/>
      <c r="N38" s="19"/>
      <c r="O38" s="19"/>
      <c r="P38" s="19"/>
      <c r="Q38" s="19"/>
      <c r="R38" s="19"/>
      <c r="S38" s="21"/>
    </row>
    <row r="39" spans="2:76" ht="15" x14ac:dyDescent="0.2"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4"/>
      <c r="M39" s="21"/>
      <c r="N39" s="21"/>
      <c r="O39" s="21"/>
      <c r="P39" s="21"/>
      <c r="Q39" s="21"/>
      <c r="R39" s="21"/>
      <c r="S39" s="21"/>
    </row>
    <row r="41" spans="2:76" x14ac:dyDescent="0.2">
      <c r="B41" s="2" t="s">
        <v>20</v>
      </c>
    </row>
  </sheetData>
  <mergeCells count="11">
    <mergeCell ref="L35:N35"/>
    <mergeCell ref="A2:N2"/>
    <mergeCell ref="A29:B29"/>
    <mergeCell ref="AP29:AP30"/>
    <mergeCell ref="B30:C30"/>
    <mergeCell ref="J30:K30"/>
    <mergeCell ref="R30:S30"/>
    <mergeCell ref="U30:V30"/>
    <mergeCell ref="X30:Y30"/>
    <mergeCell ref="AD30:AE30"/>
    <mergeCell ref="AJ30:AK30"/>
  </mergeCells>
  <pageMargins left="0.39370078740157483" right="0.19685039370078741" top="0.59055118110236227" bottom="0.59055118110236227" header="0.51181102362204722" footer="0.51181102362204722"/>
  <pageSetup paperSize="9" scale="75" orientation="landscape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18.12.2019 ПОС</vt:lpstr>
    </vt:vector>
  </TitlesOfParts>
  <Company>kraskom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Бабаева Любовь Георгиевна</dc:creator>
  <cp:lastModifiedBy>Сафроненко Алексей Николаевич</cp:lastModifiedBy>
  <cp:lastPrinted>2019-12-25T07:13:41Z</cp:lastPrinted>
  <dcterms:created xsi:type="dcterms:W3CDTF">2014-06-23T08:00:03Z</dcterms:created>
  <dcterms:modified xsi:type="dcterms:W3CDTF">2019-12-26T09:55:31Z</dcterms:modified>
</cp:coreProperties>
</file>