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fronenkoAN\Desktop\"/>
    </mc:Choice>
  </mc:AlternateContent>
  <bookViews>
    <workbookView xWindow="120" yWindow="60" windowWidth="24795" windowHeight="11760"/>
  </bookViews>
  <sheets>
    <sheet name="18.12.2019г ГПП-32" sheetId="4" r:id="rId1"/>
  </sheets>
  <calcPr calcId="162913"/>
</workbook>
</file>

<file path=xl/calcChain.xml><?xml version="1.0" encoding="utf-8"?>
<calcChain xmlns="http://schemas.openxmlformats.org/spreadsheetml/2006/main">
  <c r="C33" i="4" l="1"/>
  <c r="C5" i="4" l="1"/>
  <c r="D5" i="4" s="1"/>
  <c r="H5" i="4"/>
  <c r="I5" i="4" s="1"/>
  <c r="K5" i="4"/>
  <c r="L5" i="4" s="1"/>
  <c r="P5" i="4"/>
  <c r="Q5" i="4" s="1"/>
  <c r="S5" i="4"/>
  <c r="T5" i="4" s="1"/>
  <c r="V5" i="4"/>
  <c r="W5" i="4" s="1"/>
  <c r="Y5" i="4"/>
  <c r="Z5" i="4" s="1"/>
  <c r="AB5" i="4"/>
  <c r="AC5" i="4" s="1"/>
  <c r="AE5" i="4"/>
  <c r="AF5" i="4" s="1"/>
  <c r="AH5" i="4"/>
  <c r="AI5" i="4"/>
  <c r="AK5" i="4"/>
  <c r="AL5" i="4" s="1"/>
  <c r="AL29" i="4" s="1"/>
  <c r="C6" i="4"/>
  <c r="D6" i="4" s="1"/>
  <c r="H6" i="4"/>
  <c r="I6" i="4" s="1"/>
  <c r="K6" i="4"/>
  <c r="L6" i="4" s="1"/>
  <c r="P6" i="4"/>
  <c r="Q6" i="4" s="1"/>
  <c r="S6" i="4"/>
  <c r="T6" i="4" s="1"/>
  <c r="V6" i="4"/>
  <c r="W6" i="4" s="1"/>
  <c r="Y6" i="4"/>
  <c r="Z6" i="4" s="1"/>
  <c r="AB6" i="4"/>
  <c r="AC6" i="4" s="1"/>
  <c r="AE6" i="4"/>
  <c r="AF6" i="4" s="1"/>
  <c r="AH6" i="4"/>
  <c r="AI6" i="4" s="1"/>
  <c r="AK6" i="4"/>
  <c r="AL6" i="4"/>
  <c r="C7" i="4"/>
  <c r="D7" i="4" s="1"/>
  <c r="H7" i="4"/>
  <c r="I7" i="4" s="1"/>
  <c r="K7" i="4"/>
  <c r="L7" i="4" s="1"/>
  <c r="P7" i="4"/>
  <c r="Q7" i="4" s="1"/>
  <c r="S7" i="4"/>
  <c r="T7" i="4" s="1"/>
  <c r="V7" i="4"/>
  <c r="W7" i="4" s="1"/>
  <c r="Y7" i="4"/>
  <c r="Z7" i="4" s="1"/>
  <c r="AB7" i="4"/>
  <c r="AC7" i="4" s="1"/>
  <c r="AE7" i="4"/>
  <c r="AF7" i="4" s="1"/>
  <c r="AH7" i="4"/>
  <c r="AI7" i="4" s="1"/>
  <c r="AK7" i="4"/>
  <c r="AL7" i="4" s="1"/>
  <c r="C8" i="4"/>
  <c r="D8" i="4" s="1"/>
  <c r="H8" i="4"/>
  <c r="I8" i="4" s="1"/>
  <c r="K8" i="4"/>
  <c r="L8" i="4" s="1"/>
  <c r="P8" i="4"/>
  <c r="Q8" i="4" s="1"/>
  <c r="S8" i="4"/>
  <c r="T8" i="4" s="1"/>
  <c r="V8" i="4"/>
  <c r="W8" i="4" s="1"/>
  <c r="Y8" i="4"/>
  <c r="Z8" i="4" s="1"/>
  <c r="AB8" i="4"/>
  <c r="AC8" i="4" s="1"/>
  <c r="AE8" i="4"/>
  <c r="AF8" i="4" s="1"/>
  <c r="AH8" i="4"/>
  <c r="AI8" i="4" s="1"/>
  <c r="AK8" i="4"/>
  <c r="AL8" i="4"/>
  <c r="C9" i="4"/>
  <c r="D9" i="4" s="1"/>
  <c r="H9" i="4"/>
  <c r="I9" i="4" s="1"/>
  <c r="K9" i="4"/>
  <c r="L9" i="4" s="1"/>
  <c r="P9" i="4"/>
  <c r="Q9" i="4" s="1"/>
  <c r="S9" i="4"/>
  <c r="T9" i="4" s="1"/>
  <c r="V9" i="4"/>
  <c r="W9" i="4" s="1"/>
  <c r="Y9" i="4"/>
  <c r="Z9" i="4" s="1"/>
  <c r="AB9" i="4"/>
  <c r="AC9" i="4" s="1"/>
  <c r="AE9" i="4"/>
  <c r="AF9" i="4" s="1"/>
  <c r="AH9" i="4"/>
  <c r="AI9" i="4" s="1"/>
  <c r="AK9" i="4"/>
  <c r="AL9" i="4" s="1"/>
  <c r="C10" i="4"/>
  <c r="D10" i="4" s="1"/>
  <c r="H10" i="4"/>
  <c r="I10" i="4" s="1"/>
  <c r="K10" i="4"/>
  <c r="L10" i="4" s="1"/>
  <c r="P10" i="4"/>
  <c r="Q10" i="4" s="1"/>
  <c r="S10" i="4"/>
  <c r="T10" i="4" s="1"/>
  <c r="V10" i="4"/>
  <c r="W10" i="4" s="1"/>
  <c r="Y10" i="4"/>
  <c r="Z10" i="4" s="1"/>
  <c r="AB10" i="4"/>
  <c r="AC10" i="4" s="1"/>
  <c r="AE10" i="4"/>
  <c r="AF10" i="4" s="1"/>
  <c r="AH10" i="4"/>
  <c r="AI10" i="4" s="1"/>
  <c r="AK10" i="4"/>
  <c r="AL10" i="4" s="1"/>
  <c r="C11" i="4"/>
  <c r="D11" i="4" s="1"/>
  <c r="H11" i="4"/>
  <c r="I11" i="4" s="1"/>
  <c r="K11" i="4"/>
  <c r="L11" i="4" s="1"/>
  <c r="P11" i="4"/>
  <c r="Q11" i="4" s="1"/>
  <c r="S11" i="4"/>
  <c r="T11" i="4" s="1"/>
  <c r="V11" i="4"/>
  <c r="W11" i="4" s="1"/>
  <c r="Y11" i="4"/>
  <c r="Z11" i="4" s="1"/>
  <c r="AB11" i="4"/>
  <c r="AC11" i="4" s="1"/>
  <c r="AE11" i="4"/>
  <c r="AF11" i="4" s="1"/>
  <c r="AH11" i="4"/>
  <c r="AI11" i="4" s="1"/>
  <c r="AK11" i="4"/>
  <c r="AL11" i="4"/>
  <c r="C12" i="4"/>
  <c r="D12" i="4" s="1"/>
  <c r="H12" i="4"/>
  <c r="I12" i="4" s="1"/>
  <c r="K12" i="4"/>
  <c r="L12" i="4" s="1"/>
  <c r="P12" i="4"/>
  <c r="Q12" i="4" s="1"/>
  <c r="S12" i="4"/>
  <c r="T12" i="4" s="1"/>
  <c r="V12" i="4"/>
  <c r="W12" i="4" s="1"/>
  <c r="Y12" i="4"/>
  <c r="Z12" i="4" s="1"/>
  <c r="AB12" i="4"/>
  <c r="AC12" i="4" s="1"/>
  <c r="AE12" i="4"/>
  <c r="AF12" i="4" s="1"/>
  <c r="AH12" i="4"/>
  <c r="AI12" i="4"/>
  <c r="AK12" i="4"/>
  <c r="AL12" i="4" s="1"/>
  <c r="C13" i="4"/>
  <c r="D13" i="4" s="1"/>
  <c r="H13" i="4"/>
  <c r="I13" i="4" s="1"/>
  <c r="K13" i="4"/>
  <c r="L13" i="4" s="1"/>
  <c r="P13" i="4"/>
  <c r="Q13" i="4" s="1"/>
  <c r="S13" i="4"/>
  <c r="T13" i="4" s="1"/>
  <c r="V13" i="4"/>
  <c r="W13" i="4" s="1"/>
  <c r="Y13" i="4"/>
  <c r="Z13" i="4" s="1"/>
  <c r="AB13" i="4"/>
  <c r="AC13" i="4" s="1"/>
  <c r="AE13" i="4"/>
  <c r="AF13" i="4" s="1"/>
  <c r="AH13" i="4"/>
  <c r="AI13" i="4" s="1"/>
  <c r="AK13" i="4"/>
  <c r="AL13" i="4"/>
  <c r="C14" i="4"/>
  <c r="D14" i="4" s="1"/>
  <c r="H14" i="4"/>
  <c r="I14" i="4" s="1"/>
  <c r="K14" i="4"/>
  <c r="L14" i="4" s="1"/>
  <c r="P14" i="4"/>
  <c r="Q14" i="4" s="1"/>
  <c r="S14" i="4"/>
  <c r="T14" i="4" s="1"/>
  <c r="V14" i="4"/>
  <c r="W14" i="4" s="1"/>
  <c r="Y14" i="4"/>
  <c r="Z14" i="4" s="1"/>
  <c r="AB14" i="4"/>
  <c r="AC14" i="4" s="1"/>
  <c r="AE14" i="4"/>
  <c r="AF14" i="4" s="1"/>
  <c r="AH14" i="4"/>
  <c r="AI14" i="4" s="1"/>
  <c r="AK14" i="4"/>
  <c r="AL14" i="4"/>
  <c r="C15" i="4"/>
  <c r="D15" i="4" s="1"/>
  <c r="H15" i="4"/>
  <c r="I15" i="4" s="1"/>
  <c r="K15" i="4"/>
  <c r="L15" i="4" s="1"/>
  <c r="P15" i="4"/>
  <c r="Q15" i="4" s="1"/>
  <c r="S15" i="4"/>
  <c r="T15" i="4" s="1"/>
  <c r="V15" i="4"/>
  <c r="W15" i="4" s="1"/>
  <c r="Y15" i="4"/>
  <c r="Z15" i="4" s="1"/>
  <c r="AB15" i="4"/>
  <c r="AC15" i="4" s="1"/>
  <c r="AE15" i="4"/>
  <c r="AF15" i="4" s="1"/>
  <c r="AH15" i="4"/>
  <c r="AI15" i="4" s="1"/>
  <c r="AK15" i="4"/>
  <c r="AL15" i="4"/>
  <c r="C16" i="4"/>
  <c r="D16" i="4" s="1"/>
  <c r="H16" i="4"/>
  <c r="I16" i="4" s="1"/>
  <c r="K16" i="4"/>
  <c r="L16" i="4" s="1"/>
  <c r="P16" i="4"/>
  <c r="Q16" i="4" s="1"/>
  <c r="S16" i="4"/>
  <c r="T16" i="4" s="1"/>
  <c r="V16" i="4"/>
  <c r="W16" i="4" s="1"/>
  <c r="Y16" i="4"/>
  <c r="Z16" i="4" s="1"/>
  <c r="AB16" i="4"/>
  <c r="AC16" i="4" s="1"/>
  <c r="AE16" i="4"/>
  <c r="AF16" i="4" s="1"/>
  <c r="AH16" i="4"/>
  <c r="AI16" i="4" s="1"/>
  <c r="AK16" i="4"/>
  <c r="AL16" i="4" s="1"/>
  <c r="C17" i="4"/>
  <c r="D17" i="4" s="1"/>
  <c r="H17" i="4"/>
  <c r="I17" i="4" s="1"/>
  <c r="K17" i="4"/>
  <c r="L17" i="4" s="1"/>
  <c r="P17" i="4"/>
  <c r="Q17" i="4" s="1"/>
  <c r="S17" i="4"/>
  <c r="T17" i="4" s="1"/>
  <c r="V17" i="4"/>
  <c r="W17" i="4" s="1"/>
  <c r="Y17" i="4"/>
  <c r="Z17" i="4" s="1"/>
  <c r="AB17" i="4"/>
  <c r="AC17" i="4" s="1"/>
  <c r="AE17" i="4"/>
  <c r="AF17" i="4" s="1"/>
  <c r="AH17" i="4"/>
  <c r="AI17" i="4" s="1"/>
  <c r="AK17" i="4"/>
  <c r="AL17" i="4"/>
  <c r="C18" i="4"/>
  <c r="D18" i="4" s="1"/>
  <c r="H18" i="4"/>
  <c r="I18" i="4" s="1"/>
  <c r="K18" i="4"/>
  <c r="L18" i="4" s="1"/>
  <c r="P18" i="4"/>
  <c r="Q18" i="4" s="1"/>
  <c r="S18" i="4"/>
  <c r="T18" i="4" s="1"/>
  <c r="V18" i="4"/>
  <c r="W18" i="4" s="1"/>
  <c r="Y18" i="4"/>
  <c r="Z18" i="4" s="1"/>
  <c r="AB18" i="4"/>
  <c r="AC18" i="4" s="1"/>
  <c r="AE18" i="4"/>
  <c r="AF18" i="4" s="1"/>
  <c r="AH18" i="4"/>
  <c r="AI18" i="4" s="1"/>
  <c r="AK18" i="4"/>
  <c r="AL18" i="4" s="1"/>
  <c r="C19" i="4"/>
  <c r="D19" i="4" s="1"/>
  <c r="H19" i="4"/>
  <c r="I19" i="4" s="1"/>
  <c r="K19" i="4"/>
  <c r="L19" i="4" s="1"/>
  <c r="P19" i="4"/>
  <c r="Q19" i="4" s="1"/>
  <c r="S19" i="4"/>
  <c r="T19" i="4" s="1"/>
  <c r="V19" i="4"/>
  <c r="W19" i="4" s="1"/>
  <c r="Y19" i="4"/>
  <c r="Z19" i="4" s="1"/>
  <c r="AB19" i="4"/>
  <c r="AC19" i="4" s="1"/>
  <c r="AE19" i="4"/>
  <c r="AF19" i="4" s="1"/>
  <c r="AH19" i="4"/>
  <c r="AI19" i="4" s="1"/>
  <c r="AK19" i="4"/>
  <c r="AL19" i="4"/>
  <c r="C20" i="4"/>
  <c r="D20" i="4" s="1"/>
  <c r="H20" i="4"/>
  <c r="I20" i="4" s="1"/>
  <c r="K20" i="4"/>
  <c r="L20" i="4" s="1"/>
  <c r="P20" i="4"/>
  <c r="Q20" i="4" s="1"/>
  <c r="S20" i="4"/>
  <c r="T20" i="4" s="1"/>
  <c r="V20" i="4"/>
  <c r="W20" i="4" s="1"/>
  <c r="Y20" i="4"/>
  <c r="Z20" i="4" s="1"/>
  <c r="AB20" i="4"/>
  <c r="AC20" i="4" s="1"/>
  <c r="AE20" i="4"/>
  <c r="AF20" i="4" s="1"/>
  <c r="AH20" i="4"/>
  <c r="AI20" i="4"/>
  <c r="AK20" i="4"/>
  <c r="AL20" i="4" s="1"/>
  <c r="C21" i="4"/>
  <c r="D21" i="4" s="1"/>
  <c r="H21" i="4"/>
  <c r="I21" i="4" s="1"/>
  <c r="K21" i="4"/>
  <c r="L21" i="4" s="1"/>
  <c r="P21" i="4"/>
  <c r="Q21" i="4" s="1"/>
  <c r="S21" i="4"/>
  <c r="T21" i="4" s="1"/>
  <c r="V21" i="4"/>
  <c r="W21" i="4" s="1"/>
  <c r="Y21" i="4"/>
  <c r="Z21" i="4" s="1"/>
  <c r="AB21" i="4"/>
  <c r="AC21" i="4" s="1"/>
  <c r="AE21" i="4"/>
  <c r="AF21" i="4" s="1"/>
  <c r="AH21" i="4"/>
  <c r="AI21" i="4"/>
  <c r="AK21" i="4"/>
  <c r="AL21" i="4" s="1"/>
  <c r="C22" i="4"/>
  <c r="D22" i="4" s="1"/>
  <c r="H22" i="4"/>
  <c r="I22" i="4" s="1"/>
  <c r="K22" i="4"/>
  <c r="L22" i="4" s="1"/>
  <c r="P22" i="4"/>
  <c r="Q22" i="4" s="1"/>
  <c r="S22" i="4"/>
  <c r="T22" i="4" s="1"/>
  <c r="V22" i="4"/>
  <c r="W22" i="4" s="1"/>
  <c r="Y22" i="4"/>
  <c r="Z22" i="4" s="1"/>
  <c r="AB22" i="4"/>
  <c r="AC22" i="4" s="1"/>
  <c r="AE22" i="4"/>
  <c r="AF22" i="4" s="1"/>
  <c r="AH22" i="4"/>
  <c r="AI22" i="4" s="1"/>
  <c r="AK22" i="4"/>
  <c r="AL22" i="4" s="1"/>
  <c r="C23" i="4"/>
  <c r="D23" i="4" s="1"/>
  <c r="H23" i="4"/>
  <c r="I23" i="4" s="1"/>
  <c r="K23" i="4"/>
  <c r="L23" i="4" s="1"/>
  <c r="P23" i="4"/>
  <c r="Q23" i="4" s="1"/>
  <c r="S23" i="4"/>
  <c r="T23" i="4" s="1"/>
  <c r="V23" i="4"/>
  <c r="W23" i="4" s="1"/>
  <c r="Y23" i="4"/>
  <c r="Z23" i="4" s="1"/>
  <c r="AB23" i="4"/>
  <c r="AC23" i="4" s="1"/>
  <c r="AE23" i="4"/>
  <c r="AF23" i="4" s="1"/>
  <c r="AH23" i="4"/>
  <c r="AI23" i="4"/>
  <c r="AK23" i="4"/>
  <c r="AL23" i="4"/>
  <c r="C24" i="4"/>
  <c r="D24" i="4" s="1"/>
  <c r="H24" i="4"/>
  <c r="I24" i="4" s="1"/>
  <c r="K24" i="4"/>
  <c r="L24" i="4" s="1"/>
  <c r="P24" i="4"/>
  <c r="Q24" i="4" s="1"/>
  <c r="S24" i="4"/>
  <c r="T24" i="4" s="1"/>
  <c r="V24" i="4"/>
  <c r="W24" i="4" s="1"/>
  <c r="Y24" i="4"/>
  <c r="Z24" i="4" s="1"/>
  <c r="AB24" i="4"/>
  <c r="AC24" i="4" s="1"/>
  <c r="AE24" i="4"/>
  <c r="AF24" i="4" s="1"/>
  <c r="AH24" i="4"/>
  <c r="AI24" i="4" s="1"/>
  <c r="AK24" i="4"/>
  <c r="AL24" i="4" s="1"/>
  <c r="C25" i="4"/>
  <c r="D25" i="4" s="1"/>
  <c r="H25" i="4"/>
  <c r="I25" i="4" s="1"/>
  <c r="K25" i="4"/>
  <c r="L25" i="4" s="1"/>
  <c r="P25" i="4"/>
  <c r="Q25" i="4" s="1"/>
  <c r="S25" i="4"/>
  <c r="T25" i="4" s="1"/>
  <c r="V25" i="4"/>
  <c r="W25" i="4" s="1"/>
  <c r="Y25" i="4"/>
  <c r="Z25" i="4" s="1"/>
  <c r="AB25" i="4"/>
  <c r="AC25" i="4" s="1"/>
  <c r="AE25" i="4"/>
  <c r="AF25" i="4" s="1"/>
  <c r="AH25" i="4"/>
  <c r="AI25" i="4"/>
  <c r="AK25" i="4"/>
  <c r="AL25" i="4"/>
  <c r="C26" i="4"/>
  <c r="D26" i="4" s="1"/>
  <c r="H26" i="4"/>
  <c r="I26" i="4" s="1"/>
  <c r="K26" i="4"/>
  <c r="L26" i="4" s="1"/>
  <c r="P26" i="4"/>
  <c r="Q26" i="4" s="1"/>
  <c r="S26" i="4"/>
  <c r="T26" i="4" s="1"/>
  <c r="V26" i="4"/>
  <c r="W26" i="4" s="1"/>
  <c r="Y26" i="4"/>
  <c r="Z26" i="4" s="1"/>
  <c r="AB26" i="4"/>
  <c r="AC26" i="4" s="1"/>
  <c r="AE26" i="4"/>
  <c r="AF26" i="4" s="1"/>
  <c r="AH26" i="4"/>
  <c r="AI26" i="4" s="1"/>
  <c r="AK26" i="4"/>
  <c r="AL26" i="4"/>
  <c r="C27" i="4"/>
  <c r="D27" i="4" s="1"/>
  <c r="H27" i="4"/>
  <c r="I27" i="4" s="1"/>
  <c r="K27" i="4"/>
  <c r="L27" i="4" s="1"/>
  <c r="P27" i="4"/>
  <c r="Q27" i="4" s="1"/>
  <c r="S27" i="4"/>
  <c r="T27" i="4" s="1"/>
  <c r="V27" i="4"/>
  <c r="W27" i="4" s="1"/>
  <c r="Y27" i="4"/>
  <c r="Z27" i="4" s="1"/>
  <c r="AB27" i="4"/>
  <c r="AC27" i="4" s="1"/>
  <c r="AE27" i="4"/>
  <c r="AF27" i="4" s="1"/>
  <c r="AH27" i="4"/>
  <c r="AI27" i="4"/>
  <c r="AK27" i="4"/>
  <c r="AL27" i="4"/>
  <c r="C28" i="4"/>
  <c r="D28" i="4" s="1"/>
  <c r="H28" i="4"/>
  <c r="I28" i="4" s="1"/>
  <c r="K28" i="4"/>
  <c r="L28" i="4" s="1"/>
  <c r="P28" i="4"/>
  <c r="Q28" i="4" s="1"/>
  <c r="S28" i="4"/>
  <c r="T28" i="4" s="1"/>
  <c r="V28" i="4"/>
  <c r="W28" i="4" s="1"/>
  <c r="Y28" i="4"/>
  <c r="Z28" i="4" s="1"/>
  <c r="AB28" i="4"/>
  <c r="AC28" i="4" s="1"/>
  <c r="AE28" i="4"/>
  <c r="AF28" i="4" s="1"/>
  <c r="AH28" i="4"/>
  <c r="AI28" i="4"/>
  <c r="AK28" i="4"/>
  <c r="AL28" i="4" s="1"/>
  <c r="AM5" i="4" l="1"/>
  <c r="AO5" i="4"/>
  <c r="AQ26" i="4"/>
  <c r="AQ24" i="4"/>
  <c r="AQ22" i="4"/>
  <c r="AQ21" i="4"/>
  <c r="AQ8" i="4"/>
  <c r="AQ11" i="4"/>
  <c r="AQ25" i="4"/>
  <c r="AQ23" i="4"/>
  <c r="AQ13" i="4"/>
  <c r="AQ6" i="4"/>
  <c r="AO17" i="4"/>
  <c r="AI29" i="4"/>
  <c r="AO24" i="4"/>
  <c r="AS24" i="4" s="1"/>
  <c r="AO13" i="4"/>
  <c r="AQ28" i="4"/>
  <c r="AO25" i="4"/>
  <c r="AO23" i="4"/>
  <c r="AO21" i="4"/>
  <c r="AQ20" i="4"/>
  <c r="AQ18" i="4"/>
  <c r="AQ16" i="4"/>
  <c r="AQ15" i="4"/>
  <c r="AQ12" i="4"/>
  <c r="AQ9" i="4"/>
  <c r="AO6" i="4"/>
  <c r="AM6" i="4"/>
  <c r="AQ5" i="4"/>
  <c r="AO27" i="4"/>
  <c r="AO19" i="4"/>
  <c r="AO14" i="4"/>
  <c r="AO10" i="4"/>
  <c r="AO7" i="4"/>
  <c r="AO26" i="4"/>
  <c r="AO22" i="4"/>
  <c r="AO11" i="4"/>
  <c r="AO8" i="4"/>
  <c r="AO28" i="4"/>
  <c r="AQ27" i="4"/>
  <c r="AO20" i="4"/>
  <c r="AQ19" i="4"/>
  <c r="AO18" i="4"/>
  <c r="AQ17" i="4"/>
  <c r="AO16" i="4"/>
  <c r="AO15" i="4"/>
  <c r="AQ14" i="4"/>
  <c r="AO12" i="4"/>
  <c r="AQ10" i="4"/>
  <c r="AO9" i="4"/>
  <c r="AQ7" i="4"/>
  <c r="Q29" i="4"/>
  <c r="I29" i="4"/>
  <c r="AF29" i="4"/>
  <c r="AC29" i="4"/>
  <c r="Z29" i="4"/>
  <c r="AM20" i="4"/>
  <c r="W29" i="4"/>
  <c r="T29" i="4"/>
  <c r="AM24" i="4"/>
  <c r="AM12" i="4"/>
  <c r="AM8" i="4"/>
  <c r="AM28" i="4"/>
  <c r="AM16" i="4"/>
  <c r="L29" i="4"/>
  <c r="AM26" i="4"/>
  <c r="AM22" i="4"/>
  <c r="AM18" i="4"/>
  <c r="AM14" i="4"/>
  <c r="AM10" i="4"/>
  <c r="AM27" i="4"/>
  <c r="AM25" i="4"/>
  <c r="AM23" i="4"/>
  <c r="AM21" i="4"/>
  <c r="AM19" i="4"/>
  <c r="AM17" i="4"/>
  <c r="AM15" i="4"/>
  <c r="AM13" i="4"/>
  <c r="AM11" i="4"/>
  <c r="AM9" i="4"/>
  <c r="AM7" i="4"/>
  <c r="D29" i="4"/>
  <c r="AS8" i="4" l="1"/>
  <c r="AS13" i="4"/>
  <c r="AS27" i="4"/>
  <c r="AS11" i="4"/>
  <c r="AS14" i="4"/>
  <c r="AS12" i="4"/>
  <c r="AS26" i="4"/>
  <c r="AS22" i="4"/>
  <c r="AS21" i="4"/>
  <c r="AS25" i="4"/>
  <c r="AS17" i="4"/>
  <c r="AS23" i="4"/>
  <c r="AS15" i="4"/>
  <c r="AS18" i="4"/>
  <c r="AS28" i="4"/>
  <c r="AS6" i="4"/>
  <c r="AS10" i="4"/>
  <c r="AS9" i="4"/>
  <c r="AS16" i="4"/>
  <c r="AS20" i="4"/>
  <c r="AS7" i="4"/>
  <c r="AS5" i="4"/>
  <c r="AS19" i="4"/>
  <c r="AM29" i="4"/>
  <c r="C32" i="4" s="1"/>
  <c r="C34" i="4" s="1"/>
  <c r="AS30" i="4" l="1"/>
</calcChain>
</file>

<file path=xl/sharedStrings.xml><?xml version="1.0" encoding="utf-8"?>
<sst xmlns="http://schemas.openxmlformats.org/spreadsheetml/2006/main" count="131" uniqueCount="58">
  <si>
    <t>Договор № 9348 от 5.12.08 г.</t>
  </si>
  <si>
    <t>Вид отрасли: ЖКХ</t>
  </si>
  <si>
    <t>Время</t>
  </si>
  <si>
    <t>Разница показаний</t>
  </si>
  <si>
    <t>Расход,   кВтч</t>
  </si>
  <si>
    <t>Напряжение</t>
  </si>
  <si>
    <t>Положение анц.</t>
  </si>
  <si>
    <t>Расход реактивной энергии</t>
  </si>
  <si>
    <t>V</t>
  </si>
  <si>
    <t>Ктт - 12000</t>
  </si>
  <si>
    <t>Ктт - 3600</t>
  </si>
  <si>
    <t>Рср.</t>
  </si>
  <si>
    <t>Р мах</t>
  </si>
  <si>
    <t>К зап.</t>
  </si>
  <si>
    <t>Итого за сутки</t>
  </si>
  <si>
    <t>Ктт - 40</t>
  </si>
  <si>
    <t>Общий расход ГПП-32 без субабонентов, кВтч</t>
  </si>
  <si>
    <t>РП-70 Яч.15  показания счетчика                    № 01059918</t>
  </si>
  <si>
    <t>РП-70 Яч.12  показания счетчика                    № 01059944</t>
  </si>
  <si>
    <t>Ячейки подключенные через АЧР отсутствуют</t>
  </si>
  <si>
    <t>ГПП-32 Яч.22 показания счетчика                    № 0818172956</t>
  </si>
  <si>
    <t>Т-1   ТМ-6300/110/6 кВА ГПП-32 Яч.3  актив. показания счетчика № 0818172981</t>
  </si>
  <si>
    <t>Т-1  ТМ-6300/110/6 кВА ГПП-32 Яч.3 реактив. показания счетчика   № 0818172981</t>
  </si>
  <si>
    <t>Т-2   ТДН-10000/110/6 кВА  ГПП-32 Яч.4  актив.  показания счетчика    № 0818171206</t>
  </si>
  <si>
    <t>Т-2    ТДН-10000/110/6 кВА    ГПП-32 Яч.4   реактив.  показания счетчика  № 0818171206</t>
  </si>
  <si>
    <t>ГПП-32 ТСН-2 показания счетчика  № 0806179240</t>
  </si>
  <si>
    <t>ГПП-32 Яч.25  показания счетчика   № 0818173189</t>
  </si>
  <si>
    <t>РП-70 Яч.19  показания счетчика    №0812170884</t>
  </si>
  <si>
    <t>Ктт - 4800</t>
  </si>
  <si>
    <t>18.12.2019 04:00:00</t>
  </si>
  <si>
    <t>18.12.2019 05:00:00</t>
  </si>
  <si>
    <t>18.12.2019 06:00:00</t>
  </si>
  <si>
    <t>18.12.2019 07:00:00</t>
  </si>
  <si>
    <t>18.12.2019 08:00:00</t>
  </si>
  <si>
    <t>18.12.2019 09:00:00</t>
  </si>
  <si>
    <t>18.12.2019 10:00:00</t>
  </si>
  <si>
    <t>18.12.2019 11:00:00</t>
  </si>
  <si>
    <t>18.12.2019 12:00:00</t>
  </si>
  <si>
    <t>18.12.2019 13:00:00</t>
  </si>
  <si>
    <t>18.12.2019 14:00:00</t>
  </si>
  <si>
    <t>18.12.2019 15:00:00</t>
  </si>
  <si>
    <t>18.12.2019 16:00:00</t>
  </si>
  <si>
    <t>18.12.2019 17:00:00</t>
  </si>
  <si>
    <t>18.12.2019 18:00:00</t>
  </si>
  <si>
    <t>18.12.2019 19:00:00</t>
  </si>
  <si>
    <t>18.12.2019 20:00:00</t>
  </si>
  <si>
    <t>18.12.2019 21:00:00</t>
  </si>
  <si>
    <t>18.12.2019 22:00:00</t>
  </si>
  <si>
    <t>18.12.2019 23:00:00</t>
  </si>
  <si>
    <t>19.12.2019 00:00:00</t>
  </si>
  <si>
    <t>19.12.2019 01:00:00</t>
  </si>
  <si>
    <t>19.12.2019 02:00:00</t>
  </si>
  <si>
    <t>19.12.2019 03:00:00</t>
  </si>
  <si>
    <t>19.12.2019 04:00:00</t>
  </si>
  <si>
    <t>Суточный график электрических нагрузок за 18 декабря 2019 по п/ст. ГПП-32 в/з. о.Н. Атамановский ООО"КрасКом"</t>
  </si>
  <si>
    <t>ГПП-32 ТСН-1 показания счетчика   № 0806178885</t>
  </si>
  <si>
    <t>Начальник ПТО                                                                                                      В.В. Апанасенко</t>
  </si>
  <si>
    <t>Главный энергетик                                                                                                А.Н. Русецкий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</si>
</sst>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1" x14ac:knownFonts="1">
    <font>
      <sz val="10"/>
      <color theme="1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b/>
      <sz val="11"/>
      <name val="Arial Cyr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9" fillId="0" borderId="0"/>
    <xf numFmtId="0" fontId="17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1" fillId="0" borderId="0"/>
  </cellStyleXfs>
  <cellXfs count="225">
    <xf numFmtId="0" fontId="0" fillId="0" borderId="0" xfId="0"/>
    <xf numFmtId="49" fontId="9" fillId="0" borderId="0" xfId="1" applyNumberFormat="1" applyFill="1"/>
    <xf numFmtId="0" fontId="9" fillId="0" borderId="0" xfId="1" applyFill="1"/>
    <xf numFmtId="49" fontId="12" fillId="0" borderId="3" xfId="1" applyNumberFormat="1" applyFont="1" applyFill="1" applyBorder="1" applyAlignment="1">
      <alignment horizontal="center" vertical="center" wrapText="1"/>
    </xf>
    <xf numFmtId="49" fontId="12" fillId="0" borderId="5" xfId="1" applyNumberFormat="1" applyFont="1" applyFill="1" applyBorder="1" applyAlignment="1">
      <alignment horizontal="center" vertical="center" wrapText="1"/>
    </xf>
    <xf numFmtId="49" fontId="12" fillId="0" borderId="8" xfId="1" applyNumberFormat="1" applyFont="1" applyFill="1" applyBorder="1" applyAlignment="1">
      <alignment horizontal="center" vertical="center" wrapText="1"/>
    </xf>
    <xf numFmtId="0" fontId="9" fillId="0" borderId="0" xfId="1" applyFill="1" applyBorder="1"/>
    <xf numFmtId="1" fontId="11" fillId="0" borderId="34" xfId="1" applyNumberFormat="1" applyFont="1" applyFill="1" applyBorder="1" applyAlignment="1">
      <alignment horizontal="center"/>
    </xf>
    <xf numFmtId="0" fontId="11" fillId="0" borderId="33" xfId="1" applyFont="1" applyFill="1" applyBorder="1"/>
    <xf numFmtId="0" fontId="11" fillId="0" borderId="1" xfId="1" applyFont="1" applyFill="1" applyBorder="1"/>
    <xf numFmtId="0" fontId="11" fillId="0" borderId="0" xfId="1" applyFont="1" applyFill="1"/>
    <xf numFmtId="0" fontId="11" fillId="0" borderId="34" xfId="1" applyFont="1" applyFill="1" applyBorder="1"/>
    <xf numFmtId="1" fontId="9" fillId="0" borderId="0" xfId="1" applyNumberFormat="1" applyFill="1"/>
    <xf numFmtId="164" fontId="9" fillId="0" borderId="0" xfId="1" applyNumberFormat="1" applyFill="1"/>
    <xf numFmtId="2" fontId="9" fillId="0" borderId="0" xfId="1" applyNumberFormat="1" applyFill="1"/>
    <xf numFmtId="0" fontId="13" fillId="0" borderId="0" xfId="1" applyFont="1" applyFill="1" applyAlignment="1"/>
    <xf numFmtId="0" fontId="14" fillId="0" borderId="0" xfId="1" applyFont="1" applyFill="1" applyAlignment="1"/>
    <xf numFmtId="0" fontId="15" fillId="0" borderId="0" xfId="1" applyFont="1" applyFill="1"/>
    <xf numFmtId="0" fontId="10" fillId="0" borderId="0" xfId="1" applyFont="1" applyFill="1"/>
    <xf numFmtId="164" fontId="10" fillId="0" borderId="0" xfId="1" applyNumberFormat="1" applyFont="1" applyFill="1"/>
    <xf numFmtId="0" fontId="9" fillId="0" borderId="0" xfId="1" applyFont="1" applyFill="1" applyBorder="1" applyAlignment="1">
      <alignment horizontal="center"/>
    </xf>
    <xf numFmtId="1" fontId="9" fillId="0" borderId="13" xfId="1" applyNumberFormat="1" applyFont="1" applyFill="1" applyBorder="1" applyAlignment="1">
      <alignment horizontal="center"/>
    </xf>
    <xf numFmtId="1" fontId="9" fillId="0" borderId="15" xfId="1" applyNumberFormat="1" applyFont="1" applyFill="1" applyBorder="1" applyAlignment="1">
      <alignment horizontal="center"/>
    </xf>
    <xf numFmtId="1" fontId="9" fillId="0" borderId="16" xfId="1" applyNumberFormat="1" applyFont="1" applyFill="1" applyBorder="1" applyAlignment="1">
      <alignment horizontal="center"/>
    </xf>
    <xf numFmtId="164" fontId="9" fillId="0" borderId="13" xfId="1" applyNumberFormat="1" applyFont="1" applyFill="1" applyBorder="1" applyAlignment="1">
      <alignment horizontal="center"/>
    </xf>
    <xf numFmtId="1" fontId="9" fillId="0" borderId="17" xfId="1" applyNumberFormat="1" applyFont="1" applyFill="1" applyBorder="1" applyAlignment="1">
      <alignment horizontal="center"/>
    </xf>
    <xf numFmtId="1" fontId="9" fillId="0" borderId="20" xfId="1" applyNumberFormat="1" applyFont="1" applyFill="1" applyBorder="1" applyAlignment="1">
      <alignment horizontal="center"/>
    </xf>
    <xf numFmtId="1" fontId="9" fillId="0" borderId="21" xfId="1" applyNumberFormat="1" applyFont="1" applyFill="1" applyBorder="1" applyAlignment="1">
      <alignment horizontal="center"/>
    </xf>
    <xf numFmtId="164" fontId="9" fillId="0" borderId="19" xfId="1" applyNumberFormat="1" applyFont="1" applyFill="1" applyBorder="1" applyAlignment="1">
      <alignment horizontal="center"/>
    </xf>
    <xf numFmtId="1" fontId="9" fillId="0" borderId="41" xfId="1" applyNumberFormat="1" applyFont="1" applyFill="1" applyBorder="1" applyAlignment="1">
      <alignment horizontal="center"/>
    </xf>
    <xf numFmtId="1" fontId="11" fillId="0" borderId="43" xfId="1" applyNumberFormat="1" applyFont="1" applyFill="1" applyBorder="1" applyAlignment="1">
      <alignment horizontal="center"/>
    </xf>
    <xf numFmtId="1" fontId="11" fillId="0" borderId="44" xfId="1" applyNumberFormat="1" applyFont="1" applyFill="1" applyBorder="1" applyAlignment="1">
      <alignment horizontal="center"/>
    </xf>
    <xf numFmtId="1" fontId="11" fillId="0" borderId="45" xfId="1" applyNumberFormat="1" applyFont="1" applyFill="1" applyBorder="1" applyAlignment="1">
      <alignment horizontal="center"/>
    </xf>
    <xf numFmtId="164" fontId="11" fillId="0" borderId="43" xfId="1" applyNumberFormat="1" applyFont="1" applyFill="1" applyBorder="1" applyAlignment="1">
      <alignment horizontal="center"/>
    </xf>
    <xf numFmtId="1" fontId="11" fillId="0" borderId="46" xfId="1" applyNumberFormat="1" applyFont="1" applyFill="1" applyBorder="1" applyAlignment="1">
      <alignment horizontal="center"/>
    </xf>
    <xf numFmtId="1" fontId="11" fillId="0" borderId="37" xfId="1" applyNumberFormat="1" applyFont="1" applyFill="1" applyBorder="1" applyAlignment="1">
      <alignment horizontal="center"/>
    </xf>
    <xf numFmtId="0" fontId="11" fillId="0" borderId="37" xfId="1" applyFont="1" applyFill="1" applyBorder="1" applyAlignment="1">
      <alignment horizontal="center"/>
    </xf>
    <xf numFmtId="1" fontId="9" fillId="0" borderId="24" xfId="1" applyNumberFormat="1" applyFont="1" applyFill="1" applyBorder="1" applyAlignment="1">
      <alignment horizontal="center"/>
    </xf>
    <xf numFmtId="1" fontId="9" fillId="0" borderId="25" xfId="1" applyNumberFormat="1" applyFont="1" applyFill="1" applyBorder="1" applyAlignment="1">
      <alignment horizontal="center"/>
    </xf>
    <xf numFmtId="164" fontId="9" fillId="0" borderId="23" xfId="1" applyNumberFormat="1" applyFont="1" applyFill="1" applyBorder="1" applyAlignment="1">
      <alignment horizontal="center"/>
    </xf>
    <xf numFmtId="1" fontId="9" fillId="0" borderId="48" xfId="1" applyNumberFormat="1" applyFont="1" applyFill="1" applyBorder="1" applyAlignment="1">
      <alignment horizontal="center"/>
    </xf>
    <xf numFmtId="1" fontId="9" fillId="0" borderId="30" xfId="1" applyNumberFormat="1" applyFont="1" applyFill="1" applyBorder="1" applyAlignment="1">
      <alignment horizontal="center"/>
    </xf>
    <xf numFmtId="1" fontId="9" fillId="0" borderId="31" xfId="1" applyNumberFormat="1" applyFont="1" applyFill="1" applyBorder="1" applyAlignment="1">
      <alignment horizontal="center"/>
    </xf>
    <xf numFmtId="164" fontId="9" fillId="0" borderId="27" xfId="1" applyNumberFormat="1" applyFont="1" applyFill="1" applyBorder="1" applyAlignment="1">
      <alignment horizontal="center"/>
    </xf>
    <xf numFmtId="1" fontId="9" fillId="0" borderId="32" xfId="1" applyNumberFormat="1" applyFont="1" applyFill="1" applyBorder="1" applyAlignment="1">
      <alignment horizontal="center"/>
    </xf>
    <xf numFmtId="2" fontId="9" fillId="0" borderId="13" xfId="1" applyNumberFormat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/>
    </xf>
    <xf numFmtId="0" fontId="9" fillId="0" borderId="23" xfId="1" applyFont="1" applyFill="1" applyBorder="1" applyAlignment="1">
      <alignment horizontal="center"/>
    </xf>
    <xf numFmtId="0" fontId="11" fillId="0" borderId="39" xfId="1" applyFont="1" applyFill="1" applyBorder="1" applyAlignment="1">
      <alignment horizontal="center" vertical="center" wrapText="1"/>
    </xf>
    <xf numFmtId="164" fontId="17" fillId="0" borderId="29" xfId="2" applyNumberFormat="1" applyFill="1" applyBorder="1" applyAlignment="1">
      <alignment horizontal="center"/>
    </xf>
    <xf numFmtId="164" fontId="18" fillId="0" borderId="51" xfId="2" applyNumberFormat="1" applyFont="1" applyFill="1" applyBorder="1" applyAlignment="1">
      <alignment horizontal="center"/>
    </xf>
    <xf numFmtId="164" fontId="17" fillId="0" borderId="40" xfId="2" applyNumberFormat="1" applyFont="1" applyFill="1" applyBorder="1" applyAlignment="1">
      <alignment horizontal="center"/>
    </xf>
    <xf numFmtId="164" fontId="17" fillId="0" borderId="47" xfId="2" applyNumberFormat="1" applyFont="1" applyFill="1" applyBorder="1" applyAlignment="1">
      <alignment horizontal="center"/>
    </xf>
    <xf numFmtId="164" fontId="17" fillId="0" borderId="11" xfId="2" applyNumberFormat="1" applyFont="1" applyFill="1" applyBorder="1" applyAlignment="1">
      <alignment horizontal="center"/>
    </xf>
    <xf numFmtId="49" fontId="11" fillId="0" borderId="51" xfId="1" applyNumberFormat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0" fontId="11" fillId="0" borderId="0" xfId="1" applyFont="1" applyFill="1" applyAlignment="1">
      <alignment horizontal="center"/>
    </xf>
    <xf numFmtId="0" fontId="9" fillId="0" borderId="19" xfId="1" applyFont="1" applyFill="1" applyBorder="1" applyAlignment="1">
      <alignment horizontal="center"/>
    </xf>
    <xf numFmtId="0" fontId="11" fillId="0" borderId="43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2" fontId="11" fillId="0" borderId="43" xfId="1" applyNumberFormat="1" applyFont="1" applyFill="1" applyBorder="1" applyAlignment="1">
      <alignment horizontal="center"/>
    </xf>
    <xf numFmtId="49" fontId="12" fillId="0" borderId="39" xfId="1" applyNumberFormat="1" applyFont="1" applyFill="1" applyBorder="1" applyAlignment="1">
      <alignment horizontal="center" vertical="center" wrapText="1"/>
    </xf>
    <xf numFmtId="1" fontId="9" fillId="0" borderId="38" xfId="1" applyNumberFormat="1" applyFont="1" applyFill="1" applyBorder="1" applyAlignment="1">
      <alignment horizontal="center"/>
    </xf>
    <xf numFmtId="164" fontId="17" fillId="0" borderId="47" xfId="2" applyNumberFormat="1" applyFill="1" applyBorder="1" applyAlignment="1">
      <alignment horizontal="center"/>
    </xf>
    <xf numFmtId="1" fontId="11" fillId="0" borderId="0" xfId="1" applyNumberFormat="1" applyFont="1" applyFill="1" applyBorder="1" applyAlignment="1">
      <alignment horizontal="center"/>
    </xf>
    <xf numFmtId="1" fontId="11" fillId="0" borderId="1" xfId="1" applyNumberFormat="1" applyFont="1" applyFill="1" applyBorder="1" applyAlignment="1">
      <alignment horizontal="center"/>
    </xf>
    <xf numFmtId="1" fontId="9" fillId="0" borderId="55" xfId="1" applyNumberFormat="1" applyFont="1" applyFill="1" applyBorder="1" applyAlignment="1">
      <alignment horizontal="center"/>
    </xf>
    <xf numFmtId="164" fontId="9" fillId="0" borderId="53" xfId="1" applyNumberFormat="1" applyFont="1" applyFill="1" applyBorder="1" applyAlignment="1">
      <alignment horizontal="center"/>
    </xf>
    <xf numFmtId="1" fontId="9" fillId="0" borderId="56" xfId="1" applyNumberFormat="1" applyFont="1" applyFill="1" applyBorder="1" applyAlignment="1">
      <alignment horizontal="center"/>
    </xf>
    <xf numFmtId="1" fontId="9" fillId="0" borderId="36" xfId="1" applyNumberFormat="1" applyFont="1" applyFill="1" applyBorder="1" applyAlignment="1">
      <alignment horizontal="center"/>
    </xf>
    <xf numFmtId="2" fontId="9" fillId="0" borderId="23" xfId="1" applyNumberFormat="1" applyFont="1" applyFill="1" applyBorder="1" applyAlignment="1">
      <alignment horizontal="center"/>
    </xf>
    <xf numFmtId="1" fontId="11" fillId="0" borderId="9" xfId="1" applyNumberFormat="1" applyFont="1" applyFill="1" applyBorder="1" applyAlignment="1">
      <alignment horizontal="center"/>
    </xf>
    <xf numFmtId="0" fontId="11" fillId="0" borderId="38" xfId="1" applyFont="1" applyFill="1" applyBorder="1"/>
    <xf numFmtId="2" fontId="9" fillId="0" borderId="19" xfId="1" applyNumberFormat="1" applyFont="1" applyFill="1" applyBorder="1" applyAlignment="1">
      <alignment horizontal="center"/>
    </xf>
    <xf numFmtId="2" fontId="9" fillId="0" borderId="27" xfId="1" applyNumberFormat="1" applyFont="1" applyFill="1" applyBorder="1" applyAlignment="1">
      <alignment horizontal="center"/>
    </xf>
    <xf numFmtId="2" fontId="9" fillId="0" borderId="22" xfId="1" applyNumberFormat="1" applyFont="1" applyFill="1" applyBorder="1" applyAlignment="1">
      <alignment horizontal="center"/>
    </xf>
    <xf numFmtId="2" fontId="9" fillId="0" borderId="26" xfId="1" applyNumberFormat="1" applyFont="1" applyFill="1" applyBorder="1" applyAlignment="1">
      <alignment horizontal="center"/>
    </xf>
    <xf numFmtId="4" fontId="9" fillId="0" borderId="13" xfId="1" applyNumberFormat="1" applyFont="1" applyFill="1" applyBorder="1" applyAlignment="1">
      <alignment horizontal="center"/>
    </xf>
    <xf numFmtId="4" fontId="9" fillId="0" borderId="19" xfId="1" applyNumberFormat="1" applyFont="1" applyFill="1" applyBorder="1" applyAlignment="1">
      <alignment horizontal="center"/>
    </xf>
    <xf numFmtId="4" fontId="11" fillId="0" borderId="43" xfId="1" applyNumberFormat="1" applyFont="1" applyFill="1" applyBorder="1" applyAlignment="1">
      <alignment horizontal="center"/>
    </xf>
    <xf numFmtId="4" fontId="9" fillId="0" borderId="23" xfId="1" applyNumberFormat="1" applyFont="1" applyFill="1" applyBorder="1" applyAlignment="1">
      <alignment horizontal="center"/>
    </xf>
    <xf numFmtId="4" fontId="9" fillId="0" borderId="27" xfId="1" applyNumberFormat="1" applyFont="1" applyFill="1" applyBorder="1" applyAlignment="1">
      <alignment horizontal="center"/>
    </xf>
    <xf numFmtId="164" fontId="7" fillId="0" borderId="11" xfId="2" applyNumberFormat="1" applyFont="1" applyFill="1" applyBorder="1" applyAlignment="1">
      <alignment horizontal="center"/>
    </xf>
    <xf numFmtId="2" fontId="9" fillId="0" borderId="53" xfId="1" applyNumberFormat="1" applyFont="1" applyFill="1" applyBorder="1" applyAlignment="1">
      <alignment horizontal="center"/>
    </xf>
    <xf numFmtId="0" fontId="9" fillId="0" borderId="53" xfId="1" applyFont="1" applyFill="1" applyBorder="1" applyAlignment="1">
      <alignment horizontal="center"/>
    </xf>
    <xf numFmtId="164" fontId="7" fillId="0" borderId="52" xfId="2" applyNumberFormat="1" applyFont="1" applyFill="1" applyBorder="1" applyAlignment="1">
      <alignment horizontal="center"/>
    </xf>
    <xf numFmtId="164" fontId="8" fillId="0" borderId="47" xfId="2" applyNumberFormat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165" fontId="11" fillId="0" borderId="51" xfId="1" applyNumberFormat="1" applyFont="1" applyFill="1" applyBorder="1" applyAlignment="1">
      <alignment horizontal="center"/>
    </xf>
    <xf numFmtId="165" fontId="9" fillId="0" borderId="47" xfId="1" applyNumberFormat="1" applyFont="1" applyFill="1" applyBorder="1" applyAlignment="1">
      <alignment horizontal="center"/>
    </xf>
    <xf numFmtId="165" fontId="9" fillId="0" borderId="11" xfId="1" applyNumberFormat="1" applyFont="1" applyFill="1" applyBorder="1" applyAlignment="1">
      <alignment horizontal="center"/>
    </xf>
    <xf numFmtId="165" fontId="9" fillId="0" borderId="40" xfId="1" applyNumberFormat="1" applyFont="1" applyFill="1" applyBorder="1" applyAlignment="1">
      <alignment horizontal="center"/>
    </xf>
    <xf numFmtId="4" fontId="9" fillId="0" borderId="53" xfId="1" applyNumberFormat="1" applyFont="1" applyFill="1" applyBorder="1" applyAlignment="1">
      <alignment horizontal="center"/>
    </xf>
    <xf numFmtId="1" fontId="9" fillId="0" borderId="19" xfId="1" applyNumberFormat="1" applyFont="1" applyFill="1" applyBorder="1" applyAlignment="1">
      <alignment horizontal="center"/>
    </xf>
    <xf numFmtId="1" fontId="11" fillId="0" borderId="42" xfId="1" applyNumberFormat="1" applyFont="1" applyFill="1" applyBorder="1" applyAlignment="1">
      <alignment horizontal="center"/>
    </xf>
    <xf numFmtId="1" fontId="9" fillId="0" borderId="12" xfId="1" applyNumberFormat="1" applyFont="1" applyFill="1" applyBorder="1" applyAlignment="1">
      <alignment horizontal="center"/>
    </xf>
    <xf numFmtId="1" fontId="9" fillId="0" borderId="18" xfId="1" applyNumberFormat="1" applyFont="1" applyFill="1" applyBorder="1" applyAlignment="1">
      <alignment horizontal="center"/>
    </xf>
    <xf numFmtId="2" fontId="9" fillId="0" borderId="25" xfId="1" applyNumberFormat="1" applyFont="1" applyFill="1" applyBorder="1" applyAlignment="1">
      <alignment horizontal="center"/>
    </xf>
    <xf numFmtId="2" fontId="9" fillId="0" borderId="31" xfId="1" applyNumberFormat="1" applyFont="1" applyFill="1" applyBorder="1" applyAlignment="1">
      <alignment horizontal="center"/>
    </xf>
    <xf numFmtId="4" fontId="9" fillId="0" borderId="22" xfId="1" applyNumberFormat="1" applyFont="1" applyFill="1" applyBorder="1" applyAlignment="1">
      <alignment horizontal="center"/>
    </xf>
    <xf numFmtId="1" fontId="9" fillId="0" borderId="50" xfId="1" applyNumberFormat="1" applyFont="1" applyFill="1" applyBorder="1" applyAlignment="1">
      <alignment horizontal="center"/>
    </xf>
    <xf numFmtId="4" fontId="9" fillId="0" borderId="26" xfId="1" applyNumberFormat="1" applyFont="1" applyFill="1" applyBorder="1" applyAlignment="1">
      <alignment horizontal="center"/>
    </xf>
    <xf numFmtId="1" fontId="9" fillId="0" borderId="28" xfId="1" applyNumberFormat="1" applyFont="1" applyFill="1" applyBorder="1" applyAlignment="1">
      <alignment horizontal="center"/>
    </xf>
    <xf numFmtId="164" fontId="7" fillId="0" borderId="13" xfId="2" applyNumberFormat="1" applyFont="1" applyFill="1" applyBorder="1" applyAlignment="1">
      <alignment horizontal="center"/>
    </xf>
    <xf numFmtId="164" fontId="7" fillId="0" borderId="40" xfId="2" applyNumberFormat="1" applyFont="1" applyFill="1" applyBorder="1" applyAlignment="1">
      <alignment horizontal="center"/>
    </xf>
    <xf numFmtId="164" fontId="18" fillId="0" borderId="42" xfId="2" applyNumberFormat="1" applyFont="1" applyFill="1" applyBorder="1" applyAlignment="1">
      <alignment horizontal="center"/>
    </xf>
    <xf numFmtId="164" fontId="17" fillId="0" borderId="22" xfId="2" applyNumberFormat="1" applyFont="1" applyFill="1" applyBorder="1" applyAlignment="1">
      <alignment horizontal="center"/>
    </xf>
    <xf numFmtId="164" fontId="17" fillId="0" borderId="12" xfId="2" applyNumberFormat="1" applyFont="1" applyFill="1" applyBorder="1" applyAlignment="1">
      <alignment horizontal="center"/>
    </xf>
    <xf numFmtId="164" fontId="17" fillId="0" borderId="18" xfId="2" applyNumberFormat="1" applyFont="1" applyFill="1" applyBorder="1" applyAlignment="1">
      <alignment horizontal="center"/>
    </xf>
    <xf numFmtId="164" fontId="7" fillId="0" borderId="18" xfId="2" applyNumberFormat="1" applyFont="1" applyFill="1" applyBorder="1" applyAlignment="1">
      <alignment horizontal="center"/>
    </xf>
    <xf numFmtId="164" fontId="7" fillId="0" borderId="12" xfId="2" applyNumberFormat="1" applyFont="1" applyFill="1" applyBorder="1" applyAlignment="1">
      <alignment horizontal="center"/>
    </xf>
    <xf numFmtId="164" fontId="7" fillId="0" borderId="54" xfId="2" applyNumberFormat="1" applyFont="1" applyFill="1" applyBorder="1" applyAlignment="1">
      <alignment horizontal="center"/>
    </xf>
    <xf numFmtId="164" fontId="8" fillId="0" borderId="22" xfId="2" applyNumberFormat="1" applyFont="1" applyFill="1" applyBorder="1" applyAlignment="1">
      <alignment horizontal="center"/>
    </xf>
    <xf numFmtId="164" fontId="17" fillId="0" borderId="22" xfId="2" applyNumberFormat="1" applyFill="1" applyBorder="1" applyAlignment="1">
      <alignment horizontal="center"/>
    </xf>
    <xf numFmtId="164" fontId="17" fillId="0" borderId="26" xfId="2" applyNumberFormat="1" applyFill="1" applyBorder="1" applyAlignment="1">
      <alignment horizontal="center"/>
    </xf>
    <xf numFmtId="165" fontId="9" fillId="0" borderId="29" xfId="1" applyNumberFormat="1" applyFont="1" applyFill="1" applyBorder="1" applyAlignment="1">
      <alignment horizontal="center"/>
    </xf>
    <xf numFmtId="0" fontId="20" fillId="0" borderId="0" xfId="1" applyFont="1" applyFill="1" applyAlignment="1"/>
    <xf numFmtId="2" fontId="9" fillId="0" borderId="43" xfId="1" applyNumberFormat="1" applyFont="1" applyFill="1" applyBorder="1" applyAlignment="1">
      <alignment horizontal="center"/>
    </xf>
    <xf numFmtId="2" fontId="4" fillId="0" borderId="12" xfId="7" applyNumberFormat="1" applyFill="1" applyBorder="1" applyAlignment="1">
      <alignment horizontal="center"/>
    </xf>
    <xf numFmtId="2" fontId="4" fillId="0" borderId="26" xfId="7" applyNumberFormat="1" applyFill="1" applyBorder="1" applyAlignment="1">
      <alignment horizontal="center"/>
    </xf>
    <xf numFmtId="165" fontId="9" fillId="0" borderId="22" xfId="1" applyNumberFormat="1" applyFont="1" applyFill="1" applyBorder="1" applyAlignment="1">
      <alignment horizontal="center"/>
    </xf>
    <xf numFmtId="165" fontId="9" fillId="0" borderId="54" xfId="1" applyNumberFormat="1" applyFont="1" applyFill="1" applyBorder="1" applyAlignment="1">
      <alignment horizontal="center"/>
    </xf>
    <xf numFmtId="165" fontId="9" fillId="0" borderId="18" xfId="1" applyNumberFormat="1" applyFont="1" applyFill="1" applyBorder="1" applyAlignment="1">
      <alignment horizontal="center"/>
    </xf>
    <xf numFmtId="165" fontId="11" fillId="0" borderId="42" xfId="1" applyNumberFormat="1" applyFont="1" applyFill="1" applyBorder="1" applyAlignment="1">
      <alignment horizontal="center"/>
    </xf>
    <xf numFmtId="165" fontId="9" fillId="0" borderId="12" xfId="1" applyNumberFormat="1" applyFont="1" applyFill="1" applyBorder="1" applyAlignment="1">
      <alignment horizontal="center"/>
    </xf>
    <xf numFmtId="1" fontId="9" fillId="0" borderId="14" xfId="1" applyNumberFormat="1" applyFont="1" applyFill="1" applyBorder="1" applyAlignment="1">
      <alignment horizontal="center"/>
    </xf>
    <xf numFmtId="1" fontId="9" fillId="0" borderId="49" xfId="1" applyNumberFormat="1" applyFont="1" applyFill="1" applyBorder="1" applyAlignment="1">
      <alignment horizontal="center"/>
    </xf>
    <xf numFmtId="1" fontId="9" fillId="0" borderId="35" xfId="1" applyNumberFormat="1" applyFont="1" applyFill="1" applyBorder="1" applyAlignment="1">
      <alignment horizontal="center"/>
    </xf>
    <xf numFmtId="164" fontId="18" fillId="0" borderId="43" xfId="2" applyNumberFormat="1" applyFont="1" applyFill="1" applyBorder="1" applyAlignment="1">
      <alignment horizontal="center"/>
    </xf>
    <xf numFmtId="164" fontId="7" fillId="0" borderId="19" xfId="2" applyNumberFormat="1" applyFont="1" applyFill="1" applyBorder="1" applyAlignment="1">
      <alignment horizontal="center"/>
    </xf>
    <xf numFmtId="2" fontId="3" fillId="0" borderId="18" xfId="8" applyNumberFormat="1" applyFill="1" applyBorder="1" applyAlignment="1">
      <alignment horizontal="center"/>
    </xf>
    <xf numFmtId="2" fontId="19" fillId="0" borderId="42" xfId="8" applyNumberFormat="1" applyFont="1" applyFill="1" applyBorder="1" applyAlignment="1">
      <alignment horizontal="center"/>
    </xf>
    <xf numFmtId="2" fontId="3" fillId="0" borderId="22" xfId="8" applyNumberFormat="1" applyFill="1" applyBorder="1" applyAlignment="1">
      <alignment horizontal="center"/>
    </xf>
    <xf numFmtId="2" fontId="3" fillId="0" borderId="12" xfId="8" applyNumberFormat="1" applyFill="1" applyBorder="1" applyAlignment="1">
      <alignment horizontal="center"/>
    </xf>
    <xf numFmtId="2" fontId="19" fillId="0" borderId="51" xfId="8" applyNumberFormat="1" applyFont="1" applyFill="1" applyBorder="1" applyAlignment="1">
      <alignment horizontal="center"/>
    </xf>
    <xf numFmtId="2" fontId="3" fillId="0" borderId="47" xfId="8" applyNumberFormat="1" applyFill="1" applyBorder="1" applyAlignment="1">
      <alignment horizontal="center"/>
    </xf>
    <xf numFmtId="2" fontId="3" fillId="0" borderId="11" xfId="8" applyNumberFormat="1" applyFill="1" applyBorder="1" applyAlignment="1">
      <alignment horizontal="center"/>
    </xf>
    <xf numFmtId="2" fontId="3" fillId="0" borderId="40" xfId="8" applyNumberFormat="1" applyFill="1" applyBorder="1" applyAlignment="1">
      <alignment horizontal="center"/>
    </xf>
    <xf numFmtId="2" fontId="3" fillId="0" borderId="29" xfId="8" applyNumberFormat="1" applyFill="1" applyBorder="1" applyAlignment="1">
      <alignment horizontal="center"/>
    </xf>
    <xf numFmtId="2" fontId="3" fillId="0" borderId="51" xfId="8" applyNumberFormat="1" applyFill="1" applyBorder="1" applyAlignment="1">
      <alignment horizontal="center"/>
    </xf>
    <xf numFmtId="164" fontId="9" fillId="0" borderId="44" xfId="1" applyNumberFormat="1" applyFont="1" applyFill="1" applyBorder="1" applyAlignment="1">
      <alignment horizontal="center"/>
    </xf>
    <xf numFmtId="2" fontId="11" fillId="0" borderId="45" xfId="1" applyNumberFormat="1" applyFont="1" applyFill="1" applyBorder="1" applyAlignment="1">
      <alignment horizontal="center"/>
    </xf>
    <xf numFmtId="2" fontId="9" fillId="0" borderId="16" xfId="1" applyNumberFormat="1" applyFont="1" applyFill="1" applyBorder="1" applyAlignment="1">
      <alignment horizontal="center"/>
    </xf>
    <xf numFmtId="2" fontId="9" fillId="0" borderId="21" xfId="1" applyNumberFormat="1" applyFont="1" applyFill="1" applyBorder="1" applyAlignment="1">
      <alignment horizontal="center"/>
    </xf>
    <xf numFmtId="2" fontId="9" fillId="0" borderId="56" xfId="1" applyNumberFormat="1" applyFont="1" applyFill="1" applyBorder="1" applyAlignment="1">
      <alignment horizontal="center"/>
    </xf>
    <xf numFmtId="2" fontId="3" fillId="0" borderId="40" xfId="8" applyNumberFormat="1" applyFont="1" applyFill="1" applyBorder="1" applyAlignment="1">
      <alignment horizontal="center"/>
    </xf>
    <xf numFmtId="2" fontId="3" fillId="0" borderId="18" xfId="8" applyNumberFormat="1" applyFont="1" applyFill="1" applyBorder="1" applyAlignment="1">
      <alignment horizontal="center"/>
    </xf>
    <xf numFmtId="164" fontId="9" fillId="0" borderId="43" xfId="1" applyNumberFormat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1" fontId="11" fillId="0" borderId="33" xfId="1" applyNumberFormat="1" applyFont="1" applyFill="1" applyBorder="1" applyAlignment="1">
      <alignment horizontal="center"/>
    </xf>
    <xf numFmtId="1" fontId="11" fillId="0" borderId="38" xfId="1" applyNumberFormat="1" applyFont="1" applyFill="1" applyBorder="1" applyAlignment="1">
      <alignment horizontal="center"/>
    </xf>
    <xf numFmtId="0" fontId="11" fillId="0" borderId="33" xfId="1" applyFont="1" applyFill="1" applyBorder="1" applyAlignment="1">
      <alignment horizontal="center"/>
    </xf>
    <xf numFmtId="2" fontId="3" fillId="0" borderId="26" xfId="8" applyNumberFormat="1" applyFill="1" applyBorder="1" applyAlignment="1">
      <alignment horizontal="center"/>
    </xf>
    <xf numFmtId="2" fontId="11" fillId="0" borderId="13" xfId="1" applyNumberFormat="1" applyFont="1" applyFill="1" applyBorder="1" applyAlignment="1">
      <alignment horizontal="center"/>
    </xf>
    <xf numFmtId="1" fontId="11" fillId="0" borderId="13" xfId="1" applyNumberFormat="1" applyFont="1" applyFill="1" applyBorder="1" applyAlignment="1">
      <alignment horizontal="center"/>
    </xf>
    <xf numFmtId="0" fontId="11" fillId="0" borderId="13" xfId="1" applyFont="1" applyFill="1" applyBorder="1" applyAlignment="1">
      <alignment horizontal="center"/>
    </xf>
    <xf numFmtId="0" fontId="9" fillId="0" borderId="43" xfId="1" applyFont="1" applyFill="1" applyBorder="1" applyAlignment="1">
      <alignment horizontal="center"/>
    </xf>
    <xf numFmtId="1" fontId="11" fillId="0" borderId="15" xfId="1" applyNumberFormat="1" applyFont="1" applyFill="1" applyBorder="1" applyAlignment="1">
      <alignment horizontal="center"/>
    </xf>
    <xf numFmtId="1" fontId="11" fillId="0" borderId="12" xfId="1" applyNumberFormat="1" applyFont="1" applyFill="1" applyBorder="1" applyAlignment="1">
      <alignment horizontal="center"/>
    </xf>
    <xf numFmtId="1" fontId="11" fillId="0" borderId="17" xfId="1" applyNumberFormat="1" applyFont="1" applyFill="1" applyBorder="1" applyAlignment="1">
      <alignment horizontal="center"/>
    </xf>
    <xf numFmtId="49" fontId="12" fillId="0" borderId="2" xfId="1" applyNumberFormat="1" applyFont="1" applyFill="1" applyBorder="1" applyAlignment="1">
      <alignment horizontal="center" vertical="center" wrapText="1"/>
    </xf>
    <xf numFmtId="49" fontId="12" fillId="0" borderId="7" xfId="1" applyNumberFormat="1" applyFont="1" applyFill="1" applyBorder="1" applyAlignment="1">
      <alignment horizontal="center" vertical="center" wrapText="1"/>
    </xf>
    <xf numFmtId="0" fontId="2" fillId="0" borderId="39" xfId="8" quotePrefix="1" applyFont="1" applyFill="1" applyBorder="1"/>
    <xf numFmtId="0" fontId="19" fillId="0" borderId="46" xfId="8" quotePrefix="1" applyFont="1" applyFill="1" applyBorder="1"/>
    <xf numFmtId="2" fontId="19" fillId="0" borderId="51" xfId="9" applyNumberFormat="1" applyFont="1" applyFill="1" applyBorder="1" applyAlignment="1">
      <alignment horizontal="center"/>
    </xf>
    <xf numFmtId="0" fontId="2" fillId="0" borderId="48" xfId="8" quotePrefix="1" applyFont="1" applyFill="1" applyBorder="1"/>
    <xf numFmtId="2" fontId="1" fillId="0" borderId="47" xfId="9" applyNumberFormat="1" applyFill="1" applyBorder="1" applyAlignment="1">
      <alignment horizontal="center"/>
    </xf>
    <xf numFmtId="0" fontId="2" fillId="0" borderId="17" xfId="8" quotePrefix="1" applyFont="1" applyFill="1" applyBorder="1"/>
    <xf numFmtId="2" fontId="1" fillId="0" borderId="11" xfId="9" applyNumberFormat="1" applyFill="1" applyBorder="1" applyAlignment="1">
      <alignment horizontal="center"/>
    </xf>
    <xf numFmtId="0" fontId="2" fillId="0" borderId="41" xfId="8" quotePrefix="1" applyFont="1" applyFill="1" applyBorder="1"/>
    <xf numFmtId="2" fontId="1" fillId="0" borderId="40" xfId="9" applyNumberFormat="1" applyFill="1" applyBorder="1" applyAlignment="1">
      <alignment horizontal="center"/>
    </xf>
    <xf numFmtId="165" fontId="9" fillId="0" borderId="52" xfId="1" applyNumberFormat="1" applyFont="1" applyFill="1" applyBorder="1" applyAlignment="1">
      <alignment horizontal="center"/>
    </xf>
    <xf numFmtId="2" fontId="1" fillId="0" borderId="51" xfId="9" applyNumberFormat="1" applyFill="1" applyBorder="1" applyAlignment="1">
      <alignment horizontal="center"/>
    </xf>
    <xf numFmtId="0" fontId="2" fillId="0" borderId="32" xfId="8" quotePrefix="1" applyFont="1" applyFill="1" applyBorder="1"/>
    <xf numFmtId="2" fontId="1" fillId="0" borderId="29" xfId="9" applyNumberFormat="1" applyFill="1" applyBorder="1" applyAlignment="1">
      <alignment horizontal="center"/>
    </xf>
    <xf numFmtId="49" fontId="12" fillId="0" borderId="6" xfId="1" applyNumberFormat="1" applyFont="1" applyFill="1" applyBorder="1" applyAlignment="1">
      <alignment horizontal="center" vertical="center" wrapText="1"/>
    </xf>
    <xf numFmtId="1" fontId="9" fillId="0" borderId="53" xfId="1" applyNumberFormat="1" applyFont="1" applyFill="1" applyBorder="1" applyAlignment="1">
      <alignment horizontal="center"/>
    </xf>
    <xf numFmtId="164" fontId="7" fillId="0" borderId="53" xfId="2" applyNumberFormat="1" applyFont="1" applyFill="1" applyBorder="1" applyAlignment="1">
      <alignment horizontal="center"/>
    </xf>
    <xf numFmtId="1" fontId="9" fillId="0" borderId="54" xfId="1" applyNumberFormat="1" applyFont="1" applyFill="1" applyBorder="1" applyAlignment="1">
      <alignment horizontal="center"/>
    </xf>
    <xf numFmtId="164" fontId="18" fillId="0" borderId="13" xfId="2" applyNumberFormat="1" applyFont="1" applyFill="1" applyBorder="1" applyAlignment="1">
      <alignment horizontal="center"/>
    </xf>
    <xf numFmtId="164" fontId="11" fillId="0" borderId="13" xfId="1" applyNumberFormat="1" applyFont="1" applyFill="1" applyBorder="1" applyAlignment="1">
      <alignment horizontal="center"/>
    </xf>
    <xf numFmtId="0" fontId="16" fillId="0" borderId="1" xfId="1" applyFont="1" applyFill="1" applyBorder="1" applyAlignment="1"/>
    <xf numFmtId="0" fontId="1" fillId="0" borderId="36" xfId="8" quotePrefix="1" applyFont="1" applyFill="1" applyBorder="1"/>
    <xf numFmtId="2" fontId="1" fillId="0" borderId="52" xfId="8" applyNumberFormat="1" applyFont="1" applyFill="1" applyBorder="1" applyAlignment="1">
      <alignment horizontal="center"/>
    </xf>
    <xf numFmtId="2" fontId="1" fillId="0" borderId="54" xfId="8" applyNumberFormat="1" applyFont="1" applyFill="1" applyBorder="1" applyAlignment="1">
      <alignment horizontal="center"/>
    </xf>
    <xf numFmtId="4" fontId="11" fillId="0" borderId="13" xfId="1" applyNumberFormat="1" applyFont="1" applyFill="1" applyBorder="1" applyAlignment="1">
      <alignment horizontal="center"/>
    </xf>
    <xf numFmtId="49" fontId="12" fillId="0" borderId="4" xfId="1" applyNumberFormat="1" applyFont="1" applyFill="1" applyBorder="1" applyAlignment="1">
      <alignment horizontal="center" vertical="center" wrapText="1"/>
    </xf>
    <xf numFmtId="4" fontId="9" fillId="0" borderId="42" xfId="1" applyNumberFormat="1" applyFont="1" applyFill="1" applyBorder="1" applyAlignment="1">
      <alignment horizontal="center"/>
    </xf>
    <xf numFmtId="164" fontId="9" fillId="0" borderId="9" xfId="1" applyNumberFormat="1" applyFont="1" applyFill="1" applyBorder="1" applyAlignment="1">
      <alignment horizontal="center"/>
    </xf>
    <xf numFmtId="164" fontId="9" fillId="0" borderId="51" xfId="1" applyNumberFormat="1" applyFont="1" applyFill="1" applyBorder="1" applyAlignment="1">
      <alignment horizontal="center"/>
    </xf>
    <xf numFmtId="2" fontId="9" fillId="0" borderId="42" xfId="1" applyNumberFormat="1" applyFont="1" applyFill="1" applyBorder="1" applyAlignment="1">
      <alignment horizontal="center"/>
    </xf>
    <xf numFmtId="4" fontId="9" fillId="0" borderId="43" xfId="1" applyNumberFormat="1" applyFont="1" applyFill="1" applyBorder="1" applyAlignment="1">
      <alignment horizontal="center"/>
    </xf>
    <xf numFmtId="164" fontId="9" fillId="0" borderId="42" xfId="1" applyNumberFormat="1" applyFont="1" applyFill="1" applyBorder="1" applyAlignment="1">
      <alignment horizontal="center"/>
    </xf>
    <xf numFmtId="164" fontId="9" fillId="0" borderId="45" xfId="1" applyNumberFormat="1" applyFont="1" applyFill="1" applyBorder="1" applyAlignment="1">
      <alignment horizontal="center"/>
    </xf>
    <xf numFmtId="2" fontId="3" fillId="0" borderId="42" xfId="8" applyNumberFormat="1" applyFill="1" applyBorder="1" applyAlignment="1">
      <alignment horizontal="center"/>
    </xf>
    <xf numFmtId="2" fontId="9" fillId="0" borderId="45" xfId="1" applyNumberFormat="1" applyFont="1" applyFill="1" applyBorder="1" applyAlignment="1">
      <alignment horizontal="center"/>
    </xf>
    <xf numFmtId="164" fontId="9" fillId="0" borderId="46" xfId="1" applyNumberFormat="1" applyFont="1" applyFill="1" applyBorder="1" applyAlignment="1">
      <alignment horizontal="center"/>
    </xf>
    <xf numFmtId="164" fontId="17" fillId="0" borderId="42" xfId="2" applyNumberFormat="1" applyFill="1" applyBorder="1" applyAlignment="1">
      <alignment horizontal="center"/>
    </xf>
    <xf numFmtId="0" fontId="9" fillId="0" borderId="44" xfId="1" applyFont="1" applyFill="1" applyBorder="1" applyAlignment="1">
      <alignment horizontal="center"/>
    </xf>
    <xf numFmtId="164" fontId="17" fillId="0" borderId="51" xfId="2" applyNumberFormat="1" applyFill="1" applyBorder="1" applyAlignment="1">
      <alignment horizontal="center"/>
    </xf>
    <xf numFmtId="0" fontId="9" fillId="0" borderId="45" xfId="1" applyFont="1" applyFill="1" applyBorder="1" applyAlignment="1">
      <alignment horizontal="center"/>
    </xf>
    <xf numFmtId="0" fontId="11" fillId="0" borderId="46" xfId="1" applyFont="1" applyFill="1" applyBorder="1" applyAlignment="1">
      <alignment horizontal="center"/>
    </xf>
    <xf numFmtId="165" fontId="11" fillId="0" borderId="12" xfId="1" applyNumberFormat="1" applyFont="1" applyFill="1" applyBorder="1" applyAlignment="1">
      <alignment horizontal="center"/>
    </xf>
    <xf numFmtId="2" fontId="1" fillId="0" borderId="52" xfId="9" applyNumberFormat="1" applyFont="1" applyFill="1" applyBorder="1" applyAlignment="1">
      <alignment horizontal="center"/>
    </xf>
    <xf numFmtId="165" fontId="11" fillId="0" borderId="11" xfId="1" applyNumberFormat="1" applyFont="1" applyFill="1" applyBorder="1" applyAlignment="1">
      <alignment horizontal="center"/>
    </xf>
    <xf numFmtId="165" fontId="9" fillId="0" borderId="26" xfId="1" applyNumberFormat="1" applyFont="1" applyFill="1" applyBorder="1" applyAlignment="1">
      <alignment horizontal="center"/>
    </xf>
    <xf numFmtId="1" fontId="11" fillId="0" borderId="16" xfId="1" applyNumberFormat="1" applyFont="1" applyFill="1" applyBorder="1" applyAlignment="1">
      <alignment horizontal="center"/>
    </xf>
    <xf numFmtId="2" fontId="19" fillId="0" borderId="12" xfId="8" applyNumberFormat="1" applyFont="1" applyFill="1" applyBorder="1" applyAlignment="1">
      <alignment horizontal="center"/>
    </xf>
    <xf numFmtId="2" fontId="19" fillId="0" borderId="11" xfId="8" applyNumberFormat="1" applyFont="1" applyFill="1" applyBorder="1" applyAlignment="1">
      <alignment horizontal="center"/>
    </xf>
    <xf numFmtId="2" fontId="4" fillId="0" borderId="42" xfId="7" applyNumberFormat="1" applyFill="1" applyBorder="1" applyAlignment="1">
      <alignment horizontal="center"/>
    </xf>
    <xf numFmtId="2" fontId="19" fillId="0" borderId="42" xfId="7" applyNumberFormat="1" applyFont="1" applyFill="1" applyBorder="1" applyAlignment="1">
      <alignment horizontal="center"/>
    </xf>
    <xf numFmtId="2" fontId="4" fillId="0" borderId="22" xfId="7" applyNumberFormat="1" applyFill="1" applyBorder="1" applyAlignment="1">
      <alignment horizontal="center"/>
    </xf>
    <xf numFmtId="2" fontId="4" fillId="0" borderId="18" xfId="7" applyNumberFormat="1" applyFill="1" applyBorder="1" applyAlignment="1">
      <alignment horizontal="center"/>
    </xf>
    <xf numFmtId="2" fontId="1" fillId="0" borderId="54" xfId="7" applyNumberFormat="1" applyFont="1" applyFill="1" applyBorder="1" applyAlignment="1">
      <alignment horizontal="center"/>
    </xf>
    <xf numFmtId="2" fontId="19" fillId="0" borderId="12" xfId="7" applyNumberFormat="1" applyFont="1" applyFill="1" applyBorder="1" applyAlignment="1">
      <alignment horizontal="center"/>
    </xf>
    <xf numFmtId="2" fontId="3" fillId="0" borderId="18" xfId="7" applyNumberFormat="1" applyFont="1" applyFill="1" applyBorder="1" applyAlignment="1">
      <alignment horizontal="center"/>
    </xf>
    <xf numFmtId="2" fontId="11" fillId="0" borderId="16" xfId="1" applyNumberFormat="1" applyFont="1" applyFill="1" applyBorder="1" applyAlignment="1">
      <alignment horizontal="center"/>
    </xf>
    <xf numFmtId="164" fontId="18" fillId="0" borderId="12" xfId="2" applyNumberFormat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11" fillId="0" borderId="33" xfId="1" applyFont="1" applyFill="1" applyBorder="1" applyAlignment="1">
      <alignment horizontal="left"/>
    </xf>
    <xf numFmtId="0" fontId="11" fillId="0" borderId="1" xfId="1" applyFont="1" applyFill="1" applyBorder="1" applyAlignment="1">
      <alignment horizontal="left"/>
    </xf>
    <xf numFmtId="0" fontId="11" fillId="0" borderId="33" xfId="1" applyFont="1" applyFill="1" applyBorder="1" applyAlignment="1">
      <alignment horizontal="center"/>
    </xf>
    <xf numFmtId="0" fontId="9" fillId="0" borderId="4" xfId="1" applyFill="1" applyBorder="1" applyAlignment="1">
      <alignment horizontal="left"/>
    </xf>
    <xf numFmtId="1" fontId="11" fillId="0" borderId="10" xfId="1" applyNumberFormat="1" applyFont="1" applyFill="1" applyBorder="1" applyAlignment="1">
      <alignment horizontal="center"/>
    </xf>
    <xf numFmtId="1" fontId="11" fillId="0" borderId="32" xfId="1" applyNumberFormat="1" applyFont="1" applyFill="1" applyBorder="1" applyAlignment="1">
      <alignment horizontal="center"/>
    </xf>
  </cellXfs>
  <cellStyles count="10">
    <cellStyle name="Обычный" xfId="0" builtinId="0"/>
    <cellStyle name="Обычный 10" xfId="9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BI38"/>
  <sheetViews>
    <sheetView tabSelected="1" topLeftCell="A16" workbookViewId="0">
      <selection activeCell="F49" sqref="F49"/>
    </sheetView>
  </sheetViews>
  <sheetFormatPr defaultRowHeight="12.75" x14ac:dyDescent="0.2"/>
  <cols>
    <col min="1" max="1" width="17.85546875" style="2" customWidth="1"/>
    <col min="2" max="2" width="10" style="2" customWidth="1"/>
    <col min="3" max="3" width="9.5703125" style="2" customWidth="1"/>
    <col min="4" max="4" width="8.140625" style="2" customWidth="1"/>
    <col min="5" max="5" width="10.85546875" style="2" customWidth="1"/>
    <col min="6" max="6" width="10.28515625" style="2" customWidth="1"/>
    <col min="7" max="7" width="11.42578125" style="2" customWidth="1"/>
    <col min="8" max="8" width="9.140625" style="2"/>
    <col min="9" max="9" width="10.28515625" style="2" customWidth="1"/>
    <col min="10" max="10" width="13.5703125" style="2" customWidth="1"/>
    <col min="11" max="11" width="9.42578125" style="2" customWidth="1"/>
    <col min="12" max="12" width="7.7109375" style="2" customWidth="1"/>
    <col min="13" max="13" width="10.7109375" style="2" customWidth="1"/>
    <col min="14" max="14" width="9" style="2" customWidth="1"/>
    <col min="15" max="15" width="12.42578125" style="2" customWidth="1"/>
    <col min="16" max="16" width="9" style="2" customWidth="1"/>
    <col min="17" max="17" width="10.7109375" style="2" customWidth="1"/>
    <col min="18" max="18" width="12.140625" style="2" customWidth="1"/>
    <col min="19" max="19" width="9.42578125" style="2" customWidth="1"/>
    <col min="20" max="20" width="8" style="2" customWidth="1"/>
    <col min="21" max="21" width="13.140625" style="2" customWidth="1"/>
    <col min="22" max="23" width="9.140625" style="2"/>
    <col min="24" max="24" width="11.140625" style="2" customWidth="1"/>
    <col min="25" max="26" width="9.140625" style="2"/>
    <col min="27" max="27" width="11" style="2" customWidth="1"/>
    <col min="28" max="29" width="9.140625" style="2"/>
    <col min="30" max="30" width="12" style="2" customWidth="1"/>
    <col min="31" max="32" width="9.140625" style="2"/>
    <col min="33" max="38" width="0" style="2" hidden="1" customWidth="1"/>
    <col min="39" max="39" width="9.140625" style="2"/>
    <col min="40" max="40" width="70.140625" style="2" customWidth="1"/>
    <col min="41" max="16384" width="9.140625" style="2"/>
  </cols>
  <sheetData>
    <row r="1" spans="1:61" x14ac:dyDescent="0.2">
      <c r="A1" s="1"/>
      <c r="B1" s="2" t="s">
        <v>0</v>
      </c>
      <c r="K1" s="2" t="s">
        <v>1</v>
      </c>
    </row>
    <row r="2" spans="1:61" ht="15.75" thickBot="1" x14ac:dyDescent="0.3">
      <c r="A2" s="181" t="s">
        <v>54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</row>
    <row r="3" spans="1:61" ht="94.5" customHeight="1" thickBot="1" x14ac:dyDescent="0.25">
      <c r="A3" s="54" t="s">
        <v>2</v>
      </c>
      <c r="B3" s="160" t="s">
        <v>21</v>
      </c>
      <c r="C3" s="3" t="s">
        <v>3</v>
      </c>
      <c r="D3" s="175" t="s">
        <v>4</v>
      </c>
      <c r="E3" s="3" t="s">
        <v>5</v>
      </c>
      <c r="F3" s="175" t="s">
        <v>6</v>
      </c>
      <c r="G3" s="160" t="s">
        <v>22</v>
      </c>
      <c r="H3" s="4" t="s">
        <v>3</v>
      </c>
      <c r="I3" s="5" t="s">
        <v>7</v>
      </c>
      <c r="J3" s="160" t="s">
        <v>23</v>
      </c>
      <c r="K3" s="4" t="s">
        <v>3</v>
      </c>
      <c r="L3" s="5" t="s">
        <v>4</v>
      </c>
      <c r="M3" s="160" t="s">
        <v>5</v>
      </c>
      <c r="N3" s="161" t="s">
        <v>6</v>
      </c>
      <c r="O3" s="160" t="s">
        <v>24</v>
      </c>
      <c r="P3" s="4" t="s">
        <v>3</v>
      </c>
      <c r="Q3" s="161" t="s">
        <v>7</v>
      </c>
      <c r="R3" s="160" t="s">
        <v>25</v>
      </c>
      <c r="S3" s="3" t="s">
        <v>3</v>
      </c>
      <c r="T3" s="175" t="s">
        <v>4</v>
      </c>
      <c r="U3" s="160" t="s">
        <v>55</v>
      </c>
      <c r="V3" s="3" t="s">
        <v>3</v>
      </c>
      <c r="W3" s="175" t="s">
        <v>4</v>
      </c>
      <c r="X3" s="160" t="s">
        <v>20</v>
      </c>
      <c r="Y3" s="3" t="s">
        <v>3</v>
      </c>
      <c r="Z3" s="175" t="s">
        <v>4</v>
      </c>
      <c r="AA3" s="160" t="s">
        <v>26</v>
      </c>
      <c r="AB3" s="3" t="s">
        <v>3</v>
      </c>
      <c r="AC3" s="175" t="s">
        <v>4</v>
      </c>
      <c r="AD3" s="160" t="s">
        <v>27</v>
      </c>
      <c r="AE3" s="186" t="s">
        <v>3</v>
      </c>
      <c r="AF3" s="61" t="s">
        <v>4</v>
      </c>
      <c r="AG3" s="3" t="s">
        <v>18</v>
      </c>
      <c r="AH3" s="3" t="s">
        <v>3</v>
      </c>
      <c r="AI3" s="175" t="s">
        <v>4</v>
      </c>
      <c r="AJ3" s="160" t="s">
        <v>17</v>
      </c>
      <c r="AK3" s="3" t="s">
        <v>3</v>
      </c>
      <c r="AL3" s="186" t="s">
        <v>4</v>
      </c>
      <c r="AM3" s="48" t="s">
        <v>16</v>
      </c>
      <c r="AN3" s="6"/>
    </row>
    <row r="4" spans="1:61" s="56" customFormat="1" ht="15.75" thickBot="1" x14ac:dyDescent="0.3">
      <c r="A4" s="162" t="s">
        <v>29</v>
      </c>
      <c r="B4" s="172">
        <v>1419.1884</v>
      </c>
      <c r="C4" s="187"/>
      <c r="D4" s="188"/>
      <c r="E4" s="189"/>
      <c r="F4" s="140"/>
      <c r="G4" s="172">
        <v>804.10360000000003</v>
      </c>
      <c r="H4" s="190"/>
      <c r="I4" s="188"/>
      <c r="J4" s="172">
        <v>1662.8452</v>
      </c>
      <c r="K4" s="191"/>
      <c r="L4" s="140"/>
      <c r="M4" s="192"/>
      <c r="N4" s="193"/>
      <c r="O4" s="172">
        <v>1117.9277999999999</v>
      </c>
      <c r="P4" s="117"/>
      <c r="Q4" s="140"/>
      <c r="R4" s="139">
        <v>223.22720000000001</v>
      </c>
      <c r="S4" s="147"/>
      <c r="T4" s="140"/>
      <c r="U4" s="172">
        <v>3564.9672</v>
      </c>
      <c r="V4" s="193"/>
      <c r="W4" s="140"/>
      <c r="X4" s="194">
        <v>1273.3814</v>
      </c>
      <c r="Y4" s="147"/>
      <c r="Z4" s="193"/>
      <c r="AA4" s="139">
        <v>1534.3680999999999</v>
      </c>
      <c r="AB4" s="192"/>
      <c r="AC4" s="140"/>
      <c r="AD4" s="209">
        <v>3.6309999999999998</v>
      </c>
      <c r="AE4" s="195"/>
      <c r="AF4" s="196"/>
      <c r="AG4" s="197">
        <v>35.771999999999998</v>
      </c>
      <c r="AH4" s="156"/>
      <c r="AI4" s="198"/>
      <c r="AJ4" s="199">
        <v>96.933999999999997</v>
      </c>
      <c r="AK4" s="156"/>
      <c r="AL4" s="200"/>
      <c r="AM4" s="201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</row>
    <row r="5" spans="1:61" s="58" customFormat="1" ht="15.75" thickBot="1" x14ac:dyDescent="0.3">
      <c r="A5" s="163" t="s">
        <v>30</v>
      </c>
      <c r="B5" s="164">
        <v>1419.2463</v>
      </c>
      <c r="C5" s="79">
        <f t="shared" ref="C5:C28" si="0">B5-B4</f>
        <v>5.7900000000017826E-2</v>
      </c>
      <c r="D5" s="31">
        <f t="shared" ref="D5:D28" si="1">C5*12000</f>
        <v>694.80000000021391</v>
      </c>
      <c r="E5" s="88">
        <v>6.3</v>
      </c>
      <c r="F5" s="71" t="s">
        <v>8</v>
      </c>
      <c r="G5" s="164">
        <v>804.13419999999996</v>
      </c>
      <c r="H5" s="60">
        <f t="shared" ref="H5:H28" si="2">G5-G4</f>
        <v>3.059999999993579E-2</v>
      </c>
      <c r="I5" s="31">
        <f t="shared" ref="I5:I28" si="3">H5*12000</f>
        <v>367.19999999922948</v>
      </c>
      <c r="J5" s="164">
        <v>1662.9158</v>
      </c>
      <c r="K5" s="79">
        <f t="shared" ref="K5:K28" si="4">J5-J4</f>
        <v>7.0600000000013097E-2</v>
      </c>
      <c r="L5" s="31">
        <f t="shared" ref="L5:L28" si="5">K5*12000</f>
        <v>847.20000000015716</v>
      </c>
      <c r="M5" s="123">
        <v>6.3</v>
      </c>
      <c r="N5" s="32" t="s">
        <v>8</v>
      </c>
      <c r="O5" s="164">
        <v>1117.9764</v>
      </c>
      <c r="P5" s="60">
        <f t="shared" ref="P5:P28" si="6">O5-O4</f>
        <v>4.860000000007858E-2</v>
      </c>
      <c r="Q5" s="31">
        <f t="shared" ref="Q5:Q28" si="7">P5*12000</f>
        <v>583.20000000094296</v>
      </c>
      <c r="R5" s="134">
        <v>223.238</v>
      </c>
      <c r="S5" s="60">
        <f t="shared" ref="S5:S28" si="8">R5-R4</f>
        <v>1.0799999999989041E-2</v>
      </c>
      <c r="T5" s="31">
        <f t="shared" ref="T5:T28" si="9">S5*40</f>
        <v>0.43199999999956162</v>
      </c>
      <c r="U5" s="164">
        <v>3565.2864</v>
      </c>
      <c r="V5" s="60">
        <f t="shared" ref="V5:V28" si="10">U5-U4</f>
        <v>0.31919999999990978</v>
      </c>
      <c r="W5" s="31">
        <f t="shared" ref="W5:W28" si="11">V5*40</f>
        <v>12.767999999996391</v>
      </c>
      <c r="X5" s="131">
        <v>1273.3860999999999</v>
      </c>
      <c r="Y5" s="60">
        <f t="shared" ref="Y5:Y28" si="12">X5-X4</f>
        <v>4.6999999999570719E-3</v>
      </c>
      <c r="Z5" s="32">
        <f t="shared" ref="Z5:Z28" si="13">Y5*3600</f>
        <v>16.919999999845459</v>
      </c>
      <c r="AA5" s="134">
        <v>1534.4557</v>
      </c>
      <c r="AB5" s="60">
        <f t="shared" ref="AB5:AB28" si="14">AA5-AA4</f>
        <v>8.7600000000065847E-2</v>
      </c>
      <c r="AC5" s="31">
        <f t="shared" ref="AC5:AC28" si="15">AB5*3600</f>
        <v>315.36000000023705</v>
      </c>
      <c r="AD5" s="210">
        <v>3.6309999999999998</v>
      </c>
      <c r="AE5" s="141">
        <f t="shared" ref="AE5:AE28" si="16">AD5-AD4</f>
        <v>0</v>
      </c>
      <c r="AF5" s="34">
        <f>AE5*4800</f>
        <v>0</v>
      </c>
      <c r="AG5" s="105">
        <v>35.771999999999998</v>
      </c>
      <c r="AH5" s="33">
        <f t="shared" ref="AH5:AH28" si="17">AG5-AG4</f>
        <v>0</v>
      </c>
      <c r="AI5" s="31">
        <f t="shared" ref="AI5:AI28" si="18">AH5*3600</f>
        <v>0</v>
      </c>
      <c r="AJ5" s="50">
        <v>96.933999999999997</v>
      </c>
      <c r="AK5" s="33">
        <f t="shared" ref="AK5:AK28" si="19">AJ5-AJ4</f>
        <v>0</v>
      </c>
      <c r="AL5" s="32">
        <f t="shared" ref="AL5:AL28" si="20">AK5*3600</f>
        <v>0</v>
      </c>
      <c r="AM5" s="34">
        <f>D5+L5+T5-Z5-AC5+AF5-AI5-AL5+W5</f>
        <v>1222.9200000002845</v>
      </c>
      <c r="AN5" s="87"/>
      <c r="AO5" s="35">
        <f>D5+L5+T5+W5</f>
        <v>1555.200000000367</v>
      </c>
      <c r="AP5" s="36"/>
      <c r="AQ5" s="35">
        <f>I5+Q5</f>
        <v>950.40000000017244</v>
      </c>
      <c r="AR5" s="36"/>
      <c r="AS5" s="36">
        <f>SQRT(AO5*AO5+AQ5*AQ5)</f>
        <v>1822.6099966809875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</row>
    <row r="6" spans="1:61" s="47" customFormat="1" ht="15" x14ac:dyDescent="0.25">
      <c r="A6" s="165" t="s">
        <v>31</v>
      </c>
      <c r="B6" s="166">
        <v>1419.3071</v>
      </c>
      <c r="C6" s="80">
        <f t="shared" si="0"/>
        <v>6.0799999999971988E-2</v>
      </c>
      <c r="D6" s="37">
        <f t="shared" si="1"/>
        <v>729.59999999966385</v>
      </c>
      <c r="E6" s="89">
        <v>6.3</v>
      </c>
      <c r="F6" s="100" t="s">
        <v>8</v>
      </c>
      <c r="G6" s="166">
        <v>804.16549999999995</v>
      </c>
      <c r="H6" s="70">
        <f t="shared" si="2"/>
        <v>3.1299999999987449E-2</v>
      </c>
      <c r="I6" s="37">
        <f t="shared" si="3"/>
        <v>375.59999999984939</v>
      </c>
      <c r="J6" s="166">
        <v>1662.9867999999999</v>
      </c>
      <c r="K6" s="80">
        <f t="shared" si="4"/>
        <v>7.0999999999912689E-2</v>
      </c>
      <c r="L6" s="37">
        <f t="shared" si="5"/>
        <v>851.99999999895226</v>
      </c>
      <c r="M6" s="120">
        <v>6.3</v>
      </c>
      <c r="N6" s="38" t="s">
        <v>8</v>
      </c>
      <c r="O6" s="166">
        <v>1118.0246</v>
      </c>
      <c r="P6" s="70">
        <f t="shared" si="6"/>
        <v>4.8199999999951615E-2</v>
      </c>
      <c r="Q6" s="37">
        <f t="shared" si="7"/>
        <v>578.39999999941938</v>
      </c>
      <c r="R6" s="135">
        <v>223.2576</v>
      </c>
      <c r="S6" s="70">
        <f t="shared" si="8"/>
        <v>1.9599999999996953E-2</v>
      </c>
      <c r="T6" s="37">
        <f t="shared" si="9"/>
        <v>0.78399999999987813</v>
      </c>
      <c r="U6" s="166">
        <v>3565.652</v>
      </c>
      <c r="V6" s="70">
        <f t="shared" si="10"/>
        <v>0.36560000000008586</v>
      </c>
      <c r="W6" s="37">
        <f t="shared" si="11"/>
        <v>14.624000000003434</v>
      </c>
      <c r="X6" s="132">
        <v>1273.3911000000001</v>
      </c>
      <c r="Y6" s="70">
        <f t="shared" si="12"/>
        <v>5.0000000001091394E-3</v>
      </c>
      <c r="Z6" s="38">
        <f t="shared" si="13"/>
        <v>18.000000000392902</v>
      </c>
      <c r="AA6" s="135">
        <v>1534.5496000000001</v>
      </c>
      <c r="AB6" s="70">
        <f t="shared" si="14"/>
        <v>9.3900000000076034E-2</v>
      </c>
      <c r="AC6" s="37">
        <f t="shared" si="15"/>
        <v>338.04000000027372</v>
      </c>
      <c r="AD6" s="211">
        <v>3.6309999999999998</v>
      </c>
      <c r="AE6" s="97">
        <f t="shared" si="16"/>
        <v>0</v>
      </c>
      <c r="AF6" s="40">
        <f>AE6*4800</f>
        <v>0</v>
      </c>
      <c r="AG6" s="106">
        <v>35.771999999999998</v>
      </c>
      <c r="AH6" s="39">
        <f t="shared" si="17"/>
        <v>0</v>
      </c>
      <c r="AI6" s="37">
        <f t="shared" si="18"/>
        <v>0</v>
      </c>
      <c r="AJ6" s="52">
        <v>96.933999999999997</v>
      </c>
      <c r="AK6" s="39">
        <f t="shared" si="19"/>
        <v>0</v>
      </c>
      <c r="AL6" s="38">
        <f t="shared" si="20"/>
        <v>0</v>
      </c>
      <c r="AM6" s="40">
        <f t="shared" ref="AM6:AM28" si="21">D6+L6+T6-Z6-AC6+AF6-AI6-AL6+W6</f>
        <v>1240.9679999979528</v>
      </c>
      <c r="AN6" s="20"/>
      <c r="AO6" s="64">
        <f t="shared" ref="AO6:AO28" si="22">D6+L6+T6+W6</f>
        <v>1597.0079999986194</v>
      </c>
      <c r="AP6" s="20"/>
      <c r="AQ6" s="64">
        <f t="shared" ref="AQ6:AQ28" si="23">I6+Q6</f>
        <v>953.99999999926877</v>
      </c>
      <c r="AR6" s="20"/>
      <c r="AS6" s="87">
        <f t="shared" ref="AS6:AS28" si="24">SQRT(AO6*AO6+AQ6*AQ6)</f>
        <v>1860.2555071973836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</row>
    <row r="7" spans="1:61" s="46" customFormat="1" ht="15" x14ac:dyDescent="0.25">
      <c r="A7" s="167" t="s">
        <v>32</v>
      </c>
      <c r="B7" s="168">
        <v>1419.3762999999999</v>
      </c>
      <c r="C7" s="77">
        <f t="shared" si="0"/>
        <v>6.9199999999909778E-2</v>
      </c>
      <c r="D7" s="22">
        <f t="shared" si="1"/>
        <v>830.39999999891734</v>
      </c>
      <c r="E7" s="90">
        <v>6.3</v>
      </c>
      <c r="F7" s="125" t="s">
        <v>8</v>
      </c>
      <c r="G7" s="168">
        <v>804.19889999999998</v>
      </c>
      <c r="H7" s="45">
        <f t="shared" si="2"/>
        <v>3.340000000002874E-2</v>
      </c>
      <c r="I7" s="22">
        <f t="shared" si="3"/>
        <v>400.80000000034488</v>
      </c>
      <c r="J7" s="168">
        <v>1663.0592999999999</v>
      </c>
      <c r="K7" s="77">
        <f t="shared" si="4"/>
        <v>7.2499999999990905E-2</v>
      </c>
      <c r="L7" s="22">
        <f t="shared" si="5"/>
        <v>869.99999999989086</v>
      </c>
      <c r="M7" s="124">
        <v>6.3</v>
      </c>
      <c r="N7" s="23" t="s">
        <v>8</v>
      </c>
      <c r="O7" s="168">
        <v>1118.0731000000001</v>
      </c>
      <c r="P7" s="45">
        <f t="shared" si="6"/>
        <v>4.8500000000103682E-2</v>
      </c>
      <c r="Q7" s="22">
        <f t="shared" si="7"/>
        <v>582.00000000124419</v>
      </c>
      <c r="R7" s="136">
        <v>223.2792</v>
      </c>
      <c r="S7" s="45">
        <f t="shared" si="8"/>
        <v>2.1600000000006503E-2</v>
      </c>
      <c r="T7" s="22">
        <f t="shared" si="9"/>
        <v>0.86400000000026012</v>
      </c>
      <c r="U7" s="168">
        <v>3565.9535999999998</v>
      </c>
      <c r="V7" s="45">
        <f t="shared" si="10"/>
        <v>0.30159999999978027</v>
      </c>
      <c r="W7" s="22">
        <f t="shared" si="11"/>
        <v>12.063999999991211</v>
      </c>
      <c r="X7" s="133">
        <v>1273.3978999999999</v>
      </c>
      <c r="Y7" s="45">
        <f t="shared" si="12"/>
        <v>6.7999999998846761E-3</v>
      </c>
      <c r="Z7" s="23">
        <f t="shared" si="13"/>
        <v>24.479999999584834</v>
      </c>
      <c r="AA7" s="136">
        <v>1534.6474000000001</v>
      </c>
      <c r="AB7" s="45">
        <f t="shared" si="14"/>
        <v>9.7800000000006548E-2</v>
      </c>
      <c r="AC7" s="22">
        <f t="shared" si="15"/>
        <v>352.08000000002357</v>
      </c>
      <c r="AD7" s="118">
        <v>3.6309999999999998</v>
      </c>
      <c r="AE7" s="142">
        <f t="shared" si="16"/>
        <v>0</v>
      </c>
      <c r="AF7" s="40">
        <f>AE7*4800</f>
        <v>0</v>
      </c>
      <c r="AG7" s="107">
        <v>35.771999999999998</v>
      </c>
      <c r="AH7" s="24">
        <f t="shared" si="17"/>
        <v>0</v>
      </c>
      <c r="AI7" s="22">
        <f t="shared" si="18"/>
        <v>0</v>
      </c>
      <c r="AJ7" s="53">
        <v>96.933999999999997</v>
      </c>
      <c r="AK7" s="24">
        <f t="shared" si="19"/>
        <v>0</v>
      </c>
      <c r="AL7" s="23">
        <f t="shared" si="20"/>
        <v>0</v>
      </c>
      <c r="AM7" s="25">
        <f t="shared" si="21"/>
        <v>1336.7679999991913</v>
      </c>
      <c r="AN7" s="20"/>
      <c r="AO7" s="64">
        <f t="shared" si="22"/>
        <v>1713.3279999987997</v>
      </c>
      <c r="AP7" s="20"/>
      <c r="AQ7" s="64">
        <f t="shared" si="23"/>
        <v>982.80000000158907</v>
      </c>
      <c r="AR7" s="20"/>
      <c r="AS7" s="87">
        <f t="shared" si="24"/>
        <v>1975.1933261286124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</row>
    <row r="8" spans="1:61" s="57" customFormat="1" ht="15" x14ac:dyDescent="0.25">
      <c r="A8" s="167" t="s">
        <v>33</v>
      </c>
      <c r="B8" s="168">
        <v>1419.4576999999999</v>
      </c>
      <c r="C8" s="78">
        <f t="shared" si="0"/>
        <v>8.1400000000030559E-2</v>
      </c>
      <c r="D8" s="26">
        <f t="shared" si="1"/>
        <v>976.80000000036671</v>
      </c>
      <c r="E8" s="90">
        <v>6.3</v>
      </c>
      <c r="F8" s="126" t="s">
        <v>8</v>
      </c>
      <c r="G8" s="168">
        <v>804.2337</v>
      </c>
      <c r="H8" s="73">
        <f t="shared" si="2"/>
        <v>3.4800000000018372E-2</v>
      </c>
      <c r="I8" s="26">
        <f t="shared" si="3"/>
        <v>417.60000000022046</v>
      </c>
      <c r="J8" s="168">
        <v>1663.1356000000001</v>
      </c>
      <c r="K8" s="78">
        <f t="shared" si="4"/>
        <v>7.6300000000173895E-2</v>
      </c>
      <c r="L8" s="26">
        <f t="shared" si="5"/>
        <v>915.60000000208674</v>
      </c>
      <c r="M8" s="124">
        <v>6.3</v>
      </c>
      <c r="N8" s="27" t="s">
        <v>8</v>
      </c>
      <c r="O8" s="168">
        <v>1118.1232</v>
      </c>
      <c r="P8" s="73">
        <f t="shared" si="6"/>
        <v>5.0099999999929423E-2</v>
      </c>
      <c r="Q8" s="26">
        <f t="shared" si="7"/>
        <v>601.19999999915308</v>
      </c>
      <c r="R8" s="136">
        <v>223.2996</v>
      </c>
      <c r="S8" s="73">
        <f t="shared" si="8"/>
        <v>2.0399999999995089E-2</v>
      </c>
      <c r="T8" s="26">
        <f t="shared" si="9"/>
        <v>0.81599999999980355</v>
      </c>
      <c r="U8" s="168">
        <v>3566.2896000000001</v>
      </c>
      <c r="V8" s="73">
        <f t="shared" si="10"/>
        <v>0.33600000000024011</v>
      </c>
      <c r="W8" s="26">
        <f t="shared" si="11"/>
        <v>13.440000000009604</v>
      </c>
      <c r="X8" s="133">
        <v>1273.413</v>
      </c>
      <c r="Y8" s="73">
        <f t="shared" si="12"/>
        <v>1.5100000000074942E-2</v>
      </c>
      <c r="Z8" s="27">
        <f t="shared" si="13"/>
        <v>54.360000000269793</v>
      </c>
      <c r="AA8" s="136">
        <v>1534.7786000000001</v>
      </c>
      <c r="AB8" s="73">
        <f t="shared" si="14"/>
        <v>0.13120000000003529</v>
      </c>
      <c r="AC8" s="26">
        <f t="shared" si="15"/>
        <v>472.32000000012704</v>
      </c>
      <c r="AD8" s="118">
        <v>3.6309999999999998</v>
      </c>
      <c r="AE8" s="143">
        <f t="shared" si="16"/>
        <v>0</v>
      </c>
      <c r="AF8" s="40">
        <f t="shared" ref="AF8:AF27" si="25">AE8*4800</f>
        <v>0</v>
      </c>
      <c r="AG8" s="108">
        <v>35.771999999999998</v>
      </c>
      <c r="AH8" s="28">
        <f t="shared" si="17"/>
        <v>0</v>
      </c>
      <c r="AI8" s="26">
        <f t="shared" si="18"/>
        <v>0</v>
      </c>
      <c r="AJ8" s="51">
        <v>96.933999999999997</v>
      </c>
      <c r="AK8" s="28">
        <f t="shared" si="19"/>
        <v>0</v>
      </c>
      <c r="AL8" s="27">
        <f t="shared" si="20"/>
        <v>0</v>
      </c>
      <c r="AM8" s="29">
        <f t="shared" si="21"/>
        <v>1379.976000002066</v>
      </c>
      <c r="AN8" s="20"/>
      <c r="AO8" s="64">
        <f t="shared" si="22"/>
        <v>1906.6560000024629</v>
      </c>
      <c r="AP8" s="20"/>
      <c r="AQ8" s="64">
        <f t="shared" si="23"/>
        <v>1018.7999999993735</v>
      </c>
      <c r="AR8" s="20"/>
      <c r="AS8" s="87">
        <f t="shared" si="24"/>
        <v>2161.7794851335129</v>
      </c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</row>
    <row r="9" spans="1:61" s="57" customFormat="1" ht="15.75" thickBot="1" x14ac:dyDescent="0.3">
      <c r="A9" s="169" t="s">
        <v>34</v>
      </c>
      <c r="B9" s="170">
        <v>1419.5472</v>
      </c>
      <c r="C9" s="78">
        <f t="shared" si="0"/>
        <v>8.9500000000043656E-2</v>
      </c>
      <c r="D9" s="26">
        <f t="shared" si="1"/>
        <v>1074.0000000005239</v>
      </c>
      <c r="E9" s="91">
        <v>6.3</v>
      </c>
      <c r="F9" s="126" t="s">
        <v>8</v>
      </c>
      <c r="G9" s="170">
        <v>804.27110000000005</v>
      </c>
      <c r="H9" s="73">
        <f t="shared" si="2"/>
        <v>3.7400000000047839E-2</v>
      </c>
      <c r="I9" s="26">
        <f t="shared" si="3"/>
        <v>448.80000000057407</v>
      </c>
      <c r="J9" s="170">
        <v>1663.2155</v>
      </c>
      <c r="K9" s="78">
        <f t="shared" si="4"/>
        <v>7.9899999999952342E-2</v>
      </c>
      <c r="L9" s="26">
        <f t="shared" si="5"/>
        <v>958.79999999942811</v>
      </c>
      <c r="M9" s="122">
        <v>6.3</v>
      </c>
      <c r="N9" s="27" t="s">
        <v>8</v>
      </c>
      <c r="O9" s="170">
        <v>1118.1755000000001</v>
      </c>
      <c r="P9" s="73">
        <f t="shared" si="6"/>
        <v>5.2300000000059299E-2</v>
      </c>
      <c r="Q9" s="26">
        <f t="shared" si="7"/>
        <v>627.60000000071159</v>
      </c>
      <c r="R9" s="137">
        <v>223.32040000000001</v>
      </c>
      <c r="S9" s="73">
        <f t="shared" si="8"/>
        <v>2.0800000000008367E-2</v>
      </c>
      <c r="T9" s="26">
        <f t="shared" si="9"/>
        <v>0.83200000000033469</v>
      </c>
      <c r="U9" s="170">
        <v>3566.7096000000001</v>
      </c>
      <c r="V9" s="73">
        <f t="shared" si="10"/>
        <v>0.42000000000007276</v>
      </c>
      <c r="W9" s="26">
        <f t="shared" si="11"/>
        <v>16.80000000000291</v>
      </c>
      <c r="X9" s="130">
        <v>1273.4358</v>
      </c>
      <c r="Y9" s="73">
        <f t="shared" si="12"/>
        <v>2.2799999999961074E-2</v>
      </c>
      <c r="Z9" s="27">
        <f t="shared" si="13"/>
        <v>82.079999999859865</v>
      </c>
      <c r="AA9" s="137">
        <v>1534.9459999999999</v>
      </c>
      <c r="AB9" s="73">
        <f t="shared" si="14"/>
        <v>0.16739999999981592</v>
      </c>
      <c r="AC9" s="26">
        <f t="shared" si="15"/>
        <v>602.63999999933731</v>
      </c>
      <c r="AD9" s="212">
        <v>3.6309999999999998</v>
      </c>
      <c r="AE9" s="143">
        <f t="shared" si="16"/>
        <v>0</v>
      </c>
      <c r="AF9" s="69">
        <f t="shared" si="25"/>
        <v>0</v>
      </c>
      <c r="AG9" s="109">
        <v>35.771999999999998</v>
      </c>
      <c r="AH9" s="28">
        <f t="shared" si="17"/>
        <v>0</v>
      </c>
      <c r="AI9" s="26">
        <f t="shared" si="18"/>
        <v>0</v>
      </c>
      <c r="AJ9" s="104">
        <v>96.933999999999997</v>
      </c>
      <c r="AK9" s="28">
        <f t="shared" si="19"/>
        <v>0</v>
      </c>
      <c r="AL9" s="27">
        <f t="shared" si="20"/>
        <v>0</v>
      </c>
      <c r="AM9" s="29">
        <f t="shared" si="21"/>
        <v>1365.7120000007581</v>
      </c>
      <c r="AN9" s="20"/>
      <c r="AO9" s="64">
        <f t="shared" si="22"/>
        <v>2050.4319999999552</v>
      </c>
      <c r="AP9" s="20"/>
      <c r="AQ9" s="64">
        <f t="shared" si="23"/>
        <v>1076.4000000012857</v>
      </c>
      <c r="AR9" s="20"/>
      <c r="AS9" s="87">
        <f t="shared" si="24"/>
        <v>2315.7954025834374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</row>
    <row r="10" spans="1:61" s="58" customFormat="1" ht="15.75" thickBot="1" x14ac:dyDescent="0.3">
      <c r="A10" s="163" t="s">
        <v>35</v>
      </c>
      <c r="B10" s="164">
        <v>1419.6655000000001</v>
      </c>
      <c r="C10" s="79">
        <f t="shared" si="0"/>
        <v>0.11830000000009022</v>
      </c>
      <c r="D10" s="31">
        <f t="shared" si="1"/>
        <v>1419.6000000010827</v>
      </c>
      <c r="E10" s="88">
        <v>6.3</v>
      </c>
      <c r="F10" s="31" t="s">
        <v>8</v>
      </c>
      <c r="G10" s="164">
        <v>804.31569999999999</v>
      </c>
      <c r="H10" s="60">
        <f t="shared" si="2"/>
        <v>4.4599999999945794E-2</v>
      </c>
      <c r="I10" s="31">
        <f t="shared" si="3"/>
        <v>535.19999999934953</v>
      </c>
      <c r="J10" s="164">
        <v>1663.2952</v>
      </c>
      <c r="K10" s="79">
        <f t="shared" si="4"/>
        <v>7.9700000000002547E-2</v>
      </c>
      <c r="L10" s="31">
        <f t="shared" si="5"/>
        <v>956.40000000003056</v>
      </c>
      <c r="M10" s="123">
        <v>6.3</v>
      </c>
      <c r="N10" s="32" t="s">
        <v>8</v>
      </c>
      <c r="O10" s="164">
        <v>1118.2273</v>
      </c>
      <c r="P10" s="60">
        <f t="shared" si="6"/>
        <v>5.1799999999957436E-2</v>
      </c>
      <c r="Q10" s="31">
        <f t="shared" si="7"/>
        <v>621.59999999948923</v>
      </c>
      <c r="R10" s="134">
        <v>223.3312</v>
      </c>
      <c r="S10" s="60">
        <f t="shared" si="8"/>
        <v>1.0799999999989041E-2</v>
      </c>
      <c r="T10" s="31">
        <f t="shared" si="9"/>
        <v>0.43199999999956162</v>
      </c>
      <c r="U10" s="164">
        <v>3567.116</v>
      </c>
      <c r="V10" s="60">
        <f t="shared" si="10"/>
        <v>0.40639999999984866</v>
      </c>
      <c r="W10" s="31">
        <f t="shared" si="11"/>
        <v>16.255999999993946</v>
      </c>
      <c r="X10" s="131">
        <v>1273.4573</v>
      </c>
      <c r="Y10" s="60">
        <f t="shared" si="12"/>
        <v>2.1500000000060027E-2</v>
      </c>
      <c r="Z10" s="32">
        <f t="shared" si="13"/>
        <v>77.400000000216096</v>
      </c>
      <c r="AA10" s="134">
        <v>1535.2094999999999</v>
      </c>
      <c r="AB10" s="60">
        <f t="shared" si="14"/>
        <v>0.26350000000002183</v>
      </c>
      <c r="AC10" s="31">
        <f t="shared" si="15"/>
        <v>948.60000000007858</v>
      </c>
      <c r="AD10" s="210">
        <v>3.6309999999999998</v>
      </c>
      <c r="AE10" s="141">
        <f t="shared" si="16"/>
        <v>0</v>
      </c>
      <c r="AF10" s="34">
        <f t="shared" si="25"/>
        <v>0</v>
      </c>
      <c r="AG10" s="105">
        <v>35.771999999999998</v>
      </c>
      <c r="AH10" s="33">
        <f t="shared" si="17"/>
        <v>0</v>
      </c>
      <c r="AI10" s="30">
        <f t="shared" si="18"/>
        <v>0</v>
      </c>
      <c r="AJ10" s="128">
        <v>96.933999999999997</v>
      </c>
      <c r="AK10" s="33">
        <f t="shared" si="19"/>
        <v>0</v>
      </c>
      <c r="AL10" s="32">
        <f t="shared" si="20"/>
        <v>0</v>
      </c>
      <c r="AM10" s="34">
        <f t="shared" si="21"/>
        <v>1366.6880000008123</v>
      </c>
      <c r="AN10" s="87"/>
      <c r="AO10" s="94">
        <f t="shared" si="22"/>
        <v>2392.688000001107</v>
      </c>
      <c r="AQ10" s="30">
        <f t="shared" si="23"/>
        <v>1156.7999999988388</v>
      </c>
      <c r="AS10" s="58">
        <f t="shared" si="24"/>
        <v>2657.6572588177373</v>
      </c>
    </row>
    <row r="11" spans="1:61" s="84" customFormat="1" ht="15" x14ac:dyDescent="0.25">
      <c r="A11" s="182" t="s">
        <v>36</v>
      </c>
      <c r="B11" s="203">
        <v>1419.7904000000001</v>
      </c>
      <c r="C11" s="92">
        <f t="shared" si="0"/>
        <v>0.1249000000000251</v>
      </c>
      <c r="D11" s="66">
        <f t="shared" si="1"/>
        <v>1498.8000000003012</v>
      </c>
      <c r="E11" s="171">
        <v>6.3</v>
      </c>
      <c r="F11" s="127" t="s">
        <v>8</v>
      </c>
      <c r="G11" s="203">
        <v>804.36159999999995</v>
      </c>
      <c r="H11" s="83">
        <f t="shared" si="2"/>
        <v>4.5899999999960528E-2</v>
      </c>
      <c r="I11" s="66">
        <f t="shared" si="3"/>
        <v>550.79999999952634</v>
      </c>
      <c r="J11" s="203">
        <v>1663.3751</v>
      </c>
      <c r="K11" s="92">
        <f t="shared" si="4"/>
        <v>7.9899999999952342E-2</v>
      </c>
      <c r="L11" s="66">
        <f t="shared" si="5"/>
        <v>958.79999999942811</v>
      </c>
      <c r="M11" s="121">
        <v>6.3</v>
      </c>
      <c r="N11" s="68" t="s">
        <v>8</v>
      </c>
      <c r="O11" s="203">
        <v>1118.2791</v>
      </c>
      <c r="P11" s="83">
        <f t="shared" si="6"/>
        <v>5.1799999999957436E-2</v>
      </c>
      <c r="Q11" s="66">
        <f t="shared" si="7"/>
        <v>621.59999999948923</v>
      </c>
      <c r="R11" s="183">
        <v>223.34</v>
      </c>
      <c r="S11" s="83">
        <f t="shared" si="8"/>
        <v>8.8000000000079126E-3</v>
      </c>
      <c r="T11" s="66">
        <f t="shared" si="9"/>
        <v>0.3520000000003165</v>
      </c>
      <c r="U11" s="203">
        <v>3567.5183999999999</v>
      </c>
      <c r="V11" s="83">
        <f t="shared" si="10"/>
        <v>0.40239999999994325</v>
      </c>
      <c r="W11" s="66">
        <f t="shared" si="11"/>
        <v>16.09599999999773</v>
      </c>
      <c r="X11" s="184">
        <v>1273.4808</v>
      </c>
      <c r="Y11" s="83">
        <f t="shared" si="12"/>
        <v>2.3500000000012733E-2</v>
      </c>
      <c r="Z11" s="68">
        <f t="shared" si="13"/>
        <v>84.600000000045839</v>
      </c>
      <c r="AA11" s="183">
        <v>1535.4907000000001</v>
      </c>
      <c r="AB11" s="83">
        <f t="shared" si="14"/>
        <v>0.28120000000012624</v>
      </c>
      <c r="AC11" s="66">
        <f t="shared" si="15"/>
        <v>1012.3200000004545</v>
      </c>
      <c r="AD11" s="213">
        <v>3.6309999999999998</v>
      </c>
      <c r="AE11" s="144">
        <f t="shared" si="16"/>
        <v>0</v>
      </c>
      <c r="AF11" s="69">
        <f t="shared" si="25"/>
        <v>0</v>
      </c>
      <c r="AG11" s="111">
        <v>35.771999999999998</v>
      </c>
      <c r="AH11" s="67">
        <f t="shared" si="17"/>
        <v>0</v>
      </c>
      <c r="AI11" s="176">
        <f t="shared" si="18"/>
        <v>0</v>
      </c>
      <c r="AJ11" s="177">
        <v>96.933999999999997</v>
      </c>
      <c r="AK11" s="67">
        <f t="shared" si="19"/>
        <v>0</v>
      </c>
      <c r="AL11" s="68">
        <f t="shared" si="20"/>
        <v>0</v>
      </c>
      <c r="AM11" s="69">
        <f t="shared" si="21"/>
        <v>1377.1279999992271</v>
      </c>
      <c r="AN11" s="20"/>
      <c r="AO11" s="178">
        <f t="shared" si="22"/>
        <v>2474.0479999997274</v>
      </c>
      <c r="AQ11" s="176">
        <f t="shared" si="23"/>
        <v>1172.3999999990156</v>
      </c>
      <c r="AS11" s="20">
        <f t="shared" si="24"/>
        <v>2737.7792581397689</v>
      </c>
    </row>
    <row r="12" spans="1:61" s="46" customFormat="1" ht="15" x14ac:dyDescent="0.25">
      <c r="A12" s="167" t="s">
        <v>37</v>
      </c>
      <c r="B12" s="168">
        <v>1419.9170999999999</v>
      </c>
      <c r="C12" s="77">
        <f t="shared" si="0"/>
        <v>0.12669999999980064</v>
      </c>
      <c r="D12" s="22">
        <f t="shared" si="1"/>
        <v>1520.3999999976077</v>
      </c>
      <c r="E12" s="90">
        <v>6.3</v>
      </c>
      <c r="F12" s="22" t="s">
        <v>8</v>
      </c>
      <c r="G12" s="168">
        <v>804.4067</v>
      </c>
      <c r="H12" s="45">
        <f t="shared" si="2"/>
        <v>4.5100000000047658E-2</v>
      </c>
      <c r="I12" s="22">
        <f t="shared" si="3"/>
        <v>541.20000000057189</v>
      </c>
      <c r="J12" s="168">
        <v>1663.4548</v>
      </c>
      <c r="K12" s="77">
        <f t="shared" si="4"/>
        <v>7.9700000000002547E-2</v>
      </c>
      <c r="L12" s="22">
        <f t="shared" si="5"/>
        <v>956.40000000003056</v>
      </c>
      <c r="M12" s="124">
        <v>6.3</v>
      </c>
      <c r="N12" s="23" t="s">
        <v>8</v>
      </c>
      <c r="O12" s="168">
        <v>1118.3303000000001</v>
      </c>
      <c r="P12" s="45">
        <f t="shared" si="6"/>
        <v>5.1200000000108048E-2</v>
      </c>
      <c r="Q12" s="22">
        <f t="shared" si="7"/>
        <v>614.40000000129658</v>
      </c>
      <c r="R12" s="136">
        <v>223.3492</v>
      </c>
      <c r="S12" s="45">
        <f t="shared" si="8"/>
        <v>9.1999999999927695E-3</v>
      </c>
      <c r="T12" s="22">
        <f t="shared" si="9"/>
        <v>0.36799999999971078</v>
      </c>
      <c r="U12" s="168">
        <v>3567.9191999999998</v>
      </c>
      <c r="V12" s="45">
        <f t="shared" si="10"/>
        <v>0.40079999999989013</v>
      </c>
      <c r="W12" s="22">
        <f t="shared" si="11"/>
        <v>16.031999999995605</v>
      </c>
      <c r="X12" s="133">
        <v>1273.5029999999999</v>
      </c>
      <c r="Y12" s="45">
        <f t="shared" si="12"/>
        <v>2.2199999999884312E-2</v>
      </c>
      <c r="Z12" s="23">
        <f t="shared" si="13"/>
        <v>79.919999999583524</v>
      </c>
      <c r="AA12" s="136">
        <v>1535.7845</v>
      </c>
      <c r="AB12" s="45">
        <f t="shared" si="14"/>
        <v>0.29379999999991924</v>
      </c>
      <c r="AC12" s="22">
        <f t="shared" si="15"/>
        <v>1057.6799999997093</v>
      </c>
      <c r="AD12" s="118">
        <v>3.6309999999999998</v>
      </c>
      <c r="AE12" s="142">
        <f t="shared" si="16"/>
        <v>0</v>
      </c>
      <c r="AF12" s="25">
        <f t="shared" si="25"/>
        <v>0</v>
      </c>
      <c r="AG12" s="110">
        <v>35.771999999999998</v>
      </c>
      <c r="AH12" s="24">
        <f t="shared" si="17"/>
        <v>0</v>
      </c>
      <c r="AI12" s="21">
        <f t="shared" si="18"/>
        <v>0</v>
      </c>
      <c r="AJ12" s="103">
        <v>96.933999999999997</v>
      </c>
      <c r="AK12" s="24">
        <f t="shared" si="19"/>
        <v>0</v>
      </c>
      <c r="AL12" s="23">
        <f t="shared" si="20"/>
        <v>0</v>
      </c>
      <c r="AM12" s="25">
        <f t="shared" si="21"/>
        <v>1355.5999999983405</v>
      </c>
      <c r="AN12" s="20"/>
      <c r="AO12" s="95">
        <f t="shared" si="22"/>
        <v>2493.1999999976333</v>
      </c>
      <c r="AQ12" s="21">
        <f t="shared" si="23"/>
        <v>1155.6000000018685</v>
      </c>
      <c r="AS12" s="155">
        <f t="shared" si="24"/>
        <v>2747.9915574820307</v>
      </c>
    </row>
    <row r="13" spans="1:61" s="46" customFormat="1" ht="15" x14ac:dyDescent="0.25">
      <c r="A13" s="167" t="s">
        <v>38</v>
      </c>
      <c r="B13" s="168">
        <v>1420.0361</v>
      </c>
      <c r="C13" s="77">
        <f t="shared" si="0"/>
        <v>0.11900000000014188</v>
      </c>
      <c r="D13" s="22">
        <f t="shared" si="1"/>
        <v>1428.0000000017026</v>
      </c>
      <c r="E13" s="90">
        <v>6.3</v>
      </c>
      <c r="F13" s="22" t="s">
        <v>8</v>
      </c>
      <c r="G13" s="168">
        <v>804.44439999999997</v>
      </c>
      <c r="H13" s="45">
        <f t="shared" si="2"/>
        <v>3.7699999999972533E-2</v>
      </c>
      <c r="I13" s="22">
        <f t="shared" si="3"/>
        <v>452.3999999996704</v>
      </c>
      <c r="J13" s="168">
        <v>1663.5318</v>
      </c>
      <c r="K13" s="77">
        <f t="shared" si="4"/>
        <v>7.6999999999998181E-2</v>
      </c>
      <c r="L13" s="22">
        <f t="shared" si="5"/>
        <v>923.99999999997817</v>
      </c>
      <c r="M13" s="124">
        <v>6.3</v>
      </c>
      <c r="N13" s="23" t="s">
        <v>8</v>
      </c>
      <c r="O13" s="168">
        <v>1118.3797999999999</v>
      </c>
      <c r="P13" s="45">
        <f t="shared" si="6"/>
        <v>4.9499999999852662E-2</v>
      </c>
      <c r="Q13" s="22">
        <f t="shared" si="7"/>
        <v>593.99999999823194</v>
      </c>
      <c r="R13" s="136">
        <v>223.3596</v>
      </c>
      <c r="S13" s="45">
        <f t="shared" si="8"/>
        <v>1.0400000000004184E-2</v>
      </c>
      <c r="T13" s="22">
        <f t="shared" si="9"/>
        <v>0.41600000000016735</v>
      </c>
      <c r="U13" s="168">
        <v>3568.3184000000001</v>
      </c>
      <c r="V13" s="45">
        <f t="shared" si="10"/>
        <v>0.39920000000029177</v>
      </c>
      <c r="W13" s="22">
        <f t="shared" si="11"/>
        <v>15.968000000011671</v>
      </c>
      <c r="X13" s="133">
        <v>1273.5225</v>
      </c>
      <c r="Y13" s="45">
        <f t="shared" si="12"/>
        <v>1.950000000010732E-2</v>
      </c>
      <c r="Z13" s="23">
        <f t="shared" si="13"/>
        <v>70.200000000386353</v>
      </c>
      <c r="AA13" s="136">
        <v>1536.0518999999999</v>
      </c>
      <c r="AB13" s="45">
        <f t="shared" si="14"/>
        <v>0.26739999999995234</v>
      </c>
      <c r="AC13" s="22">
        <f t="shared" si="15"/>
        <v>962.63999999982843</v>
      </c>
      <c r="AD13" s="118">
        <v>3.6309999999999998</v>
      </c>
      <c r="AE13" s="142">
        <f t="shared" si="16"/>
        <v>0</v>
      </c>
      <c r="AF13" s="25">
        <f t="shared" si="25"/>
        <v>0</v>
      </c>
      <c r="AG13" s="110">
        <v>35.771999999999998</v>
      </c>
      <c r="AH13" s="24">
        <f t="shared" si="17"/>
        <v>0</v>
      </c>
      <c r="AI13" s="21">
        <f t="shared" si="18"/>
        <v>0</v>
      </c>
      <c r="AJ13" s="103">
        <v>96.933999999999997</v>
      </c>
      <c r="AK13" s="24">
        <f t="shared" si="19"/>
        <v>0</v>
      </c>
      <c r="AL13" s="23">
        <f t="shared" si="20"/>
        <v>0</v>
      </c>
      <c r="AM13" s="25">
        <f t="shared" si="21"/>
        <v>1335.5440000014778</v>
      </c>
      <c r="AN13" s="20"/>
      <c r="AO13" s="95">
        <f t="shared" si="22"/>
        <v>2368.3840000016926</v>
      </c>
      <c r="AQ13" s="21">
        <f t="shared" si="23"/>
        <v>1046.3999999979023</v>
      </c>
      <c r="AS13" s="155">
        <f t="shared" si="24"/>
        <v>2589.2461705020687</v>
      </c>
    </row>
    <row r="14" spans="1:61" s="155" customFormat="1" ht="15" x14ac:dyDescent="0.25">
      <c r="A14" s="167" t="s">
        <v>39</v>
      </c>
      <c r="B14" s="168">
        <v>1420.1549</v>
      </c>
      <c r="C14" s="185">
        <f t="shared" si="0"/>
        <v>0.11879999999996471</v>
      </c>
      <c r="D14" s="157">
        <f t="shared" si="1"/>
        <v>1425.5999999995765</v>
      </c>
      <c r="E14" s="204">
        <v>6.3</v>
      </c>
      <c r="F14" s="157" t="s">
        <v>8</v>
      </c>
      <c r="G14" s="168">
        <v>804.48580000000004</v>
      </c>
      <c r="H14" s="153">
        <f t="shared" si="2"/>
        <v>4.1400000000066939E-2</v>
      </c>
      <c r="I14" s="157">
        <f t="shared" si="3"/>
        <v>496.80000000080327</v>
      </c>
      <c r="J14" s="168">
        <v>1663.6107</v>
      </c>
      <c r="K14" s="185">
        <f t="shared" si="4"/>
        <v>7.8899999999975989E-2</v>
      </c>
      <c r="L14" s="157">
        <f t="shared" si="5"/>
        <v>946.79999999971187</v>
      </c>
      <c r="M14" s="202">
        <v>6.3</v>
      </c>
      <c r="N14" s="206" t="s">
        <v>8</v>
      </c>
      <c r="O14" s="168">
        <v>1118.4296999999999</v>
      </c>
      <c r="P14" s="153">
        <f t="shared" si="6"/>
        <v>4.9899999999979627E-2</v>
      </c>
      <c r="Q14" s="157">
        <f t="shared" si="7"/>
        <v>598.79999999975553</v>
      </c>
      <c r="R14" s="208">
        <v>223.36879999999999</v>
      </c>
      <c r="S14" s="153">
        <f t="shared" si="8"/>
        <v>9.1999999999927695E-3</v>
      </c>
      <c r="T14" s="157">
        <f t="shared" si="9"/>
        <v>0.36799999999971078</v>
      </c>
      <c r="U14" s="168">
        <v>3568.7156</v>
      </c>
      <c r="V14" s="153">
        <f t="shared" si="10"/>
        <v>0.39719999999988431</v>
      </c>
      <c r="W14" s="157">
        <f t="shared" si="11"/>
        <v>15.887999999995372</v>
      </c>
      <c r="X14" s="207">
        <v>1273.5443</v>
      </c>
      <c r="Y14" s="153">
        <f t="shared" si="12"/>
        <v>2.179999999998472E-2</v>
      </c>
      <c r="Z14" s="206">
        <f t="shared" si="13"/>
        <v>78.479999999944994</v>
      </c>
      <c r="AA14" s="208">
        <v>1536.3208999999999</v>
      </c>
      <c r="AB14" s="153">
        <f t="shared" si="14"/>
        <v>0.26900000000000546</v>
      </c>
      <c r="AC14" s="157">
        <f t="shared" si="15"/>
        <v>968.40000000001965</v>
      </c>
      <c r="AD14" s="214">
        <v>3.6309999999999998</v>
      </c>
      <c r="AE14" s="216">
        <f t="shared" si="16"/>
        <v>0</v>
      </c>
      <c r="AF14" s="159">
        <f t="shared" si="25"/>
        <v>0</v>
      </c>
      <c r="AG14" s="217">
        <v>35.771999999999998</v>
      </c>
      <c r="AH14" s="180">
        <f t="shared" si="17"/>
        <v>0</v>
      </c>
      <c r="AI14" s="154">
        <f t="shared" si="18"/>
        <v>0</v>
      </c>
      <c r="AJ14" s="179">
        <v>96.933999999999997</v>
      </c>
      <c r="AK14" s="180">
        <f t="shared" si="19"/>
        <v>0</v>
      </c>
      <c r="AL14" s="206">
        <f t="shared" si="20"/>
        <v>0</v>
      </c>
      <c r="AM14" s="159">
        <f t="shared" si="21"/>
        <v>1341.7759999993186</v>
      </c>
      <c r="AN14" s="87"/>
      <c r="AO14" s="158">
        <f t="shared" si="22"/>
        <v>2388.6559999992833</v>
      </c>
      <c r="AQ14" s="154">
        <f t="shared" si="23"/>
        <v>1095.6000000005588</v>
      </c>
      <c r="AS14" s="155">
        <f t="shared" si="24"/>
        <v>2627.9301448732995</v>
      </c>
    </row>
    <row r="15" spans="1:61" s="84" customFormat="1" ht="15" x14ac:dyDescent="0.25">
      <c r="A15" s="165" t="s">
        <v>40</v>
      </c>
      <c r="B15" s="166">
        <v>1420.2819999999999</v>
      </c>
      <c r="C15" s="92">
        <f t="shared" si="0"/>
        <v>0.1270999999999276</v>
      </c>
      <c r="D15" s="66">
        <f t="shared" si="1"/>
        <v>1525.1999999991313</v>
      </c>
      <c r="E15" s="89">
        <v>6.3</v>
      </c>
      <c r="F15" s="127" t="s">
        <v>8</v>
      </c>
      <c r="G15" s="166">
        <v>804.53359999999998</v>
      </c>
      <c r="H15" s="83">
        <f t="shared" si="2"/>
        <v>4.7799999999938336E-2</v>
      </c>
      <c r="I15" s="66">
        <f t="shared" si="3"/>
        <v>573.59999999926004</v>
      </c>
      <c r="J15" s="166">
        <v>1663.6901</v>
      </c>
      <c r="K15" s="92">
        <f t="shared" si="4"/>
        <v>7.9400000000077853E-2</v>
      </c>
      <c r="L15" s="66">
        <f t="shared" si="5"/>
        <v>952.80000000093423</v>
      </c>
      <c r="M15" s="120">
        <v>6.3</v>
      </c>
      <c r="N15" s="68" t="s">
        <v>8</v>
      </c>
      <c r="O15" s="166">
        <v>1118.4808</v>
      </c>
      <c r="P15" s="83">
        <f t="shared" si="6"/>
        <v>5.110000000013315E-2</v>
      </c>
      <c r="Q15" s="66">
        <f t="shared" si="7"/>
        <v>613.2000000015978</v>
      </c>
      <c r="R15" s="135">
        <v>223.3776</v>
      </c>
      <c r="S15" s="83">
        <f t="shared" si="8"/>
        <v>8.8000000000079126E-3</v>
      </c>
      <c r="T15" s="66">
        <f t="shared" si="9"/>
        <v>0.3520000000003165</v>
      </c>
      <c r="U15" s="166">
        <v>3569.0936000000002</v>
      </c>
      <c r="V15" s="83">
        <f t="shared" si="10"/>
        <v>0.37800000000015643</v>
      </c>
      <c r="W15" s="66">
        <f t="shared" si="11"/>
        <v>15.120000000006257</v>
      </c>
      <c r="X15" s="132">
        <v>1273.5688</v>
      </c>
      <c r="Y15" s="83">
        <f t="shared" si="12"/>
        <v>2.4499999999989086E-2</v>
      </c>
      <c r="Z15" s="68">
        <f t="shared" si="13"/>
        <v>88.19999999996071</v>
      </c>
      <c r="AA15" s="135">
        <v>1536.6184000000001</v>
      </c>
      <c r="AB15" s="83">
        <f t="shared" si="14"/>
        <v>0.29750000000012733</v>
      </c>
      <c r="AC15" s="66">
        <f t="shared" si="15"/>
        <v>1071.0000000004584</v>
      </c>
      <c r="AD15" s="211">
        <v>3.6309999999999998</v>
      </c>
      <c r="AE15" s="144">
        <f t="shared" si="16"/>
        <v>0</v>
      </c>
      <c r="AF15" s="40">
        <f t="shared" si="25"/>
        <v>0</v>
      </c>
      <c r="AG15" s="111">
        <v>35.771999999999998</v>
      </c>
      <c r="AH15" s="67">
        <f t="shared" si="17"/>
        <v>0</v>
      </c>
      <c r="AI15" s="66">
        <f t="shared" si="18"/>
        <v>0</v>
      </c>
      <c r="AJ15" s="85">
        <v>96.933999999999997</v>
      </c>
      <c r="AK15" s="67">
        <f t="shared" si="19"/>
        <v>0</v>
      </c>
      <c r="AL15" s="68">
        <f t="shared" si="20"/>
        <v>0</v>
      </c>
      <c r="AM15" s="69">
        <f t="shared" si="21"/>
        <v>1334.271999999653</v>
      </c>
      <c r="AN15" s="20"/>
      <c r="AO15" s="64">
        <f t="shared" si="22"/>
        <v>2493.4720000000721</v>
      </c>
      <c r="AP15" s="20"/>
      <c r="AQ15" s="64">
        <f t="shared" si="23"/>
        <v>1186.8000000008578</v>
      </c>
      <c r="AR15" s="20"/>
      <c r="AS15" s="87">
        <f t="shared" si="24"/>
        <v>2761.5026443562201</v>
      </c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</row>
    <row r="16" spans="1:61" s="46" customFormat="1" ht="15" x14ac:dyDescent="0.25">
      <c r="A16" s="167" t="s">
        <v>41</v>
      </c>
      <c r="B16" s="168">
        <v>1420.4132</v>
      </c>
      <c r="C16" s="77">
        <f t="shared" si="0"/>
        <v>0.13120000000003529</v>
      </c>
      <c r="D16" s="22">
        <f t="shared" si="1"/>
        <v>1574.4000000004235</v>
      </c>
      <c r="E16" s="90">
        <v>6.3</v>
      </c>
      <c r="F16" s="125" t="s">
        <v>8</v>
      </c>
      <c r="G16" s="168">
        <v>804.58130000000006</v>
      </c>
      <c r="H16" s="45">
        <f t="shared" si="2"/>
        <v>4.7700000000077125E-2</v>
      </c>
      <c r="I16" s="22">
        <f t="shared" si="3"/>
        <v>572.4000000009255</v>
      </c>
      <c r="J16" s="168">
        <v>1663.7675999999999</v>
      </c>
      <c r="K16" s="77">
        <f t="shared" si="4"/>
        <v>7.7499999999872671E-2</v>
      </c>
      <c r="L16" s="22">
        <f t="shared" si="5"/>
        <v>929.99999999847205</v>
      </c>
      <c r="M16" s="124">
        <v>6.3</v>
      </c>
      <c r="N16" s="23" t="s">
        <v>8</v>
      </c>
      <c r="O16" s="168">
        <v>1118.5299</v>
      </c>
      <c r="P16" s="45">
        <f t="shared" si="6"/>
        <v>4.909999999995307E-2</v>
      </c>
      <c r="Q16" s="22">
        <f t="shared" si="7"/>
        <v>589.19999999943684</v>
      </c>
      <c r="R16" s="136">
        <v>223.38839999999999</v>
      </c>
      <c r="S16" s="45">
        <f t="shared" si="8"/>
        <v>1.0799999999989041E-2</v>
      </c>
      <c r="T16" s="22">
        <f t="shared" si="9"/>
        <v>0.43199999999956162</v>
      </c>
      <c r="U16" s="168">
        <v>3569.4648000000002</v>
      </c>
      <c r="V16" s="45">
        <f t="shared" si="10"/>
        <v>0.37120000000004438</v>
      </c>
      <c r="W16" s="22">
        <f t="shared" si="11"/>
        <v>14.848000000001775</v>
      </c>
      <c r="X16" s="133">
        <v>1273.5869</v>
      </c>
      <c r="Y16" s="45">
        <f t="shared" si="12"/>
        <v>1.8100000000004002E-2</v>
      </c>
      <c r="Z16" s="23">
        <f t="shared" si="13"/>
        <v>65.160000000014406</v>
      </c>
      <c r="AA16" s="136">
        <v>1536.9292</v>
      </c>
      <c r="AB16" s="45">
        <f t="shared" si="14"/>
        <v>0.31079999999997199</v>
      </c>
      <c r="AC16" s="22">
        <f t="shared" si="15"/>
        <v>1118.8799999998992</v>
      </c>
      <c r="AD16" s="118">
        <v>3.6309999999999998</v>
      </c>
      <c r="AE16" s="142">
        <f t="shared" si="16"/>
        <v>0</v>
      </c>
      <c r="AF16" s="40">
        <f t="shared" si="25"/>
        <v>0</v>
      </c>
      <c r="AG16" s="107">
        <v>35.771999999999998</v>
      </c>
      <c r="AH16" s="24">
        <f t="shared" si="17"/>
        <v>0</v>
      </c>
      <c r="AI16" s="22">
        <f t="shared" si="18"/>
        <v>0</v>
      </c>
      <c r="AJ16" s="53">
        <v>96.933999999999997</v>
      </c>
      <c r="AK16" s="24">
        <f t="shared" si="19"/>
        <v>0</v>
      </c>
      <c r="AL16" s="23">
        <f t="shared" si="20"/>
        <v>0</v>
      </c>
      <c r="AM16" s="25">
        <f t="shared" si="21"/>
        <v>1335.6399999989835</v>
      </c>
      <c r="AN16" s="20"/>
      <c r="AO16" s="64">
        <f t="shared" si="22"/>
        <v>2519.6799999988971</v>
      </c>
      <c r="AP16" s="20"/>
      <c r="AQ16" s="64">
        <f t="shared" si="23"/>
        <v>1161.6000000003623</v>
      </c>
      <c r="AR16" s="20"/>
      <c r="AS16" s="87">
        <f t="shared" si="24"/>
        <v>2774.5453433662396</v>
      </c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</row>
    <row r="17" spans="1:61" s="57" customFormat="1" ht="15" x14ac:dyDescent="0.25">
      <c r="A17" s="167" t="s">
        <v>42</v>
      </c>
      <c r="B17" s="168">
        <v>1420.5350000000001</v>
      </c>
      <c r="C17" s="78">
        <f t="shared" si="0"/>
        <v>0.12180000000012114</v>
      </c>
      <c r="D17" s="26">
        <f t="shared" si="1"/>
        <v>1461.6000000014537</v>
      </c>
      <c r="E17" s="91">
        <v>6.3</v>
      </c>
      <c r="F17" s="126" t="s">
        <v>8</v>
      </c>
      <c r="G17" s="168">
        <v>804.62329999999997</v>
      </c>
      <c r="H17" s="73">
        <f t="shared" si="2"/>
        <v>4.1999999999916326E-2</v>
      </c>
      <c r="I17" s="26">
        <f t="shared" si="3"/>
        <v>503.99999999899592</v>
      </c>
      <c r="J17" s="168">
        <v>1663.8434</v>
      </c>
      <c r="K17" s="78">
        <f t="shared" si="4"/>
        <v>7.5800000000072032E-2</v>
      </c>
      <c r="L17" s="26">
        <f t="shared" si="5"/>
        <v>909.60000000086438</v>
      </c>
      <c r="M17" s="122">
        <v>6.3</v>
      </c>
      <c r="N17" s="27" t="s">
        <v>8</v>
      </c>
      <c r="O17" s="168">
        <v>1118.578</v>
      </c>
      <c r="P17" s="73">
        <f t="shared" si="6"/>
        <v>4.8099999999976717E-2</v>
      </c>
      <c r="Q17" s="26">
        <f t="shared" si="7"/>
        <v>577.1999999997206</v>
      </c>
      <c r="R17" s="137">
        <v>223.39760000000001</v>
      </c>
      <c r="S17" s="73">
        <f t="shared" si="8"/>
        <v>9.2000000000211912E-3</v>
      </c>
      <c r="T17" s="26">
        <f t="shared" si="9"/>
        <v>0.36800000000084765</v>
      </c>
      <c r="U17" s="168">
        <v>3569.62</v>
      </c>
      <c r="V17" s="73">
        <f t="shared" si="10"/>
        <v>0.15519999999969514</v>
      </c>
      <c r="W17" s="26">
        <f t="shared" si="11"/>
        <v>6.2079999999878055</v>
      </c>
      <c r="X17" s="130">
        <v>1273.6004</v>
      </c>
      <c r="Y17" s="73">
        <f t="shared" si="12"/>
        <v>1.3500000000021828E-2</v>
      </c>
      <c r="Z17" s="27">
        <f t="shared" si="13"/>
        <v>48.60000000007858</v>
      </c>
      <c r="AA17" s="137">
        <v>1537.2008000000001</v>
      </c>
      <c r="AB17" s="73">
        <f t="shared" si="14"/>
        <v>0.27160000000003492</v>
      </c>
      <c r="AC17" s="26">
        <f t="shared" si="15"/>
        <v>977.76000000012573</v>
      </c>
      <c r="AD17" s="212">
        <v>3.6309999999999998</v>
      </c>
      <c r="AE17" s="143">
        <f t="shared" si="16"/>
        <v>0</v>
      </c>
      <c r="AF17" s="69">
        <f t="shared" si="25"/>
        <v>0</v>
      </c>
      <c r="AG17" s="108">
        <v>35.771999999999998</v>
      </c>
      <c r="AH17" s="28">
        <f t="shared" si="17"/>
        <v>0</v>
      </c>
      <c r="AI17" s="26">
        <f t="shared" si="18"/>
        <v>0</v>
      </c>
      <c r="AJ17" s="51">
        <v>96.933999999999997</v>
      </c>
      <c r="AK17" s="28">
        <f t="shared" si="19"/>
        <v>0</v>
      </c>
      <c r="AL17" s="27">
        <f t="shared" si="20"/>
        <v>0</v>
      </c>
      <c r="AM17" s="29">
        <f t="shared" si="21"/>
        <v>1351.4160000021025</v>
      </c>
      <c r="AN17" s="20"/>
      <c r="AO17" s="64">
        <f t="shared" si="22"/>
        <v>2377.7760000023068</v>
      </c>
      <c r="AP17" s="20"/>
      <c r="AQ17" s="64">
        <f t="shared" si="23"/>
        <v>1081.1999999987165</v>
      </c>
      <c r="AR17" s="20"/>
      <c r="AS17" s="87">
        <f t="shared" si="24"/>
        <v>2612.0513291633829</v>
      </c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</row>
    <row r="18" spans="1:61" s="57" customFormat="1" ht="15.75" thickBot="1" x14ac:dyDescent="0.3">
      <c r="A18" s="169" t="s">
        <v>43</v>
      </c>
      <c r="B18" s="170">
        <v>1420.6469</v>
      </c>
      <c r="C18" s="78">
        <f t="shared" si="0"/>
        <v>0.11189999999987776</v>
      </c>
      <c r="D18" s="26">
        <f t="shared" si="1"/>
        <v>1342.7999999985332</v>
      </c>
      <c r="E18" s="91">
        <v>6.3</v>
      </c>
      <c r="F18" s="26" t="s">
        <v>8</v>
      </c>
      <c r="G18" s="170">
        <v>804.66049999999996</v>
      </c>
      <c r="H18" s="73">
        <f t="shared" si="2"/>
        <v>3.7199999999984357E-2</v>
      </c>
      <c r="I18" s="26">
        <f t="shared" si="3"/>
        <v>446.39999999981228</v>
      </c>
      <c r="J18" s="170">
        <v>1663.9195</v>
      </c>
      <c r="K18" s="78">
        <f t="shared" si="4"/>
        <v>7.6099999999996726E-2</v>
      </c>
      <c r="L18" s="26">
        <f t="shared" si="5"/>
        <v>913.19999999996071</v>
      </c>
      <c r="M18" s="122">
        <v>6.3</v>
      </c>
      <c r="N18" s="27" t="s">
        <v>8</v>
      </c>
      <c r="O18" s="170">
        <v>1118.6267</v>
      </c>
      <c r="P18" s="73">
        <f t="shared" si="6"/>
        <v>4.8700000000053478E-2</v>
      </c>
      <c r="Q18" s="26">
        <f t="shared" si="7"/>
        <v>584.40000000064174</v>
      </c>
      <c r="R18" s="145">
        <v>223.40639999999999</v>
      </c>
      <c r="S18" s="73">
        <f t="shared" si="8"/>
        <v>8.7999999999794909E-3</v>
      </c>
      <c r="T18" s="26">
        <f t="shared" si="9"/>
        <v>0.35199999999917964</v>
      </c>
      <c r="U18" s="170">
        <v>3569.7716</v>
      </c>
      <c r="V18" s="73">
        <f t="shared" si="10"/>
        <v>0.15160000000014406</v>
      </c>
      <c r="W18" s="26">
        <f t="shared" si="11"/>
        <v>6.0640000000057626</v>
      </c>
      <c r="X18" s="146">
        <v>1273.614</v>
      </c>
      <c r="Y18" s="73">
        <f t="shared" si="12"/>
        <v>1.3599999999996726E-2</v>
      </c>
      <c r="Z18" s="27">
        <f t="shared" si="13"/>
        <v>48.959999999988213</v>
      </c>
      <c r="AA18" s="145">
        <v>1537.44</v>
      </c>
      <c r="AB18" s="73">
        <f t="shared" si="14"/>
        <v>0.23919999999998254</v>
      </c>
      <c r="AC18" s="26">
        <f t="shared" si="15"/>
        <v>861.11999999993714</v>
      </c>
      <c r="AD18" s="215">
        <v>3.6309999999999998</v>
      </c>
      <c r="AE18" s="143">
        <f t="shared" si="16"/>
        <v>0</v>
      </c>
      <c r="AF18" s="29">
        <f t="shared" si="25"/>
        <v>0</v>
      </c>
      <c r="AG18" s="109">
        <v>35.771999999999998</v>
      </c>
      <c r="AH18" s="28">
        <f t="shared" si="17"/>
        <v>0</v>
      </c>
      <c r="AI18" s="93">
        <f t="shared" si="18"/>
        <v>0</v>
      </c>
      <c r="AJ18" s="129">
        <v>96.933999999999997</v>
      </c>
      <c r="AK18" s="28">
        <f t="shared" si="19"/>
        <v>0</v>
      </c>
      <c r="AL18" s="27">
        <f t="shared" si="20"/>
        <v>0</v>
      </c>
      <c r="AM18" s="29">
        <f t="shared" si="21"/>
        <v>1352.3359999985732</v>
      </c>
      <c r="AN18" s="20"/>
      <c r="AO18" s="96">
        <f t="shared" si="22"/>
        <v>2262.4159999984986</v>
      </c>
      <c r="AQ18" s="93">
        <f t="shared" si="23"/>
        <v>1030.800000000454</v>
      </c>
      <c r="AS18" s="57">
        <f t="shared" si="24"/>
        <v>2486.1767429227839</v>
      </c>
    </row>
    <row r="19" spans="1:61" s="58" customFormat="1" ht="15.75" thickBot="1" x14ac:dyDescent="0.3">
      <c r="A19" s="163" t="s">
        <v>44</v>
      </c>
      <c r="B19" s="164">
        <v>1420.7485999999999</v>
      </c>
      <c r="C19" s="79">
        <f t="shared" si="0"/>
        <v>0.10169999999993706</v>
      </c>
      <c r="D19" s="31">
        <f t="shared" si="1"/>
        <v>1220.3999999992448</v>
      </c>
      <c r="E19" s="88">
        <v>6.3</v>
      </c>
      <c r="F19" s="71" t="s">
        <v>8</v>
      </c>
      <c r="G19" s="164">
        <v>804.6952</v>
      </c>
      <c r="H19" s="60">
        <f t="shared" si="2"/>
        <v>3.4700000000043474E-2</v>
      </c>
      <c r="I19" s="31">
        <f t="shared" si="3"/>
        <v>416.40000000052169</v>
      </c>
      <c r="J19" s="164">
        <v>1663.9948999999999</v>
      </c>
      <c r="K19" s="79">
        <f t="shared" si="4"/>
        <v>7.5399999999945067E-2</v>
      </c>
      <c r="L19" s="31">
        <f t="shared" si="5"/>
        <v>904.7999999993408</v>
      </c>
      <c r="M19" s="123">
        <v>6.3</v>
      </c>
      <c r="N19" s="32" t="s">
        <v>8</v>
      </c>
      <c r="O19" s="164">
        <v>1118.6755000000001</v>
      </c>
      <c r="P19" s="60">
        <f t="shared" si="6"/>
        <v>4.8800000000028376E-2</v>
      </c>
      <c r="Q19" s="31">
        <f t="shared" si="7"/>
        <v>585.60000000034051</v>
      </c>
      <c r="R19" s="134">
        <v>223.41679999999999</v>
      </c>
      <c r="S19" s="60">
        <f t="shared" si="8"/>
        <v>1.0400000000004184E-2</v>
      </c>
      <c r="T19" s="31">
        <f t="shared" si="9"/>
        <v>0.41600000000016735</v>
      </c>
      <c r="U19" s="164">
        <v>3569.9396000000002</v>
      </c>
      <c r="V19" s="60">
        <f t="shared" si="10"/>
        <v>0.16800000000012005</v>
      </c>
      <c r="W19" s="31">
        <f t="shared" si="11"/>
        <v>6.7200000000048021</v>
      </c>
      <c r="X19" s="131">
        <v>1273.6259</v>
      </c>
      <c r="Y19" s="60">
        <f t="shared" si="12"/>
        <v>1.1899999999968713E-2</v>
      </c>
      <c r="Z19" s="32">
        <f t="shared" si="13"/>
        <v>42.839999999887368</v>
      </c>
      <c r="AA19" s="134">
        <v>1537.6457</v>
      </c>
      <c r="AB19" s="60">
        <f t="shared" si="14"/>
        <v>0.2056999999999789</v>
      </c>
      <c r="AC19" s="31">
        <f t="shared" si="15"/>
        <v>740.51999999992404</v>
      </c>
      <c r="AD19" s="210">
        <v>3.6309999999999998</v>
      </c>
      <c r="AE19" s="141">
        <f t="shared" si="16"/>
        <v>0</v>
      </c>
      <c r="AF19" s="34">
        <f t="shared" si="25"/>
        <v>0</v>
      </c>
      <c r="AG19" s="105">
        <v>35.771999999999998</v>
      </c>
      <c r="AH19" s="33">
        <f t="shared" si="17"/>
        <v>0</v>
      </c>
      <c r="AI19" s="31">
        <f t="shared" si="18"/>
        <v>0</v>
      </c>
      <c r="AJ19" s="50">
        <v>96.933999999999997</v>
      </c>
      <c r="AK19" s="33">
        <f t="shared" si="19"/>
        <v>0</v>
      </c>
      <c r="AL19" s="32">
        <f t="shared" si="20"/>
        <v>0</v>
      </c>
      <c r="AM19" s="34">
        <f t="shared" si="21"/>
        <v>1348.9759999987791</v>
      </c>
      <c r="AN19" s="87"/>
      <c r="AO19" s="35">
        <f t="shared" si="22"/>
        <v>2132.3359999985905</v>
      </c>
      <c r="AP19" s="36"/>
      <c r="AQ19" s="35">
        <f t="shared" si="23"/>
        <v>1002.0000000008622</v>
      </c>
      <c r="AR19" s="36"/>
      <c r="AS19" s="36">
        <f t="shared" si="24"/>
        <v>2356.0264890046792</v>
      </c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</row>
    <row r="20" spans="1:61" s="47" customFormat="1" ht="15" x14ac:dyDescent="0.25">
      <c r="A20" s="165" t="s">
        <v>45</v>
      </c>
      <c r="B20" s="166">
        <v>1420.8406</v>
      </c>
      <c r="C20" s="80">
        <f t="shared" si="0"/>
        <v>9.2000000000098225E-2</v>
      </c>
      <c r="D20" s="37">
        <f t="shared" si="1"/>
        <v>1104.0000000011787</v>
      </c>
      <c r="E20" s="89">
        <v>6.3</v>
      </c>
      <c r="F20" s="100" t="s">
        <v>8</v>
      </c>
      <c r="G20" s="166">
        <v>804.72860000000003</v>
      </c>
      <c r="H20" s="70">
        <f t="shared" si="2"/>
        <v>3.340000000002874E-2</v>
      </c>
      <c r="I20" s="37">
        <f t="shared" si="3"/>
        <v>400.80000000034488</v>
      </c>
      <c r="J20" s="166">
        <v>1664.0695000000001</v>
      </c>
      <c r="K20" s="80">
        <f t="shared" si="4"/>
        <v>7.4600000000145883E-2</v>
      </c>
      <c r="L20" s="37">
        <f t="shared" si="5"/>
        <v>895.2000000017506</v>
      </c>
      <c r="M20" s="120">
        <v>6.3</v>
      </c>
      <c r="N20" s="38" t="s">
        <v>8</v>
      </c>
      <c r="O20" s="166">
        <v>1118.7243000000001</v>
      </c>
      <c r="P20" s="70">
        <f t="shared" si="6"/>
        <v>4.8800000000028376E-2</v>
      </c>
      <c r="Q20" s="37">
        <f t="shared" si="7"/>
        <v>585.60000000034051</v>
      </c>
      <c r="R20" s="135">
        <v>223.4256</v>
      </c>
      <c r="S20" s="70">
        <f t="shared" si="8"/>
        <v>8.8000000000079126E-3</v>
      </c>
      <c r="T20" s="37">
        <f t="shared" si="9"/>
        <v>0.3520000000003165</v>
      </c>
      <c r="U20" s="166">
        <v>3570.1120000000001</v>
      </c>
      <c r="V20" s="70">
        <f t="shared" si="10"/>
        <v>0.17239999999992506</v>
      </c>
      <c r="W20" s="37">
        <f t="shared" si="11"/>
        <v>6.8959999999970023</v>
      </c>
      <c r="X20" s="132">
        <v>1273.6380999999999</v>
      </c>
      <c r="Y20" s="70">
        <f t="shared" si="12"/>
        <v>1.2199999999893407E-2</v>
      </c>
      <c r="Z20" s="38">
        <f t="shared" si="13"/>
        <v>43.919999999616266</v>
      </c>
      <c r="AA20" s="135">
        <v>1537.8171</v>
      </c>
      <c r="AB20" s="70">
        <f t="shared" si="14"/>
        <v>0.1713999999999487</v>
      </c>
      <c r="AC20" s="37">
        <f t="shared" si="15"/>
        <v>617.03999999981534</v>
      </c>
      <c r="AD20" s="211">
        <v>3.6309999999999998</v>
      </c>
      <c r="AE20" s="97">
        <f t="shared" si="16"/>
        <v>0</v>
      </c>
      <c r="AF20" s="40">
        <f t="shared" si="25"/>
        <v>0</v>
      </c>
      <c r="AG20" s="106">
        <v>35.771999999999998</v>
      </c>
      <c r="AH20" s="39">
        <f t="shared" si="17"/>
        <v>0</v>
      </c>
      <c r="AI20" s="37">
        <f t="shared" si="18"/>
        <v>0</v>
      </c>
      <c r="AJ20" s="52">
        <v>96.933999999999997</v>
      </c>
      <c r="AK20" s="39">
        <f t="shared" si="19"/>
        <v>0</v>
      </c>
      <c r="AL20" s="38">
        <f t="shared" si="20"/>
        <v>0</v>
      </c>
      <c r="AM20" s="40">
        <f t="shared" si="21"/>
        <v>1345.488000003495</v>
      </c>
      <c r="AN20" s="20"/>
      <c r="AO20" s="64">
        <f t="shared" si="22"/>
        <v>2006.4480000029266</v>
      </c>
      <c r="AP20" s="20"/>
      <c r="AQ20" s="64">
        <f t="shared" si="23"/>
        <v>986.4000000006854</v>
      </c>
      <c r="AR20" s="20"/>
      <c r="AS20" s="87">
        <f t="shared" si="24"/>
        <v>2235.8037786704576</v>
      </c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</row>
    <row r="21" spans="1:61" s="57" customFormat="1" ht="15.75" thickBot="1" x14ac:dyDescent="0.3">
      <c r="A21" s="169" t="s">
        <v>46</v>
      </c>
      <c r="B21" s="170">
        <v>1420.9209000000001</v>
      </c>
      <c r="C21" s="78">
        <f t="shared" si="0"/>
        <v>8.0300000000079308E-2</v>
      </c>
      <c r="D21" s="26">
        <f t="shared" si="1"/>
        <v>963.6000000009517</v>
      </c>
      <c r="E21" s="91">
        <v>6.3</v>
      </c>
      <c r="F21" s="126" t="s">
        <v>8</v>
      </c>
      <c r="G21" s="170">
        <v>804.76199999999994</v>
      </c>
      <c r="H21" s="73">
        <f t="shared" si="2"/>
        <v>3.3399999999915053E-2</v>
      </c>
      <c r="I21" s="26">
        <f t="shared" si="3"/>
        <v>400.79999999898064</v>
      </c>
      <c r="J21" s="170">
        <v>1664.1429000000001</v>
      </c>
      <c r="K21" s="78">
        <f t="shared" si="4"/>
        <v>7.339999999999236E-2</v>
      </c>
      <c r="L21" s="26">
        <f t="shared" si="5"/>
        <v>880.79999999990832</v>
      </c>
      <c r="M21" s="122">
        <v>6.3</v>
      </c>
      <c r="N21" s="27" t="s">
        <v>8</v>
      </c>
      <c r="O21" s="170">
        <v>1118.7727</v>
      </c>
      <c r="P21" s="73">
        <f t="shared" si="6"/>
        <v>4.8399999999901411E-2</v>
      </c>
      <c r="Q21" s="26">
        <f>P21*12000</f>
        <v>580.79999999881693</v>
      </c>
      <c r="R21" s="137">
        <v>223.43520000000001</v>
      </c>
      <c r="S21" s="73">
        <f t="shared" si="8"/>
        <v>9.6000000000060481E-3</v>
      </c>
      <c r="T21" s="26">
        <f t="shared" si="9"/>
        <v>0.38400000000024193</v>
      </c>
      <c r="U21" s="170">
        <v>3570.2896000000001</v>
      </c>
      <c r="V21" s="73">
        <f t="shared" si="10"/>
        <v>0.17759999999998399</v>
      </c>
      <c r="W21" s="26">
        <f t="shared" si="11"/>
        <v>7.1039999999993597</v>
      </c>
      <c r="X21" s="130">
        <v>1273.6459</v>
      </c>
      <c r="Y21" s="73">
        <f t="shared" si="12"/>
        <v>7.8000000000884029E-3</v>
      </c>
      <c r="Z21" s="27">
        <f t="shared" si="13"/>
        <v>28.08000000031825</v>
      </c>
      <c r="AA21" s="137">
        <v>1537.9475</v>
      </c>
      <c r="AB21" s="73">
        <f t="shared" si="14"/>
        <v>0.13040000000000873</v>
      </c>
      <c r="AC21" s="26">
        <f t="shared" si="15"/>
        <v>469.44000000003143</v>
      </c>
      <c r="AD21" s="212">
        <v>3.6309999999999998</v>
      </c>
      <c r="AE21" s="143">
        <f t="shared" si="16"/>
        <v>0</v>
      </c>
      <c r="AF21" s="69">
        <f t="shared" si="25"/>
        <v>0</v>
      </c>
      <c r="AG21" s="108">
        <v>35.771999999999998</v>
      </c>
      <c r="AH21" s="28">
        <f t="shared" si="17"/>
        <v>0</v>
      </c>
      <c r="AI21" s="26">
        <f t="shared" si="18"/>
        <v>0</v>
      </c>
      <c r="AJ21" s="51">
        <v>96.933999999999997</v>
      </c>
      <c r="AK21" s="28">
        <f t="shared" si="19"/>
        <v>0</v>
      </c>
      <c r="AL21" s="27">
        <f t="shared" si="20"/>
        <v>0</v>
      </c>
      <c r="AM21" s="29">
        <f t="shared" si="21"/>
        <v>1354.3680000005099</v>
      </c>
      <c r="AN21" s="20"/>
      <c r="AO21" s="64">
        <f t="shared" si="22"/>
        <v>1851.8880000008596</v>
      </c>
      <c r="AP21" s="20"/>
      <c r="AQ21" s="64">
        <f t="shared" si="23"/>
        <v>981.59999999779757</v>
      </c>
      <c r="AR21" s="20"/>
      <c r="AS21" s="87">
        <f t="shared" si="24"/>
        <v>2095.9550864803518</v>
      </c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</row>
    <row r="22" spans="1:61" s="58" customFormat="1" ht="15.75" thickBot="1" x14ac:dyDescent="0.3">
      <c r="A22" s="163" t="s">
        <v>47</v>
      </c>
      <c r="B22" s="164">
        <v>1420.9911999999999</v>
      </c>
      <c r="C22" s="79">
        <f t="shared" si="0"/>
        <v>7.0299999999861029E-2</v>
      </c>
      <c r="D22" s="31">
        <f t="shared" si="1"/>
        <v>843.59999999833235</v>
      </c>
      <c r="E22" s="88">
        <v>6.3</v>
      </c>
      <c r="F22" s="71" t="s">
        <v>8</v>
      </c>
      <c r="G22" s="164">
        <v>804.79549999999995</v>
      </c>
      <c r="H22" s="60">
        <f t="shared" si="2"/>
        <v>3.3500000000003638E-2</v>
      </c>
      <c r="I22" s="31">
        <f t="shared" si="3"/>
        <v>402.00000000004366</v>
      </c>
      <c r="J22" s="164">
        <v>1664.2156</v>
      </c>
      <c r="K22" s="79">
        <f t="shared" si="4"/>
        <v>7.2699999999940701E-2</v>
      </c>
      <c r="L22" s="31">
        <f t="shared" si="5"/>
        <v>872.39999999928841</v>
      </c>
      <c r="M22" s="123">
        <v>6.3</v>
      </c>
      <c r="N22" s="32" t="s">
        <v>8</v>
      </c>
      <c r="O22" s="164">
        <v>1118.8207</v>
      </c>
      <c r="P22" s="60">
        <f t="shared" si="6"/>
        <v>4.8000000000001819E-2</v>
      </c>
      <c r="Q22" s="31">
        <f t="shared" si="7"/>
        <v>576.00000000002183</v>
      </c>
      <c r="R22" s="134">
        <v>223.4444</v>
      </c>
      <c r="S22" s="60">
        <f t="shared" si="8"/>
        <v>9.1999999999927695E-3</v>
      </c>
      <c r="T22" s="31">
        <f t="shared" si="9"/>
        <v>0.36799999999971078</v>
      </c>
      <c r="U22" s="164">
        <v>3570.47</v>
      </c>
      <c r="V22" s="60">
        <f t="shared" si="10"/>
        <v>0.18039999999973588</v>
      </c>
      <c r="W22" s="31">
        <f t="shared" si="11"/>
        <v>7.2159999999894353</v>
      </c>
      <c r="X22" s="131">
        <v>1273.6510000000001</v>
      </c>
      <c r="Y22" s="60">
        <f t="shared" si="12"/>
        <v>5.1000000000840373E-3</v>
      </c>
      <c r="Z22" s="32">
        <f t="shared" si="13"/>
        <v>18.360000000302534</v>
      </c>
      <c r="AA22" s="134">
        <v>1538.0431000000001</v>
      </c>
      <c r="AB22" s="60">
        <f t="shared" si="14"/>
        <v>9.5600000000104046E-2</v>
      </c>
      <c r="AC22" s="31">
        <f t="shared" si="15"/>
        <v>344.16000000037457</v>
      </c>
      <c r="AD22" s="210">
        <v>3.6309999999999998</v>
      </c>
      <c r="AE22" s="141">
        <f t="shared" si="16"/>
        <v>0</v>
      </c>
      <c r="AF22" s="34">
        <f t="shared" si="25"/>
        <v>0</v>
      </c>
      <c r="AG22" s="105">
        <v>35.771999999999998</v>
      </c>
      <c r="AH22" s="33">
        <f t="shared" si="17"/>
        <v>0</v>
      </c>
      <c r="AI22" s="31">
        <f t="shared" si="18"/>
        <v>0</v>
      </c>
      <c r="AJ22" s="50">
        <v>96.933999999999997</v>
      </c>
      <c r="AK22" s="33">
        <f t="shared" si="19"/>
        <v>0</v>
      </c>
      <c r="AL22" s="32">
        <f t="shared" si="20"/>
        <v>0</v>
      </c>
      <c r="AM22" s="34">
        <f t="shared" si="21"/>
        <v>1361.0639999969328</v>
      </c>
      <c r="AN22" s="87"/>
      <c r="AO22" s="35">
        <f t="shared" si="22"/>
        <v>1723.5839999976099</v>
      </c>
      <c r="AP22" s="36"/>
      <c r="AQ22" s="35">
        <f t="shared" si="23"/>
        <v>978.00000000006548</v>
      </c>
      <c r="AR22" s="36"/>
      <c r="AS22" s="36">
        <f t="shared" si="24"/>
        <v>1981.7229385178669</v>
      </c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</row>
    <row r="23" spans="1:61" s="47" customFormat="1" ht="15" x14ac:dyDescent="0.25">
      <c r="A23" s="165" t="s">
        <v>48</v>
      </c>
      <c r="B23" s="166">
        <v>1421.0572</v>
      </c>
      <c r="C23" s="80">
        <f t="shared" si="0"/>
        <v>6.6000000000030923E-2</v>
      </c>
      <c r="D23" s="37">
        <f t="shared" si="1"/>
        <v>792.00000000037107</v>
      </c>
      <c r="E23" s="89">
        <v>6.3</v>
      </c>
      <c r="F23" s="100" t="s">
        <v>8</v>
      </c>
      <c r="G23" s="166">
        <v>804.82839999999999</v>
      </c>
      <c r="H23" s="70">
        <f t="shared" si="2"/>
        <v>3.2900000000040563E-2</v>
      </c>
      <c r="I23" s="37">
        <f t="shared" si="3"/>
        <v>394.80000000048676</v>
      </c>
      <c r="J23" s="166">
        <v>1664.2876000000001</v>
      </c>
      <c r="K23" s="80">
        <f t="shared" si="4"/>
        <v>7.2000000000116415E-2</v>
      </c>
      <c r="L23" s="37">
        <f t="shared" si="5"/>
        <v>864.00000000139698</v>
      </c>
      <c r="M23" s="120">
        <v>6.3</v>
      </c>
      <c r="N23" s="38" t="s">
        <v>8</v>
      </c>
      <c r="O23" s="166">
        <v>1118.8686</v>
      </c>
      <c r="P23" s="70">
        <f t="shared" si="6"/>
        <v>4.7900000000026921E-2</v>
      </c>
      <c r="Q23" s="37">
        <f t="shared" si="7"/>
        <v>574.80000000032305</v>
      </c>
      <c r="R23" s="135">
        <v>223.45320000000001</v>
      </c>
      <c r="S23" s="70">
        <f t="shared" si="8"/>
        <v>8.8000000000079126E-3</v>
      </c>
      <c r="T23" s="37">
        <f t="shared" si="9"/>
        <v>0.3520000000003165</v>
      </c>
      <c r="U23" s="166">
        <v>3570.6871999999998</v>
      </c>
      <c r="V23" s="70">
        <f t="shared" si="10"/>
        <v>0.21720000000004802</v>
      </c>
      <c r="W23" s="37">
        <f t="shared" si="11"/>
        <v>8.6880000000019209</v>
      </c>
      <c r="X23" s="132">
        <v>1273.6560999999999</v>
      </c>
      <c r="Y23" s="70">
        <f t="shared" si="12"/>
        <v>5.0999999998566636E-3</v>
      </c>
      <c r="Z23" s="38">
        <f t="shared" si="13"/>
        <v>18.359999999483989</v>
      </c>
      <c r="AA23" s="135">
        <v>1538.1306</v>
      </c>
      <c r="AB23" s="70">
        <f t="shared" si="14"/>
        <v>8.7499999999863576E-2</v>
      </c>
      <c r="AC23" s="37">
        <f t="shared" si="15"/>
        <v>314.99999999950887</v>
      </c>
      <c r="AD23" s="211">
        <v>3.6309999999999998</v>
      </c>
      <c r="AE23" s="97">
        <f t="shared" si="16"/>
        <v>0</v>
      </c>
      <c r="AF23" s="40">
        <f t="shared" si="25"/>
        <v>0</v>
      </c>
      <c r="AG23" s="112">
        <v>35.771999999999998</v>
      </c>
      <c r="AH23" s="39">
        <f t="shared" si="17"/>
        <v>0</v>
      </c>
      <c r="AI23" s="37">
        <f t="shared" si="18"/>
        <v>0</v>
      </c>
      <c r="AJ23" s="86">
        <v>96.933999999999997</v>
      </c>
      <c r="AK23" s="39">
        <f t="shared" si="19"/>
        <v>0</v>
      </c>
      <c r="AL23" s="38">
        <f t="shared" si="20"/>
        <v>0</v>
      </c>
      <c r="AM23" s="40">
        <f t="shared" si="21"/>
        <v>1331.6800000027774</v>
      </c>
      <c r="AN23" s="20"/>
      <c r="AO23" s="64">
        <f t="shared" si="22"/>
        <v>1665.0400000017703</v>
      </c>
      <c r="AP23" s="20"/>
      <c r="AQ23" s="64">
        <f t="shared" si="23"/>
        <v>969.60000000080981</v>
      </c>
      <c r="AR23" s="20"/>
      <c r="AS23" s="87">
        <f t="shared" si="24"/>
        <v>1926.7803096376779</v>
      </c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</row>
    <row r="24" spans="1:61" s="47" customFormat="1" ht="15" x14ac:dyDescent="0.25">
      <c r="A24" s="167" t="s">
        <v>49</v>
      </c>
      <c r="B24" s="168">
        <v>1421.1220000000001</v>
      </c>
      <c r="C24" s="80">
        <f t="shared" si="0"/>
        <v>6.4800000000104774E-2</v>
      </c>
      <c r="D24" s="37">
        <f t="shared" si="1"/>
        <v>777.60000000125729</v>
      </c>
      <c r="E24" s="90">
        <v>6.3</v>
      </c>
      <c r="F24" s="100" t="s">
        <v>8</v>
      </c>
      <c r="G24" s="168">
        <v>804.86159999999995</v>
      </c>
      <c r="H24" s="70">
        <f t="shared" si="2"/>
        <v>3.3199999999965257E-2</v>
      </c>
      <c r="I24" s="37">
        <f t="shared" si="3"/>
        <v>398.39999999958309</v>
      </c>
      <c r="J24" s="168">
        <v>1664.3588</v>
      </c>
      <c r="K24" s="80">
        <f t="shared" si="4"/>
        <v>7.1199999999862484E-2</v>
      </c>
      <c r="L24" s="37">
        <f t="shared" si="5"/>
        <v>854.39999999834981</v>
      </c>
      <c r="M24" s="124">
        <v>6.3</v>
      </c>
      <c r="N24" s="38" t="s">
        <v>8</v>
      </c>
      <c r="O24" s="168">
        <v>1118.9161999999999</v>
      </c>
      <c r="P24" s="70">
        <f t="shared" si="6"/>
        <v>4.7599999999874854E-2</v>
      </c>
      <c r="Q24" s="37">
        <f t="shared" si="7"/>
        <v>571.19999999849824</v>
      </c>
      <c r="R24" s="136">
        <v>223.46360000000001</v>
      </c>
      <c r="S24" s="70">
        <f t="shared" si="8"/>
        <v>1.0400000000004184E-2</v>
      </c>
      <c r="T24" s="37">
        <f t="shared" si="9"/>
        <v>0.41600000000016735</v>
      </c>
      <c r="U24" s="168">
        <v>3570.9</v>
      </c>
      <c r="V24" s="70">
        <f t="shared" si="10"/>
        <v>0.21280000000024302</v>
      </c>
      <c r="W24" s="37">
        <f t="shared" si="11"/>
        <v>8.5120000000097207</v>
      </c>
      <c r="X24" s="133">
        <v>1273.6608000000001</v>
      </c>
      <c r="Y24" s="70">
        <f t="shared" si="12"/>
        <v>4.7000000001844455E-3</v>
      </c>
      <c r="Z24" s="38">
        <f t="shared" si="13"/>
        <v>16.920000000664004</v>
      </c>
      <c r="AA24" s="136">
        <v>1538.2224000000001</v>
      </c>
      <c r="AB24" s="70">
        <f t="shared" si="14"/>
        <v>9.180000000014843E-2</v>
      </c>
      <c r="AC24" s="37">
        <f t="shared" si="15"/>
        <v>330.48000000053435</v>
      </c>
      <c r="AD24" s="118">
        <v>3.6309999999999998</v>
      </c>
      <c r="AE24" s="97">
        <f t="shared" si="16"/>
        <v>0</v>
      </c>
      <c r="AF24" s="40">
        <f t="shared" si="25"/>
        <v>0</v>
      </c>
      <c r="AG24" s="106">
        <v>35.771999999999998</v>
      </c>
      <c r="AH24" s="39">
        <f t="shared" si="17"/>
        <v>0</v>
      </c>
      <c r="AI24" s="37">
        <f t="shared" si="18"/>
        <v>0</v>
      </c>
      <c r="AJ24" s="52">
        <v>96.933999999999997</v>
      </c>
      <c r="AK24" s="39">
        <f t="shared" si="19"/>
        <v>0</v>
      </c>
      <c r="AL24" s="38">
        <f t="shared" si="20"/>
        <v>0</v>
      </c>
      <c r="AM24" s="40">
        <f t="shared" si="21"/>
        <v>1293.5279999984186</v>
      </c>
      <c r="AN24" s="20"/>
      <c r="AO24" s="64">
        <f t="shared" si="22"/>
        <v>1640.927999999617</v>
      </c>
      <c r="AP24" s="20"/>
      <c r="AQ24" s="64">
        <f t="shared" si="23"/>
        <v>969.59999999808133</v>
      </c>
      <c r="AR24" s="20"/>
      <c r="AS24" s="87">
        <f t="shared" si="24"/>
        <v>1905.9823874262381</v>
      </c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</row>
    <row r="25" spans="1:61" s="57" customFormat="1" ht="15" x14ac:dyDescent="0.25">
      <c r="A25" s="167" t="s">
        <v>50</v>
      </c>
      <c r="B25" s="168">
        <v>1421.1838</v>
      </c>
      <c r="C25" s="78">
        <f t="shared" si="0"/>
        <v>6.1799999999948341E-2</v>
      </c>
      <c r="D25" s="26">
        <f t="shared" si="1"/>
        <v>741.59999999938009</v>
      </c>
      <c r="E25" s="90">
        <v>6.3</v>
      </c>
      <c r="F25" s="126" t="s">
        <v>8</v>
      </c>
      <c r="G25" s="168">
        <v>804.89369999999997</v>
      </c>
      <c r="H25" s="73">
        <f t="shared" si="2"/>
        <v>3.2100000000014006E-2</v>
      </c>
      <c r="I25" s="26">
        <f t="shared" si="3"/>
        <v>385.20000000016807</v>
      </c>
      <c r="J25" s="168">
        <v>1664.43</v>
      </c>
      <c r="K25" s="78">
        <f t="shared" si="4"/>
        <v>7.1200000000089858E-2</v>
      </c>
      <c r="L25" s="26">
        <f t="shared" si="5"/>
        <v>854.4000000010783</v>
      </c>
      <c r="M25" s="124">
        <v>6.3</v>
      </c>
      <c r="N25" s="27" t="s">
        <v>8</v>
      </c>
      <c r="O25" s="168">
        <v>1118.9639</v>
      </c>
      <c r="P25" s="73">
        <f t="shared" si="6"/>
        <v>4.7700000000077125E-2</v>
      </c>
      <c r="Q25" s="26">
        <f t="shared" si="7"/>
        <v>572.4000000009255</v>
      </c>
      <c r="R25" s="136">
        <v>223.47200000000001</v>
      </c>
      <c r="S25" s="73">
        <f t="shared" si="8"/>
        <v>8.399999999994634E-3</v>
      </c>
      <c r="T25" s="26">
        <f t="shared" si="9"/>
        <v>0.33599999999978536</v>
      </c>
      <c r="U25" s="168">
        <v>3571.0763999999999</v>
      </c>
      <c r="V25" s="73">
        <f t="shared" si="10"/>
        <v>0.17639999999983047</v>
      </c>
      <c r="W25" s="26">
        <f t="shared" si="11"/>
        <v>7.0559999999932188</v>
      </c>
      <c r="X25" s="133">
        <v>1273.6657</v>
      </c>
      <c r="Y25" s="73">
        <f t="shared" si="12"/>
        <v>4.8999999999068677E-3</v>
      </c>
      <c r="Z25" s="27">
        <f t="shared" si="13"/>
        <v>17.639999999664724</v>
      </c>
      <c r="AA25" s="136">
        <v>1538.3117999999999</v>
      </c>
      <c r="AB25" s="73">
        <f t="shared" si="14"/>
        <v>8.9399999999841384E-2</v>
      </c>
      <c r="AC25" s="26">
        <f t="shared" si="15"/>
        <v>321.83999999942898</v>
      </c>
      <c r="AD25" s="118">
        <v>3.6309999999999998</v>
      </c>
      <c r="AE25" s="143">
        <f t="shared" si="16"/>
        <v>0</v>
      </c>
      <c r="AF25" s="40">
        <f t="shared" si="25"/>
        <v>0</v>
      </c>
      <c r="AG25" s="108">
        <v>35.771999999999998</v>
      </c>
      <c r="AH25" s="28">
        <f t="shared" si="17"/>
        <v>0</v>
      </c>
      <c r="AI25" s="26">
        <f t="shared" si="18"/>
        <v>0</v>
      </c>
      <c r="AJ25" s="51">
        <v>96.933999999999997</v>
      </c>
      <c r="AK25" s="28">
        <f t="shared" si="19"/>
        <v>0</v>
      </c>
      <c r="AL25" s="27">
        <f t="shared" si="20"/>
        <v>0</v>
      </c>
      <c r="AM25" s="29">
        <f t="shared" si="21"/>
        <v>1263.9120000013577</v>
      </c>
      <c r="AN25" s="20"/>
      <c r="AO25" s="64">
        <f t="shared" si="22"/>
        <v>1603.3920000004514</v>
      </c>
      <c r="AP25" s="20"/>
      <c r="AQ25" s="64">
        <f t="shared" si="23"/>
        <v>957.60000000109358</v>
      </c>
      <c r="AR25" s="20"/>
      <c r="AS25" s="87">
        <f t="shared" si="24"/>
        <v>1867.5823049246162</v>
      </c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</row>
    <row r="26" spans="1:61" s="46" customFormat="1" ht="15" x14ac:dyDescent="0.25">
      <c r="A26" s="167" t="s">
        <v>51</v>
      </c>
      <c r="B26" s="168">
        <v>1421.2437</v>
      </c>
      <c r="C26" s="77">
        <f t="shared" si="0"/>
        <v>5.9899999999970532E-2</v>
      </c>
      <c r="D26" s="22">
        <f t="shared" si="1"/>
        <v>718.79999999964639</v>
      </c>
      <c r="E26" s="90">
        <v>6.3</v>
      </c>
      <c r="F26" s="125" t="s">
        <v>8</v>
      </c>
      <c r="G26" s="168">
        <v>804.92489999999998</v>
      </c>
      <c r="H26" s="45">
        <f t="shared" si="2"/>
        <v>3.1200000000012551E-2</v>
      </c>
      <c r="I26" s="22">
        <f t="shared" si="3"/>
        <v>374.40000000015061</v>
      </c>
      <c r="J26" s="168">
        <v>1664.5011</v>
      </c>
      <c r="K26" s="77">
        <f t="shared" si="4"/>
        <v>7.1099999999887586E-2</v>
      </c>
      <c r="L26" s="22">
        <f t="shared" si="5"/>
        <v>853.19999999865104</v>
      </c>
      <c r="M26" s="124">
        <v>6.3</v>
      </c>
      <c r="N26" s="23" t="s">
        <v>8</v>
      </c>
      <c r="O26" s="168">
        <v>1119.0115000000001</v>
      </c>
      <c r="P26" s="45">
        <f t="shared" si="6"/>
        <v>4.7600000000102227E-2</v>
      </c>
      <c r="Q26" s="22">
        <f t="shared" si="7"/>
        <v>571.20000000122673</v>
      </c>
      <c r="R26" s="136">
        <v>223.482</v>
      </c>
      <c r="S26" s="45">
        <f t="shared" si="8"/>
        <v>9.9999999999909051E-3</v>
      </c>
      <c r="T26" s="22">
        <f t="shared" si="9"/>
        <v>0.3999999999996362</v>
      </c>
      <c r="U26" s="168">
        <v>3571.2516000000001</v>
      </c>
      <c r="V26" s="45">
        <f t="shared" si="10"/>
        <v>0.17520000000013169</v>
      </c>
      <c r="W26" s="22">
        <f t="shared" si="11"/>
        <v>7.0080000000052678</v>
      </c>
      <c r="X26" s="133">
        <v>1273.671</v>
      </c>
      <c r="Y26" s="45">
        <f t="shared" si="12"/>
        <v>5.3000000000338332E-3</v>
      </c>
      <c r="Z26" s="23">
        <f t="shared" si="13"/>
        <v>19.0800000001218</v>
      </c>
      <c r="AA26" s="136">
        <v>1538.4034999999999</v>
      </c>
      <c r="AB26" s="45">
        <f t="shared" si="14"/>
        <v>9.1699999999946158E-2</v>
      </c>
      <c r="AC26" s="22">
        <f t="shared" si="15"/>
        <v>330.11999999980617</v>
      </c>
      <c r="AD26" s="118">
        <v>3.6309999999999998</v>
      </c>
      <c r="AE26" s="142">
        <f t="shared" si="16"/>
        <v>0</v>
      </c>
      <c r="AF26" s="40">
        <f t="shared" si="25"/>
        <v>0</v>
      </c>
      <c r="AG26" s="110">
        <v>35.771999999999998</v>
      </c>
      <c r="AH26" s="24">
        <f t="shared" si="17"/>
        <v>0</v>
      </c>
      <c r="AI26" s="22">
        <f t="shared" si="18"/>
        <v>0</v>
      </c>
      <c r="AJ26" s="82">
        <v>96.933999999999997</v>
      </c>
      <c r="AK26" s="24">
        <f t="shared" si="19"/>
        <v>0</v>
      </c>
      <c r="AL26" s="23">
        <f t="shared" si="20"/>
        <v>0</v>
      </c>
      <c r="AM26" s="25">
        <f t="shared" si="21"/>
        <v>1230.2079999983744</v>
      </c>
      <c r="AN26" s="20"/>
      <c r="AO26" s="64">
        <f t="shared" si="22"/>
        <v>1579.4079999983023</v>
      </c>
      <c r="AP26" s="20"/>
      <c r="AQ26" s="64">
        <f t="shared" si="23"/>
        <v>945.60000000137734</v>
      </c>
      <c r="AR26" s="20"/>
      <c r="AS26" s="87">
        <f t="shared" si="24"/>
        <v>1840.8392082040305</v>
      </c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</row>
    <row r="27" spans="1:61" s="20" customFormat="1" ht="15" x14ac:dyDescent="0.25">
      <c r="A27" s="167" t="s">
        <v>52</v>
      </c>
      <c r="B27" s="168">
        <v>1421.3004000000001</v>
      </c>
      <c r="C27" s="99">
        <f t="shared" si="0"/>
        <v>5.6700000000091677E-2</v>
      </c>
      <c r="D27" s="100">
        <f t="shared" si="1"/>
        <v>680.40000000110012</v>
      </c>
      <c r="E27" s="90">
        <v>6.3</v>
      </c>
      <c r="F27" s="100" t="s">
        <v>8</v>
      </c>
      <c r="G27" s="168">
        <v>804.95579999999995</v>
      </c>
      <c r="H27" s="75">
        <f t="shared" si="2"/>
        <v>3.089999999997417E-2</v>
      </c>
      <c r="I27" s="100">
        <f t="shared" si="3"/>
        <v>370.79999999969004</v>
      </c>
      <c r="J27" s="168">
        <v>1664.5722000000001</v>
      </c>
      <c r="K27" s="80">
        <f t="shared" si="4"/>
        <v>7.110000000011496E-2</v>
      </c>
      <c r="L27" s="37">
        <f t="shared" si="5"/>
        <v>853.20000000137952</v>
      </c>
      <c r="M27" s="124">
        <v>6.3</v>
      </c>
      <c r="N27" s="38" t="s">
        <v>8</v>
      </c>
      <c r="O27" s="168">
        <v>1119.0592999999999</v>
      </c>
      <c r="P27" s="70">
        <f t="shared" si="6"/>
        <v>4.7799999999824649E-2</v>
      </c>
      <c r="Q27" s="37">
        <f t="shared" si="7"/>
        <v>573.59999999789579</v>
      </c>
      <c r="R27" s="136">
        <v>223.49080000000001</v>
      </c>
      <c r="S27" s="70">
        <f t="shared" si="8"/>
        <v>8.8000000000079126E-3</v>
      </c>
      <c r="T27" s="37">
        <f t="shared" si="9"/>
        <v>0.3520000000003165</v>
      </c>
      <c r="U27" s="168">
        <v>3571.4259999999999</v>
      </c>
      <c r="V27" s="97">
        <f t="shared" si="10"/>
        <v>0.17439999999987776</v>
      </c>
      <c r="W27" s="37">
        <f t="shared" si="11"/>
        <v>6.9759999999951106</v>
      </c>
      <c r="X27" s="133">
        <v>1273.6762000000001</v>
      </c>
      <c r="Y27" s="70">
        <f t="shared" si="12"/>
        <v>5.2000000000589353E-3</v>
      </c>
      <c r="Z27" s="38">
        <f t="shared" si="13"/>
        <v>18.720000000212167</v>
      </c>
      <c r="AA27" s="136">
        <v>1538.4874</v>
      </c>
      <c r="AB27" s="75">
        <f t="shared" si="14"/>
        <v>8.3900000000085129E-2</v>
      </c>
      <c r="AC27" s="37">
        <f t="shared" si="15"/>
        <v>302.04000000030646</v>
      </c>
      <c r="AD27" s="118">
        <v>3.6309999999999998</v>
      </c>
      <c r="AE27" s="97">
        <f t="shared" si="16"/>
        <v>0</v>
      </c>
      <c r="AF27" s="40">
        <f t="shared" si="25"/>
        <v>0</v>
      </c>
      <c r="AG27" s="113">
        <v>35.771999999999998</v>
      </c>
      <c r="AH27" s="39">
        <f t="shared" si="17"/>
        <v>0</v>
      </c>
      <c r="AI27" s="37">
        <f t="shared" si="18"/>
        <v>0</v>
      </c>
      <c r="AJ27" s="63">
        <v>96.933999999999997</v>
      </c>
      <c r="AK27" s="39">
        <f t="shared" si="19"/>
        <v>0</v>
      </c>
      <c r="AL27" s="38">
        <f t="shared" si="20"/>
        <v>0</v>
      </c>
      <c r="AM27" s="40">
        <f t="shared" si="21"/>
        <v>1220.1680000019564</v>
      </c>
      <c r="AO27" s="64">
        <f t="shared" si="22"/>
        <v>1540.9280000024751</v>
      </c>
      <c r="AQ27" s="64">
        <f t="shared" si="23"/>
        <v>944.39999999758584</v>
      </c>
      <c r="AS27" s="87">
        <f t="shared" si="24"/>
        <v>1807.3047505019922</v>
      </c>
    </row>
    <row r="28" spans="1:61" s="59" customFormat="1" ht="15.75" thickBot="1" x14ac:dyDescent="0.3">
      <c r="A28" s="173" t="s">
        <v>53</v>
      </c>
      <c r="B28" s="174">
        <v>1421.3579</v>
      </c>
      <c r="C28" s="101">
        <f t="shared" si="0"/>
        <v>5.7499999999890861E-2</v>
      </c>
      <c r="D28" s="102">
        <f t="shared" si="1"/>
        <v>689.99999999869033</v>
      </c>
      <c r="E28" s="115">
        <v>6.3</v>
      </c>
      <c r="F28" s="102" t="s">
        <v>8</v>
      </c>
      <c r="G28" s="174">
        <v>804.98689999999999</v>
      </c>
      <c r="H28" s="76">
        <f t="shared" si="2"/>
        <v>3.1100000000037653E-2</v>
      </c>
      <c r="I28" s="102">
        <f t="shared" si="3"/>
        <v>373.20000000045184</v>
      </c>
      <c r="J28" s="174">
        <v>1664.6433999999999</v>
      </c>
      <c r="K28" s="81">
        <f t="shared" si="4"/>
        <v>7.1199999999862484E-2</v>
      </c>
      <c r="L28" s="41">
        <f t="shared" si="5"/>
        <v>854.39999999834981</v>
      </c>
      <c r="M28" s="205">
        <v>6.3</v>
      </c>
      <c r="N28" s="42" t="s">
        <v>8</v>
      </c>
      <c r="O28" s="174">
        <v>1119.1069</v>
      </c>
      <c r="P28" s="74">
        <f t="shared" si="6"/>
        <v>4.7600000000102227E-2</v>
      </c>
      <c r="Q28" s="41">
        <f t="shared" si="7"/>
        <v>571.20000000122673</v>
      </c>
      <c r="R28" s="138">
        <v>223.4992</v>
      </c>
      <c r="S28" s="74">
        <f t="shared" si="8"/>
        <v>8.399999999994634E-3</v>
      </c>
      <c r="T28" s="41">
        <f t="shared" si="9"/>
        <v>0.33599999999978536</v>
      </c>
      <c r="U28" s="174">
        <v>3571.6008000000002</v>
      </c>
      <c r="V28" s="98">
        <f t="shared" si="10"/>
        <v>0.1748000000002321</v>
      </c>
      <c r="W28" s="41">
        <f t="shared" si="11"/>
        <v>6.9920000000092841</v>
      </c>
      <c r="X28" s="152">
        <v>1273.6811</v>
      </c>
      <c r="Y28" s="74">
        <f t="shared" si="12"/>
        <v>4.8999999999068677E-3</v>
      </c>
      <c r="Z28" s="42">
        <f t="shared" si="13"/>
        <v>17.639999999664724</v>
      </c>
      <c r="AA28" s="138">
        <v>1538.5744</v>
      </c>
      <c r="AB28" s="76">
        <f t="shared" si="14"/>
        <v>8.6999999999989086E-2</v>
      </c>
      <c r="AC28" s="41">
        <f t="shared" si="15"/>
        <v>313.19999999996071</v>
      </c>
      <c r="AD28" s="119">
        <v>3.6309999999999998</v>
      </c>
      <c r="AE28" s="98">
        <f t="shared" si="16"/>
        <v>0</v>
      </c>
      <c r="AF28" s="62">
        <f>AE28*4800</f>
        <v>0</v>
      </c>
      <c r="AG28" s="114">
        <v>35.771999999999998</v>
      </c>
      <c r="AH28" s="43">
        <f t="shared" si="17"/>
        <v>0</v>
      </c>
      <c r="AI28" s="41">
        <f t="shared" si="18"/>
        <v>0</v>
      </c>
      <c r="AJ28" s="49">
        <v>96.933999999999997</v>
      </c>
      <c r="AK28" s="43">
        <f t="shared" si="19"/>
        <v>0</v>
      </c>
      <c r="AL28" s="42">
        <f t="shared" si="20"/>
        <v>0</v>
      </c>
      <c r="AM28" s="44">
        <f t="shared" si="21"/>
        <v>1220.8879999974238</v>
      </c>
      <c r="AN28" s="20"/>
      <c r="AO28" s="64">
        <f t="shared" si="22"/>
        <v>1551.7279999970492</v>
      </c>
      <c r="AP28" s="20"/>
      <c r="AQ28" s="64">
        <f t="shared" si="23"/>
        <v>944.40000000167856</v>
      </c>
      <c r="AR28" s="20"/>
      <c r="AS28" s="87">
        <f t="shared" si="24"/>
        <v>1816.5217163518892</v>
      </c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</row>
    <row r="29" spans="1:61" ht="13.5" thickBot="1" x14ac:dyDescent="0.25">
      <c r="A29" s="221" t="s">
        <v>14</v>
      </c>
      <c r="B29" s="218"/>
      <c r="C29" s="148"/>
      <c r="D29" s="7">
        <f>SUM(D5:D28)</f>
        <v>26033.999999999651</v>
      </c>
      <c r="E29" s="65"/>
      <c r="F29" s="65"/>
      <c r="G29" s="65"/>
      <c r="H29" s="65"/>
      <c r="I29" s="65">
        <f>SUM(I5:I28)</f>
        <v>10599.599999999555</v>
      </c>
      <c r="J29" s="151"/>
      <c r="K29" s="148"/>
      <c r="L29" s="7">
        <f>SUM(L5:L28)</f>
        <v>21578.399999999419</v>
      </c>
      <c r="M29" s="65"/>
      <c r="N29" s="7"/>
      <c r="O29" s="149"/>
      <c r="P29" s="65"/>
      <c r="Q29" s="7">
        <f>SUM(Q5:Q28)</f>
        <v>14149.200000000747</v>
      </c>
      <c r="R29" s="151"/>
      <c r="S29" s="148"/>
      <c r="T29" s="7">
        <f>SUM(T5:T28)</f>
        <v>10.879999999999654</v>
      </c>
      <c r="U29" s="65"/>
      <c r="V29" s="65"/>
      <c r="W29" s="55">
        <f>SUM(W5:W28)</f>
        <v>265.3440000000046</v>
      </c>
      <c r="X29" s="151"/>
      <c r="Y29" s="148"/>
      <c r="Z29" s="7">
        <f>SUM(Z5:Z28)</f>
        <v>1078.9200000001074</v>
      </c>
      <c r="AA29" s="148"/>
      <c r="AB29" s="148"/>
      <c r="AC29" s="65">
        <f>SUM(AC5:AC28)</f>
        <v>15142.6800000002</v>
      </c>
      <c r="AD29" s="8"/>
      <c r="AE29" s="9"/>
      <c r="AF29" s="150">
        <f>SUM(AF5:AF28)</f>
        <v>0</v>
      </c>
      <c r="AG29" s="8"/>
      <c r="AH29" s="9"/>
      <c r="AI29" s="7">
        <f>SUM(AI5:AI28)</f>
        <v>0</v>
      </c>
      <c r="AJ29" s="8"/>
      <c r="AK29" s="9"/>
      <c r="AL29" s="65">
        <f>SUM(AL5:AL28)</f>
        <v>0</v>
      </c>
      <c r="AM29" s="223">
        <f>SUM(AM5:AM28)</f>
        <v>31667.023999998768</v>
      </c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</row>
    <row r="30" spans="1:61" ht="13.5" thickBot="1" x14ac:dyDescent="0.25">
      <c r="A30" s="8"/>
      <c r="B30" s="219" t="s">
        <v>9</v>
      </c>
      <c r="C30" s="220"/>
      <c r="D30" s="11"/>
      <c r="E30" s="9"/>
      <c r="F30" s="9"/>
      <c r="G30" s="9"/>
      <c r="H30" s="9"/>
      <c r="I30" s="9"/>
      <c r="J30" s="219" t="s">
        <v>9</v>
      </c>
      <c r="K30" s="220"/>
      <c r="L30" s="11"/>
      <c r="M30" s="9"/>
      <c r="N30" s="11"/>
      <c r="O30" s="8"/>
      <c r="P30" s="9"/>
      <c r="Q30" s="11"/>
      <c r="R30" s="219" t="s">
        <v>15</v>
      </c>
      <c r="S30" s="220"/>
      <c r="T30" s="11"/>
      <c r="U30" s="220" t="s">
        <v>15</v>
      </c>
      <c r="V30" s="220"/>
      <c r="W30" s="9"/>
      <c r="X30" s="219" t="s">
        <v>10</v>
      </c>
      <c r="Y30" s="220"/>
      <c r="Z30" s="11"/>
      <c r="AA30" s="220" t="s">
        <v>10</v>
      </c>
      <c r="AB30" s="220"/>
      <c r="AC30" s="9"/>
      <c r="AD30" s="219" t="s">
        <v>28</v>
      </c>
      <c r="AE30" s="220"/>
      <c r="AF30" s="72"/>
      <c r="AG30" s="219" t="s">
        <v>10</v>
      </c>
      <c r="AH30" s="220"/>
      <c r="AI30" s="11"/>
      <c r="AJ30" s="219" t="s">
        <v>10</v>
      </c>
      <c r="AK30" s="220"/>
      <c r="AL30" s="9"/>
      <c r="AM30" s="224"/>
      <c r="AN30" s="6"/>
      <c r="AS30" s="2">
        <f>MAX(AS5:AS28)</f>
        <v>2774.5453433662396</v>
      </c>
    </row>
    <row r="31" spans="1:61" ht="18.75" customHeight="1" x14ac:dyDescent="0.2">
      <c r="B31" s="222" t="s">
        <v>19</v>
      </c>
      <c r="C31" s="222"/>
      <c r="D31" s="222"/>
      <c r="E31" s="222"/>
      <c r="F31" s="222"/>
      <c r="G31" s="222"/>
      <c r="H31" s="222"/>
      <c r="I31" s="222"/>
      <c r="AN31" s="6"/>
    </row>
    <row r="32" spans="1:61" x14ac:dyDescent="0.2">
      <c r="B32" s="10" t="s">
        <v>11</v>
      </c>
      <c r="C32" s="12">
        <f>AM29/24</f>
        <v>1319.4593333332821</v>
      </c>
      <c r="AA32" s="13"/>
    </row>
    <row r="33" spans="2:19" x14ac:dyDescent="0.2">
      <c r="B33" s="10" t="s">
        <v>12</v>
      </c>
      <c r="C33" s="12">
        <f>AM8</f>
        <v>1379.976000002066</v>
      </c>
      <c r="G33" s="14"/>
    </row>
    <row r="34" spans="2:19" x14ac:dyDescent="0.2">
      <c r="B34" s="10" t="s">
        <v>13</v>
      </c>
      <c r="C34" s="14">
        <f>C32/C33</f>
        <v>0.95614658032553224</v>
      </c>
      <c r="O34" s="13"/>
    </row>
    <row r="35" spans="2:19" ht="15.75" x14ac:dyDescent="0.25">
      <c r="B35" s="15" t="s">
        <v>57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</row>
    <row r="36" spans="2:19" ht="8.25" customHeight="1" x14ac:dyDescent="0.25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9"/>
      <c r="P36" s="18"/>
      <c r="Q36" s="18"/>
      <c r="R36" s="18"/>
      <c r="S36" s="17"/>
    </row>
    <row r="37" spans="2:19" ht="9.75" customHeight="1" x14ac:dyDescent="0.2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7"/>
    </row>
    <row r="38" spans="2:19" ht="15.75" x14ac:dyDescent="0.25">
      <c r="B38" s="15" t="s">
        <v>56</v>
      </c>
      <c r="C38" s="16"/>
      <c r="D38" s="16"/>
      <c r="E38" s="16"/>
      <c r="F38" s="16"/>
      <c r="G38" s="16"/>
      <c r="H38" s="16"/>
      <c r="I38" s="16"/>
      <c r="J38" s="116"/>
      <c r="K38" s="16"/>
      <c r="L38" s="16"/>
      <c r="M38" s="16"/>
      <c r="N38" s="16"/>
      <c r="O38" s="16"/>
      <c r="P38" s="16"/>
      <c r="Q38" s="16"/>
      <c r="R38" s="16"/>
      <c r="S38" s="17"/>
    </row>
  </sheetData>
  <mergeCells count="12">
    <mergeCell ref="B31:I31"/>
    <mergeCell ref="A29:B29"/>
    <mergeCell ref="AM29:AM30"/>
    <mergeCell ref="B30:C30"/>
    <mergeCell ref="J30:K30"/>
    <mergeCell ref="R30:S30"/>
    <mergeCell ref="U30:V30"/>
    <mergeCell ref="X30:Y30"/>
    <mergeCell ref="AA30:AB30"/>
    <mergeCell ref="AD30:AE30"/>
    <mergeCell ref="AG30:AH30"/>
    <mergeCell ref="AJ30:AK30"/>
  </mergeCells>
  <pageMargins left="0.19685039370078741" right="0" top="0.19685039370078741" bottom="0.19685039370078741" header="0.31496062992125984" footer="0.31496062992125984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18.12.2019г ГПП-32</vt:lpstr>
    </vt:vector>
  </TitlesOfParts>
  <Company>kraskom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Бабаева Любовь Георгиевна</dc:creator>
  <cp:lastModifiedBy>Сафроненко Алексей Николаевич</cp:lastModifiedBy>
  <cp:lastPrinted>2019-12-25T07:13:41Z</cp:lastPrinted>
  <dcterms:created xsi:type="dcterms:W3CDTF">2014-06-23T08:00:03Z</dcterms:created>
  <dcterms:modified xsi:type="dcterms:W3CDTF">2019-12-26T09:56:01Z</dcterms:modified>
</cp:coreProperties>
</file>