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3 2018-2020" sheetId="1" r:id="rId1"/>
  </sheets>
  <externalReferences>
    <externalReference r:id="rId2"/>
    <externalReference r:id="rId3"/>
    <externalReference r:id="rId4"/>
  </externalReferences>
  <definedNames>
    <definedName name="_xlnm.Print_Area" localSheetId="0">'3 2018-2020'!$A$1:$AK$95</definedName>
  </definedNames>
  <calcPr calcId="152511"/>
</workbook>
</file>

<file path=xl/calcChain.xml><?xml version="1.0" encoding="utf-8"?>
<calcChain xmlns="http://schemas.openxmlformats.org/spreadsheetml/2006/main">
  <c r="T59" i="1" l="1"/>
  <c r="AD20" i="1" l="1"/>
  <c r="AD18" i="1" s="1"/>
  <c r="AH47" i="1"/>
  <c r="AE49" i="1"/>
  <c r="AF49" i="1"/>
  <c r="AG49" i="1"/>
  <c r="AH49" i="1"/>
  <c r="AF47" i="1"/>
  <c r="AJ47" i="1" s="1"/>
  <c r="AJ49" i="1"/>
  <c r="AJ50" i="1"/>
  <c r="AJ55" i="1"/>
  <c r="AJ56" i="1"/>
  <c r="AJ57" i="1"/>
  <c r="AJ58" i="1"/>
  <c r="AJ59" i="1"/>
  <c r="AJ60" i="1"/>
  <c r="AJ54" i="1"/>
  <c r="AJ61" i="1"/>
  <c r="AI61" i="1"/>
  <c r="AD55" i="1"/>
  <c r="AD56" i="1"/>
  <c r="AD57" i="1"/>
  <c r="AD58" i="1"/>
  <c r="AD59" i="1"/>
  <c r="AD60" i="1"/>
  <c r="AD61" i="1"/>
  <c r="AD54" i="1"/>
  <c r="AD47" i="1"/>
  <c r="AD50" i="1"/>
  <c r="AD49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R62" i="1"/>
  <c r="S62" i="1"/>
  <c r="Q62" i="1"/>
  <c r="Z55" i="1"/>
  <c r="Z56" i="1"/>
  <c r="Z57" i="1"/>
  <c r="Z58" i="1"/>
  <c r="Z59" i="1"/>
  <c r="Z60" i="1"/>
  <c r="Z61" i="1"/>
  <c r="Z54" i="1"/>
  <c r="Z50" i="1"/>
  <c r="Z49" i="1" s="1"/>
  <c r="Y58" i="1"/>
  <c r="Y60" i="1"/>
  <c r="V49" i="1"/>
  <c r="U49" i="1"/>
  <c r="AD53" i="1" l="1"/>
  <c r="AD51" i="1" s="1"/>
  <c r="AD46" i="1"/>
  <c r="P47" i="1" l="1"/>
  <c r="Q47" i="1"/>
  <c r="R47" i="1"/>
  <c r="S47" i="1"/>
  <c r="T47" i="1"/>
  <c r="Q49" i="1"/>
  <c r="P49" i="1" s="1"/>
  <c r="R49" i="1"/>
  <c r="S49" i="1"/>
  <c r="T49" i="1"/>
  <c r="P61" i="1"/>
  <c r="Q61" i="1"/>
  <c r="Q53" i="1" s="1"/>
  <c r="Q51" i="1" s="1"/>
  <c r="Q46" i="1" s="1"/>
  <c r="Q20" i="1" s="1"/>
  <c r="Q18" i="1" s="1"/>
  <c r="T61" i="1"/>
  <c r="S61" i="1"/>
  <c r="P59" i="1"/>
  <c r="R59" i="1" s="1"/>
  <c r="T56" i="1"/>
  <c r="R56" i="1" s="1"/>
  <c r="T57" i="1"/>
  <c r="R57" i="1"/>
  <c r="P57" i="1"/>
  <c r="P56" i="1"/>
  <c r="R55" i="1"/>
  <c r="P55" i="1"/>
  <c r="T55" i="1"/>
  <c r="R54" i="1"/>
  <c r="T54" i="1"/>
  <c r="R50" i="1"/>
  <c r="S50" i="1"/>
  <c r="T50" i="1"/>
  <c r="P54" i="1"/>
  <c r="P50" i="1"/>
  <c r="K61" i="1"/>
  <c r="J49" i="1"/>
  <c r="I61" i="1"/>
  <c r="Y61" i="1" s="1"/>
  <c r="I59" i="1"/>
  <c r="Y59" i="1" s="1"/>
  <c r="I57" i="1"/>
  <c r="Y57" i="1" s="1"/>
  <c r="I56" i="1"/>
  <c r="Y56" i="1" s="1"/>
  <c r="I55" i="1"/>
  <c r="Y55" i="1" s="1"/>
  <c r="I54" i="1"/>
  <c r="I50" i="1"/>
  <c r="Y50" i="1" s="1"/>
  <c r="Y49" i="1" s="1"/>
  <c r="C61" i="1"/>
  <c r="B61" i="1"/>
  <c r="H92" i="1"/>
  <c r="F92" i="1"/>
  <c r="E92" i="1"/>
  <c r="D92" i="1"/>
  <c r="C92" i="1"/>
  <c r="B92" i="1"/>
  <c r="A92" i="1"/>
  <c r="H91" i="1"/>
  <c r="F91" i="1"/>
  <c r="E91" i="1"/>
  <c r="D91" i="1"/>
  <c r="C91" i="1"/>
  <c r="B91" i="1"/>
  <c r="A91" i="1"/>
  <c r="H90" i="1"/>
  <c r="F90" i="1"/>
  <c r="E90" i="1"/>
  <c r="D90" i="1"/>
  <c r="C90" i="1"/>
  <c r="B90" i="1"/>
  <c r="A90" i="1"/>
  <c r="H89" i="1"/>
  <c r="F89" i="1"/>
  <c r="E89" i="1"/>
  <c r="D89" i="1"/>
  <c r="C89" i="1"/>
  <c r="B89" i="1"/>
  <c r="A89" i="1"/>
  <c r="H88" i="1"/>
  <c r="F88" i="1"/>
  <c r="E88" i="1"/>
  <c r="D88" i="1"/>
  <c r="C88" i="1"/>
  <c r="B88" i="1"/>
  <c r="A88" i="1"/>
  <c r="H87" i="1"/>
  <c r="F87" i="1"/>
  <c r="E87" i="1"/>
  <c r="D87" i="1"/>
  <c r="C87" i="1"/>
  <c r="B87" i="1"/>
  <c r="A87" i="1"/>
  <c r="H86" i="1"/>
  <c r="F86" i="1"/>
  <c r="E86" i="1"/>
  <c r="D86" i="1"/>
  <c r="C86" i="1"/>
  <c r="B86" i="1"/>
  <c r="A86" i="1"/>
  <c r="H85" i="1"/>
  <c r="F85" i="1"/>
  <c r="E85" i="1"/>
  <c r="D85" i="1"/>
  <c r="C85" i="1"/>
  <c r="B85" i="1"/>
  <c r="A85" i="1"/>
  <c r="H84" i="1"/>
  <c r="F84" i="1"/>
  <c r="E84" i="1"/>
  <c r="D84" i="1"/>
  <c r="C84" i="1"/>
  <c r="B84" i="1"/>
  <c r="A84" i="1"/>
  <c r="H83" i="1"/>
  <c r="F83" i="1"/>
  <c r="E83" i="1"/>
  <c r="D83" i="1"/>
  <c r="C83" i="1"/>
  <c r="B83" i="1"/>
  <c r="A83" i="1"/>
  <c r="H82" i="1"/>
  <c r="F82" i="1"/>
  <c r="E82" i="1"/>
  <c r="D82" i="1"/>
  <c r="C82" i="1"/>
  <c r="B82" i="1"/>
  <c r="A82" i="1"/>
  <c r="H81" i="1"/>
  <c r="F81" i="1"/>
  <c r="E81" i="1"/>
  <c r="D81" i="1"/>
  <c r="C81" i="1"/>
  <c r="B81" i="1"/>
  <c r="A81" i="1"/>
  <c r="H80" i="1"/>
  <c r="F80" i="1"/>
  <c r="E80" i="1"/>
  <c r="D80" i="1"/>
  <c r="C80" i="1"/>
  <c r="B80" i="1"/>
  <c r="A80" i="1"/>
  <c r="H79" i="1"/>
  <c r="F79" i="1"/>
  <c r="E79" i="1"/>
  <c r="D79" i="1"/>
  <c r="C79" i="1"/>
  <c r="B79" i="1"/>
  <c r="A79" i="1"/>
  <c r="H78" i="1"/>
  <c r="F78" i="1"/>
  <c r="E78" i="1"/>
  <c r="D78" i="1"/>
  <c r="C78" i="1"/>
  <c r="B78" i="1"/>
  <c r="A78" i="1"/>
  <c r="H77" i="1"/>
  <c r="F77" i="1"/>
  <c r="E77" i="1"/>
  <c r="D77" i="1"/>
  <c r="C77" i="1"/>
  <c r="B77" i="1"/>
  <c r="A77" i="1"/>
  <c r="H76" i="1"/>
  <c r="F76" i="1"/>
  <c r="E76" i="1"/>
  <c r="D76" i="1"/>
  <c r="C76" i="1"/>
  <c r="B76" i="1"/>
  <c r="A76" i="1"/>
  <c r="H75" i="1"/>
  <c r="F75" i="1"/>
  <c r="E75" i="1"/>
  <c r="D75" i="1"/>
  <c r="C75" i="1"/>
  <c r="B75" i="1"/>
  <c r="A75" i="1"/>
  <c r="W74" i="1"/>
  <c r="L74" i="1"/>
  <c r="O74" i="1" s="1"/>
  <c r="T74" i="1" s="1"/>
  <c r="P74" i="1" s="1"/>
  <c r="H74" i="1"/>
  <c r="I74" i="1" s="1"/>
  <c r="Y74" i="1" s="1"/>
  <c r="F74" i="1"/>
  <c r="E74" i="1"/>
  <c r="D74" i="1"/>
  <c r="C74" i="1"/>
  <c r="B74" i="1"/>
  <c r="A74" i="1"/>
  <c r="W73" i="1"/>
  <c r="N73" i="1"/>
  <c r="M73" i="1"/>
  <c r="H73" i="1"/>
  <c r="I73" i="1" s="1"/>
  <c r="Y73" i="1" s="1"/>
  <c r="F73" i="1"/>
  <c r="E73" i="1"/>
  <c r="D73" i="1"/>
  <c r="C73" i="1"/>
  <c r="B73" i="1"/>
  <c r="A73" i="1"/>
  <c r="W72" i="1"/>
  <c r="N72" i="1"/>
  <c r="M72" i="1"/>
  <c r="O72" i="1" s="1"/>
  <c r="T72" i="1" s="1"/>
  <c r="P72" i="1" s="1"/>
  <c r="H72" i="1"/>
  <c r="I72" i="1" s="1"/>
  <c r="Y72" i="1" s="1"/>
  <c r="F72" i="1"/>
  <c r="E72" i="1"/>
  <c r="D72" i="1"/>
  <c r="C72" i="1"/>
  <c r="B72" i="1"/>
  <c r="A72" i="1"/>
  <c r="W71" i="1"/>
  <c r="L71" i="1"/>
  <c r="O71" i="1" s="1"/>
  <c r="T71" i="1" s="1"/>
  <c r="P71" i="1" s="1"/>
  <c r="H71" i="1"/>
  <c r="I71" i="1" s="1"/>
  <c r="Y71" i="1" s="1"/>
  <c r="F71" i="1"/>
  <c r="E71" i="1"/>
  <c r="C71" i="1"/>
  <c r="B71" i="1"/>
  <c r="A71" i="1"/>
  <c r="W70" i="1"/>
  <c r="O70" i="1"/>
  <c r="T70" i="1" s="1"/>
  <c r="P70" i="1" s="1"/>
  <c r="N70" i="1"/>
  <c r="M70" i="1"/>
  <c r="H70" i="1"/>
  <c r="I70" i="1" s="1"/>
  <c r="Y70" i="1" s="1"/>
  <c r="F70" i="1"/>
  <c r="E70" i="1"/>
  <c r="D70" i="1"/>
  <c r="C70" i="1"/>
  <c r="B70" i="1"/>
  <c r="A70" i="1"/>
  <c r="W69" i="1"/>
  <c r="N69" i="1"/>
  <c r="M69" i="1"/>
  <c r="H69" i="1"/>
  <c r="I69" i="1" s="1"/>
  <c r="Y69" i="1" s="1"/>
  <c r="F69" i="1"/>
  <c r="E69" i="1"/>
  <c r="D69" i="1"/>
  <c r="C69" i="1"/>
  <c r="B69" i="1"/>
  <c r="A69" i="1"/>
  <c r="W68" i="1"/>
  <c r="N68" i="1"/>
  <c r="M68" i="1"/>
  <c r="O68" i="1" s="1"/>
  <c r="T68" i="1" s="1"/>
  <c r="P68" i="1" s="1"/>
  <c r="H68" i="1"/>
  <c r="I68" i="1" s="1"/>
  <c r="Y68" i="1" s="1"/>
  <c r="F68" i="1"/>
  <c r="E68" i="1"/>
  <c r="D68" i="1"/>
  <c r="C68" i="1"/>
  <c r="B68" i="1"/>
  <c r="A68" i="1"/>
  <c r="W67" i="1"/>
  <c r="N67" i="1"/>
  <c r="M67" i="1"/>
  <c r="O67" i="1" s="1"/>
  <c r="H67" i="1"/>
  <c r="I67" i="1" s="1"/>
  <c r="Y67" i="1" s="1"/>
  <c r="F67" i="1"/>
  <c r="E67" i="1"/>
  <c r="D67" i="1"/>
  <c r="C67" i="1"/>
  <c r="B67" i="1"/>
  <c r="A67" i="1"/>
  <c r="W66" i="1"/>
  <c r="N66" i="1"/>
  <c r="M66" i="1"/>
  <c r="O66" i="1" s="1"/>
  <c r="H66" i="1"/>
  <c r="I66" i="1" s="1"/>
  <c r="Y66" i="1" s="1"/>
  <c r="F66" i="1"/>
  <c r="E66" i="1"/>
  <c r="D66" i="1"/>
  <c r="C66" i="1"/>
  <c r="B66" i="1"/>
  <c r="A66" i="1"/>
  <c r="W65" i="1"/>
  <c r="N65" i="1"/>
  <c r="M65" i="1"/>
  <c r="H65" i="1"/>
  <c r="I65" i="1" s="1"/>
  <c r="Y65" i="1" s="1"/>
  <c r="F65" i="1"/>
  <c r="E65" i="1"/>
  <c r="D65" i="1"/>
  <c r="C65" i="1"/>
  <c r="B65" i="1"/>
  <c r="A65" i="1"/>
  <c r="W64" i="1"/>
  <c r="N64" i="1"/>
  <c r="M64" i="1"/>
  <c r="H64" i="1"/>
  <c r="I64" i="1" s="1"/>
  <c r="Y64" i="1" s="1"/>
  <c r="F64" i="1"/>
  <c r="E64" i="1"/>
  <c r="D64" i="1"/>
  <c r="C64" i="1"/>
  <c r="B64" i="1"/>
  <c r="A64" i="1"/>
  <c r="W63" i="1"/>
  <c r="N63" i="1"/>
  <c r="M63" i="1"/>
  <c r="H63" i="1"/>
  <c r="I63" i="1" s="1"/>
  <c r="Y63" i="1" s="1"/>
  <c r="F63" i="1"/>
  <c r="E63" i="1"/>
  <c r="D63" i="1"/>
  <c r="C63" i="1"/>
  <c r="B63" i="1"/>
  <c r="A63" i="1"/>
  <c r="W62" i="1"/>
  <c r="N62" i="1"/>
  <c r="M62" i="1"/>
  <c r="O62" i="1" s="1"/>
  <c r="H62" i="1"/>
  <c r="I62" i="1" s="1"/>
  <c r="Y62" i="1" s="1"/>
  <c r="F62" i="1"/>
  <c r="E62" i="1"/>
  <c r="D62" i="1"/>
  <c r="C62" i="1"/>
  <c r="B62" i="1"/>
  <c r="A62" i="1"/>
  <c r="W60" i="1"/>
  <c r="L60" i="1"/>
  <c r="O60" i="1" s="1"/>
  <c r="H60" i="1"/>
  <c r="F60" i="1"/>
  <c r="E60" i="1"/>
  <c r="C60" i="1"/>
  <c r="B60" i="1"/>
  <c r="A60" i="1"/>
  <c r="W59" i="1"/>
  <c r="N59" i="1"/>
  <c r="M59" i="1"/>
  <c r="O59" i="1" s="1"/>
  <c r="H59" i="1"/>
  <c r="F59" i="1"/>
  <c r="E59" i="1"/>
  <c r="D59" i="1"/>
  <c r="C59" i="1"/>
  <c r="B59" i="1"/>
  <c r="A59" i="1"/>
  <c r="W58" i="1"/>
  <c r="N58" i="1"/>
  <c r="M58" i="1"/>
  <c r="H58" i="1"/>
  <c r="F58" i="1"/>
  <c r="E58" i="1"/>
  <c r="D58" i="1"/>
  <c r="C58" i="1"/>
  <c r="B58" i="1"/>
  <c r="A58" i="1"/>
  <c r="W57" i="1"/>
  <c r="N57" i="1"/>
  <c r="M57" i="1"/>
  <c r="H57" i="1"/>
  <c r="F57" i="1"/>
  <c r="E57" i="1"/>
  <c r="D57" i="1"/>
  <c r="C57" i="1"/>
  <c r="B57" i="1"/>
  <c r="A57" i="1"/>
  <c r="W56" i="1"/>
  <c r="O56" i="1"/>
  <c r="N56" i="1"/>
  <c r="M56" i="1"/>
  <c r="H56" i="1"/>
  <c r="F56" i="1"/>
  <c r="E56" i="1"/>
  <c r="D56" i="1"/>
  <c r="C56" i="1"/>
  <c r="B56" i="1"/>
  <c r="A56" i="1"/>
  <c r="W55" i="1"/>
  <c r="O55" i="1"/>
  <c r="N55" i="1"/>
  <c r="M55" i="1"/>
  <c r="H55" i="1"/>
  <c r="F55" i="1"/>
  <c r="E55" i="1"/>
  <c r="D55" i="1"/>
  <c r="C55" i="1"/>
  <c r="B55" i="1"/>
  <c r="A55" i="1"/>
  <c r="W54" i="1"/>
  <c r="N54" i="1"/>
  <c r="M54" i="1"/>
  <c r="O54" i="1" s="1"/>
  <c r="H54" i="1"/>
  <c r="F54" i="1"/>
  <c r="E54" i="1"/>
  <c r="D54" i="1"/>
  <c r="C54" i="1"/>
  <c r="B54" i="1"/>
  <c r="A54" i="1"/>
  <c r="C53" i="1"/>
  <c r="B53" i="1"/>
  <c r="A53" i="1"/>
  <c r="F52" i="1"/>
  <c r="E52" i="1"/>
  <c r="D52" i="1"/>
  <c r="C52" i="1"/>
  <c r="B52" i="1"/>
  <c r="A52" i="1"/>
  <c r="C51" i="1"/>
  <c r="B51" i="1"/>
  <c r="A51" i="1"/>
  <c r="AC50" i="1"/>
  <c r="AI50" i="1" s="1"/>
  <c r="W50" i="1"/>
  <c r="N50" i="1"/>
  <c r="N49" i="1" s="1"/>
  <c r="N47" i="1" s="1"/>
  <c r="M50" i="1"/>
  <c r="H50" i="1"/>
  <c r="H49" i="1" s="1"/>
  <c r="F50" i="1"/>
  <c r="F49" i="1" s="1"/>
  <c r="E50" i="1"/>
  <c r="E49" i="1" s="1"/>
  <c r="D50" i="1"/>
  <c r="D49" i="1" s="1"/>
  <c r="C50" i="1"/>
  <c r="B50" i="1"/>
  <c r="A50" i="1"/>
  <c r="Z47" i="1"/>
  <c r="M49" i="1"/>
  <c r="L49" i="1"/>
  <c r="L47" i="1" s="1"/>
  <c r="C49" i="1"/>
  <c r="B49" i="1"/>
  <c r="A49" i="1"/>
  <c r="H48" i="1"/>
  <c r="F48" i="1"/>
  <c r="E48" i="1"/>
  <c r="D48" i="1"/>
  <c r="C48" i="1"/>
  <c r="B48" i="1"/>
  <c r="A48" i="1"/>
  <c r="AG47" i="1"/>
  <c r="AE47" i="1"/>
  <c r="Y47" i="1"/>
  <c r="M47" i="1"/>
  <c r="C47" i="1"/>
  <c r="B47" i="1"/>
  <c r="A47" i="1"/>
  <c r="C46" i="1"/>
  <c r="B46" i="1"/>
  <c r="A46" i="1"/>
  <c r="H45" i="1"/>
  <c r="F45" i="1"/>
  <c r="E45" i="1"/>
  <c r="D45" i="1"/>
  <c r="C45" i="1"/>
  <c r="B45" i="1"/>
  <c r="A45" i="1"/>
  <c r="H44" i="1"/>
  <c r="F44" i="1"/>
  <c r="E44" i="1"/>
  <c r="D44" i="1"/>
  <c r="C44" i="1"/>
  <c r="B44" i="1"/>
  <c r="A44" i="1"/>
  <c r="H43" i="1"/>
  <c r="F43" i="1"/>
  <c r="E43" i="1"/>
  <c r="D43" i="1"/>
  <c r="C43" i="1"/>
  <c r="B43" i="1"/>
  <c r="A43" i="1"/>
  <c r="H42" i="1"/>
  <c r="F42" i="1"/>
  <c r="E42" i="1"/>
  <c r="D42" i="1"/>
  <c r="C42" i="1"/>
  <c r="B42" i="1"/>
  <c r="A42" i="1"/>
  <c r="H41" i="1"/>
  <c r="F41" i="1"/>
  <c r="E41" i="1"/>
  <c r="D41" i="1"/>
  <c r="C41" i="1"/>
  <c r="B41" i="1"/>
  <c r="A41" i="1"/>
  <c r="H40" i="1"/>
  <c r="F40" i="1"/>
  <c r="E40" i="1"/>
  <c r="D40" i="1"/>
  <c r="C40" i="1"/>
  <c r="B40" i="1"/>
  <c r="A40" i="1"/>
  <c r="H39" i="1"/>
  <c r="F39" i="1"/>
  <c r="E39" i="1"/>
  <c r="D39" i="1"/>
  <c r="C39" i="1"/>
  <c r="B39" i="1"/>
  <c r="A39" i="1"/>
  <c r="H38" i="1"/>
  <c r="F38" i="1"/>
  <c r="E38" i="1"/>
  <c r="D38" i="1"/>
  <c r="C38" i="1"/>
  <c r="B38" i="1"/>
  <c r="A38" i="1"/>
  <c r="H37" i="1"/>
  <c r="F37" i="1"/>
  <c r="E37" i="1"/>
  <c r="D37" i="1"/>
  <c r="C37" i="1"/>
  <c r="B37" i="1"/>
  <c r="A37" i="1"/>
  <c r="H36" i="1"/>
  <c r="F36" i="1"/>
  <c r="E36" i="1"/>
  <c r="D36" i="1"/>
  <c r="C36" i="1"/>
  <c r="B36" i="1"/>
  <c r="A36" i="1"/>
  <c r="H35" i="1"/>
  <c r="F35" i="1"/>
  <c r="E35" i="1"/>
  <c r="D35" i="1"/>
  <c r="C35" i="1"/>
  <c r="B35" i="1"/>
  <c r="A35" i="1"/>
  <c r="H34" i="1"/>
  <c r="F34" i="1"/>
  <c r="E34" i="1"/>
  <c r="D34" i="1"/>
  <c r="C34" i="1"/>
  <c r="B34" i="1"/>
  <c r="A34" i="1"/>
  <c r="H33" i="1"/>
  <c r="F33" i="1"/>
  <c r="E33" i="1"/>
  <c r="D33" i="1"/>
  <c r="C33" i="1"/>
  <c r="B33" i="1"/>
  <c r="A33" i="1"/>
  <c r="H32" i="1"/>
  <c r="F32" i="1"/>
  <c r="E32" i="1"/>
  <c r="D32" i="1"/>
  <c r="C32" i="1"/>
  <c r="B32" i="1"/>
  <c r="A32" i="1"/>
  <c r="H31" i="1"/>
  <c r="F31" i="1"/>
  <c r="E31" i="1"/>
  <c r="D31" i="1"/>
  <c r="C31" i="1"/>
  <c r="B31" i="1"/>
  <c r="A31" i="1"/>
  <c r="H30" i="1"/>
  <c r="F30" i="1"/>
  <c r="E30" i="1"/>
  <c r="D30" i="1"/>
  <c r="C30" i="1"/>
  <c r="B30" i="1"/>
  <c r="A30" i="1"/>
  <c r="H29" i="1"/>
  <c r="F29" i="1"/>
  <c r="E29" i="1"/>
  <c r="D29" i="1"/>
  <c r="C29" i="1"/>
  <c r="B29" i="1"/>
  <c r="A29" i="1"/>
  <c r="H28" i="1"/>
  <c r="F28" i="1"/>
  <c r="E28" i="1"/>
  <c r="D28" i="1"/>
  <c r="C28" i="1"/>
  <c r="B28" i="1"/>
  <c r="A28" i="1"/>
  <c r="H27" i="1"/>
  <c r="F27" i="1"/>
  <c r="E27" i="1"/>
  <c r="D27" i="1"/>
  <c r="C27" i="1"/>
  <c r="B27" i="1"/>
  <c r="A27" i="1"/>
  <c r="H26" i="1"/>
  <c r="F26" i="1"/>
  <c r="E26" i="1"/>
  <c r="D26" i="1"/>
  <c r="C26" i="1"/>
  <c r="B26" i="1"/>
  <c r="A26" i="1"/>
  <c r="H25" i="1"/>
  <c r="F25" i="1"/>
  <c r="E25" i="1"/>
  <c r="D25" i="1"/>
  <c r="C25" i="1"/>
  <c r="B25" i="1"/>
  <c r="A25" i="1"/>
  <c r="H24" i="1"/>
  <c r="F24" i="1"/>
  <c r="E24" i="1"/>
  <c r="D24" i="1"/>
  <c r="C24" i="1"/>
  <c r="B24" i="1"/>
  <c r="A24" i="1"/>
  <c r="H23" i="1"/>
  <c r="F23" i="1"/>
  <c r="E23" i="1"/>
  <c r="D23" i="1"/>
  <c r="C23" i="1"/>
  <c r="B23" i="1"/>
  <c r="A23" i="1"/>
  <c r="H22" i="1"/>
  <c r="F22" i="1"/>
  <c r="E22" i="1"/>
  <c r="D22" i="1"/>
  <c r="C22" i="1"/>
  <c r="B22" i="1"/>
  <c r="A22" i="1"/>
  <c r="H21" i="1"/>
  <c r="F21" i="1"/>
  <c r="E21" i="1"/>
  <c r="D21" i="1"/>
  <c r="C21" i="1"/>
  <c r="B21" i="1"/>
  <c r="A21" i="1"/>
  <c r="F20" i="1"/>
  <c r="E20" i="1"/>
  <c r="D20" i="1"/>
  <c r="C20" i="1"/>
  <c r="B20" i="1"/>
  <c r="A20" i="1"/>
  <c r="H19" i="1"/>
  <c r="F19" i="1"/>
  <c r="E19" i="1"/>
  <c r="D19" i="1"/>
  <c r="C19" i="1"/>
  <c r="B19" i="1"/>
  <c r="A19" i="1"/>
  <c r="AB18" i="1"/>
  <c r="AA18" i="1"/>
  <c r="F18" i="1"/>
  <c r="E18" i="1"/>
  <c r="D18" i="1"/>
  <c r="C18" i="1"/>
  <c r="B18" i="1"/>
  <c r="A18" i="1"/>
  <c r="K67" i="1" l="1"/>
  <c r="AE67" i="1" s="1"/>
  <c r="AI67" i="1" s="1"/>
  <c r="T67" i="1"/>
  <c r="P67" i="1" s="1"/>
  <c r="Z70" i="1"/>
  <c r="AF70" i="1"/>
  <c r="AJ70" i="1" s="1"/>
  <c r="Z71" i="1"/>
  <c r="AF71" i="1"/>
  <c r="AJ71" i="1" s="1"/>
  <c r="Z72" i="1"/>
  <c r="AH72" i="1"/>
  <c r="Z74" i="1"/>
  <c r="AH74" i="1"/>
  <c r="AJ74" i="1" s="1"/>
  <c r="W53" i="1"/>
  <c r="W51" i="1" s="1"/>
  <c r="K62" i="1"/>
  <c r="AE62" i="1" s="1"/>
  <c r="T62" i="1"/>
  <c r="P62" i="1" s="1"/>
  <c r="K66" i="1"/>
  <c r="X66" i="1" s="1"/>
  <c r="T66" i="1"/>
  <c r="P66" i="1" s="1"/>
  <c r="Z68" i="1"/>
  <c r="AF68" i="1"/>
  <c r="AJ68" i="1" s="1"/>
  <c r="U47" i="1"/>
  <c r="W49" i="1"/>
  <c r="W47" i="1" s="1"/>
  <c r="Y54" i="1"/>
  <c r="I53" i="1"/>
  <c r="I51" i="1" s="1"/>
  <c r="Y53" i="1"/>
  <c r="Y51" i="1" s="1"/>
  <c r="Y46" i="1" s="1"/>
  <c r="Y20" i="1" s="1"/>
  <c r="Y18" i="1" s="1"/>
  <c r="I49" i="1"/>
  <c r="I47" i="1" s="1"/>
  <c r="H47" i="1"/>
  <c r="R61" i="1"/>
  <c r="R53" i="1" s="1"/>
  <c r="R51" i="1" s="1"/>
  <c r="R46" i="1" s="1"/>
  <c r="R20" i="1" s="1"/>
  <c r="R18" i="1" s="1"/>
  <c r="S53" i="1"/>
  <c r="S51" i="1" s="1"/>
  <c r="S46" i="1" s="1"/>
  <c r="S20" i="1" s="1"/>
  <c r="S18" i="1" s="1"/>
  <c r="K56" i="1"/>
  <c r="X56" i="1" s="1"/>
  <c r="K55" i="1"/>
  <c r="X55" i="1" s="1"/>
  <c r="K70" i="1"/>
  <c r="AE70" i="1" s="1"/>
  <c r="AI70" i="1" s="1"/>
  <c r="AC49" i="1"/>
  <c r="O50" i="1"/>
  <c r="K50" i="1" s="1"/>
  <c r="X50" i="1" s="1"/>
  <c r="O58" i="1"/>
  <c r="K58" i="1" s="1"/>
  <c r="O63" i="1"/>
  <c r="O65" i="1"/>
  <c r="N53" i="1"/>
  <c r="N51" i="1" s="1"/>
  <c r="N46" i="1" s="1"/>
  <c r="N20" i="1" s="1"/>
  <c r="N18" i="1" s="1"/>
  <c r="H53" i="1"/>
  <c r="H51" i="1" s="1"/>
  <c r="O57" i="1"/>
  <c r="K57" i="1" s="1"/>
  <c r="K59" i="1"/>
  <c r="X59" i="1" s="1"/>
  <c r="O64" i="1"/>
  <c r="O69" i="1"/>
  <c r="K72" i="1"/>
  <c r="AG72" i="1" s="1"/>
  <c r="K74" i="1"/>
  <c r="AG74" i="1" s="1"/>
  <c r="AI74" i="1" s="1"/>
  <c r="U53" i="1"/>
  <c r="U51" i="1" s="1"/>
  <c r="U46" i="1" s="1"/>
  <c r="U20" i="1" s="1"/>
  <c r="U18" i="1" s="1"/>
  <c r="X62" i="1"/>
  <c r="K60" i="1"/>
  <c r="K68" i="1"/>
  <c r="K71" i="1"/>
  <c r="O73" i="1"/>
  <c r="M53" i="1"/>
  <c r="M51" i="1" s="1"/>
  <c r="M46" i="1" s="1"/>
  <c r="M20" i="1" s="1"/>
  <c r="M18" i="1" s="1"/>
  <c r="K54" i="1"/>
  <c r="L53" i="1"/>
  <c r="L51" i="1" s="1"/>
  <c r="L46" i="1" s="1"/>
  <c r="L20" i="1" s="1"/>
  <c r="L18" i="1" s="1"/>
  <c r="W46" i="1" l="1"/>
  <c r="W20" i="1" s="1"/>
  <c r="W18" i="1" s="1"/>
  <c r="X67" i="1"/>
  <c r="H46" i="1"/>
  <c r="H20" i="1" s="1"/>
  <c r="H18" i="1" s="1"/>
  <c r="V47" i="1"/>
  <c r="X49" i="1"/>
  <c r="X47" i="1" s="1"/>
  <c r="Z67" i="1"/>
  <c r="AF67" i="1"/>
  <c r="AJ67" i="1" s="1"/>
  <c r="K73" i="1"/>
  <c r="X73" i="1" s="1"/>
  <c r="T73" i="1"/>
  <c r="P73" i="1" s="1"/>
  <c r="AE66" i="1"/>
  <c r="AI66" i="1" s="1"/>
  <c r="K65" i="1"/>
  <c r="AE65" i="1" s="1"/>
  <c r="AI65" i="1" s="1"/>
  <c r="T65" i="1"/>
  <c r="P65" i="1" s="1"/>
  <c r="AF62" i="1"/>
  <c r="Z62" i="1"/>
  <c r="K69" i="1"/>
  <c r="X69" i="1" s="1"/>
  <c r="T69" i="1"/>
  <c r="P69" i="1" s="1"/>
  <c r="K63" i="1"/>
  <c r="X63" i="1" s="1"/>
  <c r="T63" i="1"/>
  <c r="P63" i="1" s="1"/>
  <c r="AJ72" i="1"/>
  <c r="K64" i="1"/>
  <c r="AE64" i="1" s="1"/>
  <c r="AI64" i="1" s="1"/>
  <c r="T64" i="1"/>
  <c r="P64" i="1" s="1"/>
  <c r="Z66" i="1"/>
  <c r="AF66" i="1"/>
  <c r="AJ66" i="1" s="1"/>
  <c r="I46" i="1"/>
  <c r="I20" i="1" s="1"/>
  <c r="I18" i="1" s="1"/>
  <c r="X70" i="1"/>
  <c r="AE63" i="1"/>
  <c r="AI63" i="1" s="1"/>
  <c r="X74" i="1"/>
  <c r="AC55" i="1"/>
  <c r="AI55" i="1" s="1"/>
  <c r="AC59" i="1"/>
  <c r="AI59" i="1" s="1"/>
  <c r="AC56" i="1"/>
  <c r="AI56" i="1" s="1"/>
  <c r="O49" i="1"/>
  <c r="K49" i="1" s="1"/>
  <c r="K47" i="1" s="1"/>
  <c r="X72" i="1"/>
  <c r="AI49" i="1"/>
  <c r="AC47" i="1"/>
  <c r="AI47" i="1" s="1"/>
  <c r="O53" i="1"/>
  <c r="O51" i="1" s="1"/>
  <c r="AC54" i="1"/>
  <c r="X54" i="1"/>
  <c r="AC58" i="1"/>
  <c r="AI58" i="1" s="1"/>
  <c r="X58" i="1"/>
  <c r="X60" i="1"/>
  <c r="AC60" i="1"/>
  <c r="AI60" i="1" s="1"/>
  <c r="AI72" i="1"/>
  <c r="X64" i="1"/>
  <c r="AE68" i="1"/>
  <c r="AI68" i="1" s="1"/>
  <c r="X68" i="1"/>
  <c r="AE71" i="1"/>
  <c r="AI71" i="1" s="1"/>
  <c r="X71" i="1"/>
  <c r="AC57" i="1"/>
  <c r="AI57" i="1" s="1"/>
  <c r="X57" i="1"/>
  <c r="AI62" i="1"/>
  <c r="O47" i="1" l="1"/>
  <c r="AG73" i="1"/>
  <c r="AI73" i="1" s="1"/>
  <c r="AE69" i="1"/>
  <c r="AI69" i="1" s="1"/>
  <c r="X65" i="1"/>
  <c r="X53" i="1" s="1"/>
  <c r="X51" i="1" s="1"/>
  <c r="X46" i="1" s="1"/>
  <c r="X20" i="1" s="1"/>
  <c r="X18" i="1" s="1"/>
  <c r="AJ62" i="1"/>
  <c r="Z73" i="1"/>
  <c r="AH73" i="1"/>
  <c r="P53" i="1"/>
  <c r="P51" i="1" s="1"/>
  <c r="P46" i="1" s="1"/>
  <c r="P20" i="1" s="1"/>
  <c r="P18" i="1" s="1"/>
  <c r="Z69" i="1"/>
  <c r="AF69" i="1"/>
  <c r="AJ69" i="1" s="1"/>
  <c r="Z65" i="1"/>
  <c r="AF65" i="1"/>
  <c r="AJ65" i="1" s="1"/>
  <c r="Z64" i="1"/>
  <c r="AF64" i="1"/>
  <c r="AJ64" i="1" s="1"/>
  <c r="T53" i="1"/>
  <c r="T51" i="1" s="1"/>
  <c r="T46" i="1" s="1"/>
  <c r="T20" i="1" s="1"/>
  <c r="T18" i="1" s="1"/>
  <c r="K53" i="1"/>
  <c r="K51" i="1" s="1"/>
  <c r="K46" i="1" s="1"/>
  <c r="K20" i="1" s="1"/>
  <c r="K18" i="1" s="1"/>
  <c r="Z63" i="1"/>
  <c r="AF63" i="1"/>
  <c r="AJ63" i="1" s="1"/>
  <c r="O46" i="1"/>
  <c r="O20" i="1" s="1"/>
  <c r="O18" i="1" s="1"/>
  <c r="AI54" i="1"/>
  <c r="AC53" i="1"/>
  <c r="AG53" i="1"/>
  <c r="AG51" i="1" s="1"/>
  <c r="AG46" i="1" s="1"/>
  <c r="AG20" i="1" s="1"/>
  <c r="AG18" i="1" s="1"/>
  <c r="V53" i="1"/>
  <c r="V51" i="1" s="1"/>
  <c r="V46" i="1" s="1"/>
  <c r="V20" i="1" s="1"/>
  <c r="V18" i="1" s="1"/>
  <c r="AE53" i="1" l="1"/>
  <c r="AE51" i="1" s="1"/>
  <c r="AE46" i="1" s="1"/>
  <c r="AE20" i="1" s="1"/>
  <c r="AE18" i="1" s="1"/>
  <c r="Z53" i="1"/>
  <c r="Z51" i="1" s="1"/>
  <c r="Z46" i="1" s="1"/>
  <c r="Z20" i="1" s="1"/>
  <c r="Z18" i="1" s="1"/>
  <c r="AF53" i="1"/>
  <c r="AF51" i="1" s="1"/>
  <c r="AF46" i="1" s="1"/>
  <c r="AF20" i="1" s="1"/>
  <c r="AF18" i="1" s="1"/>
  <c r="AJ73" i="1"/>
  <c r="AH53" i="1"/>
  <c r="AI53" i="1"/>
  <c r="AI51" i="1" s="1"/>
  <c r="AI46" i="1" s="1"/>
  <c r="AI20" i="1" s="1"/>
  <c r="AI18" i="1" s="1"/>
  <c r="AC51" i="1"/>
  <c r="AC46" i="1" s="1"/>
  <c r="AC20" i="1" s="1"/>
  <c r="AC18" i="1" s="1"/>
  <c r="AJ53" i="1" l="1"/>
  <c r="AJ51" i="1" s="1"/>
  <c r="AJ46" i="1" s="1"/>
  <c r="AJ20" i="1" s="1"/>
  <c r="AJ18" i="1" s="1"/>
  <c r="AH51" i="1"/>
  <c r="AH46" i="1" s="1"/>
  <c r="AH20" i="1" s="1"/>
  <c r="AH18" i="1" s="1"/>
</calcChain>
</file>

<file path=xl/sharedStrings.xml><?xml version="1.0" encoding="utf-8"?>
<sst xmlns="http://schemas.openxmlformats.org/spreadsheetml/2006/main" count="1678" uniqueCount="58">
  <si>
    <t>Приложение № 3</t>
  </si>
  <si>
    <t>Форма 3. План освоения капитальных вложений по инвестиционным проектам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</si>
  <si>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</si>
  <si>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</si>
  <si>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                                                       </t>
  </si>
  <si>
    <t xml:space="preserve"> полное наименование субъекта электроэнергетики</t>
  </si>
  <si>
    <t>Утвержденные плановые значения показателей приведены в соответствии с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</si>
  <si>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</si>
  <si>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</si>
  <si>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</si>
  <si>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</si>
  <si>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 xml:space="preserve">Текущая стадия реализации инвестиционного проекта  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</si>
  <si>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</si>
  <si>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</si>
  <si>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</si>
  <si>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</si>
  <si>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в прогнозных ценах соответствующих лет, млн рублей  (без НДС)</t>
  </si>
  <si>
    <t>Краткое обоснование корректировки утвержденного плана</t>
  </si>
  <si>
    <t>Предложение по корректировке утвержденного  плана</t>
  </si>
  <si>
    <t>Итого за период реализации инвестиционной программы
(предложение по корректировке утвержденного плана)</t>
  </si>
  <si>
    <t>Предложение по корректировке утвержденного плана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</si>
  <si>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</si>
  <si>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</si>
  <si>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</si>
  <si>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</si>
  <si>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</si>
  <si>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</si>
  <si>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</si>
  <si>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 xml:space="preserve">Факт 
</t>
  </si>
  <si>
    <t>29.1</t>
  </si>
  <si>
    <t>29.2</t>
  </si>
  <si>
    <t>29.3</t>
  </si>
  <si>
    <t>29.4</t>
  </si>
  <si>
    <t>29.5</t>
  </si>
  <si>
    <t>29.6</t>
  </si>
  <si>
    <t>нд</t>
  </si>
  <si>
    <t>2018 год</t>
  </si>
  <si>
    <t>2019 год</t>
  </si>
  <si>
    <t>2020 год</t>
  </si>
  <si>
    <t>Утвержденный план</t>
  </si>
  <si>
    <t>Итого за период реализации инвестиционной программы
(утвержденный план)</t>
  </si>
  <si>
    <t>1.2.2.2</t>
  </si>
  <si>
    <t>З</t>
  </si>
  <si>
    <t>Год раскрытия информации: 2018 год</t>
  </si>
  <si>
    <t>Приказом Министерства промышленности, энергетики и торговли Красноярского края от 27.10.2017 № 08-111</t>
  </si>
  <si>
    <t>План на 01.01.2017 года</t>
  </si>
  <si>
    <t>Предложения по корректировке утвержденного плана на 01.01.2018</t>
  </si>
  <si>
    <t xml:space="preserve">Фактический объем освоения капитальных вложений на 01.01.года 2017
, млн рублей 
(без НДС) </t>
  </si>
  <si>
    <t>Освоение капитальных вложений 2017 года в прогнозных ценах соответствующих лет, млн рублей (без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</si>
  <si>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</si>
  <si>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Приведение сметной стоимости к ценам 2018 года</t>
  </si>
  <si>
    <t>Разработка проектной документации включена в состав мероприятия по модернизации электрических сетей от ТП-1А (134-8-2)</t>
  </si>
  <si>
    <t>Обращение ДГХ администрации города Красноярска в адрес ООО "КрасКом" о включении мероприятий по повышению надежности электроснабжения   потребителей микрорайона "Вторичные ресурсы" в инвестиционную программу. Жалобы на низкое напряжение в электрической сети жителей микрорайона.</t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</si>
  <si>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</si>
  <si>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</si>
  <si>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>На 01.01.2018 года</t>
  </si>
  <si>
    <t>Мероприятие выполнено в 2017 году за счет других источников финансирования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</si>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</sst>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</numFmts>
  <fonts count="31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3" fillId="0" borderId="0"/>
    <xf numFmtId="0" fontId="2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1" fillId="11" borderId="14" applyNumberFormat="0" applyAlignment="0" applyProtection="0"/>
    <xf numFmtId="0" fontId="12" fillId="24" borderId="15" applyNumberFormat="0" applyAlignment="0" applyProtection="0"/>
    <xf numFmtId="0" fontId="13" fillId="24" borderId="14" applyNumberFormat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25" borderId="20" applyNumberFormat="0" applyAlignment="0" applyProtection="0"/>
    <xf numFmtId="0" fontId="19" fillId="0" borderId="0" applyNumberFormat="0" applyFill="0" applyBorder="0" applyAlignment="0" applyProtection="0"/>
    <xf numFmtId="0" fontId="20" fillId="26" borderId="0" applyNumberFormat="0" applyBorder="0" applyAlignment="0" applyProtection="0"/>
    <xf numFmtId="0" fontId="21" fillId="0" borderId="0"/>
    <xf numFmtId="0" fontId="22" fillId="0" borderId="0"/>
    <xf numFmtId="0" fontId="22" fillId="0" borderId="0"/>
    <xf numFmtId="0" fontId="2" fillId="0" borderId="0"/>
    <xf numFmtId="0" fontId="21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3" applyBorder="0" applyAlignment="0">
      <alignment horizontal="center" wrapText="1"/>
    </xf>
    <xf numFmtId="0" fontId="24" fillId="7" borderId="0" applyNumberFormat="0" applyBorder="0" applyAlignment="0" applyProtection="0"/>
    <xf numFmtId="0" fontId="25" fillId="0" borderId="0" applyNumberFormat="0" applyFill="0" applyBorder="0" applyAlignment="0" applyProtection="0"/>
    <xf numFmtId="0" fontId="8" fillId="27" borderId="21" applyNumberFormat="0" applyFon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22" applyNumberFormat="0" applyFill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0" borderId="0">
      <alignment horizontal="left" vertical="top"/>
    </xf>
    <xf numFmtId="0" fontId="30" fillId="8" borderId="0" applyNumberFormat="0" applyBorder="0" applyAlignment="0" applyProtection="0"/>
  </cellStyleXfs>
  <cellXfs count="125">
    <xf numFmtId="0" fontId="0" fillId="0" borderId="0" xfId="0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5" fillId="0" borderId="0" xfId="2" applyFont="1" applyAlignment="1">
      <alignment horizontal="righ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1" fontId="6" fillId="0" borderId="0" xfId="0" applyNumberFormat="1" applyFont="1" applyFill="1" applyBorder="1" applyAlignment="1">
      <alignment vertical="top"/>
    </xf>
    <xf numFmtId="2" fontId="6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6" fillId="2" borderId="0" xfId="0" applyFont="1" applyFill="1"/>
    <xf numFmtId="2" fontId="6" fillId="4" borderId="3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6" fillId="4" borderId="0" xfId="0" applyFont="1" applyFill="1"/>
    <xf numFmtId="2" fontId="6" fillId="5" borderId="3" xfId="0" applyNumberFormat="1" applyFont="1" applyFill="1" applyBorder="1" applyAlignment="1">
      <alignment horizontal="center"/>
    </xf>
    <xf numFmtId="1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0" xfId="0" applyFont="1" applyFill="1"/>
    <xf numFmtId="165" fontId="6" fillId="0" borderId="4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0" fillId="0" borderId="13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 textRotation="90" wrapText="1"/>
    </xf>
    <xf numFmtId="0" fontId="0" fillId="0" borderId="3" xfId="2" applyFont="1" applyFill="1" applyBorder="1" applyAlignment="1">
      <alignment horizontal="center" vertical="center" textRotation="90" wrapText="1"/>
    </xf>
    <xf numFmtId="0" fontId="0" fillId="0" borderId="3" xfId="0" applyFont="1" applyFill="1" applyBorder="1" applyAlignment="1">
      <alignment horizontal="center" vertical="center" wrapText="1"/>
    </xf>
    <xf numFmtId="165" fontId="0" fillId="3" borderId="3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5" fillId="0" borderId="0" xfId="1" applyFont="1" applyAlignment="1">
      <alignment vertical="center"/>
    </xf>
    <xf numFmtId="0" fontId="0" fillId="0" borderId="0" xfId="1" applyFont="1" applyAlignment="1">
      <alignment vertical="top"/>
    </xf>
    <xf numFmtId="0" fontId="0" fillId="0" borderId="0" xfId="0" applyFont="1" applyFill="1" applyAlignment="1"/>
    <xf numFmtId="0" fontId="0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Fill="1"/>
    <xf numFmtId="0" fontId="0" fillId="0" borderId="0" xfId="1" applyFont="1" applyFill="1" applyAlignment="1"/>
    <xf numFmtId="0" fontId="0" fillId="0" borderId="0" xfId="0" applyFont="1"/>
    <xf numFmtId="0" fontId="0" fillId="0" borderId="0" xfId="1" applyFont="1" applyFill="1" applyAlignment="1">
      <alignment wrapText="1"/>
    </xf>
    <xf numFmtId="0" fontId="0" fillId="0" borderId="0" xfId="1" applyFont="1" applyFill="1"/>
    <xf numFmtId="0" fontId="5" fillId="0" borderId="0" xfId="1" applyFont="1" applyAlignment="1">
      <alignment horizontal="center" vertical="center"/>
    </xf>
    <xf numFmtId="1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top"/>
    </xf>
    <xf numFmtId="1" fontId="0" fillId="0" borderId="0" xfId="1" applyNumberFormat="1" applyFont="1" applyAlignment="1">
      <alignment vertical="top"/>
    </xf>
    <xf numFmtId="165" fontId="0" fillId="0" borderId="0" xfId="1" applyNumberFormat="1" applyFont="1" applyAlignment="1">
      <alignment vertical="top"/>
    </xf>
    <xf numFmtId="165" fontId="0" fillId="0" borderId="0" xfId="1" applyNumberFormat="1" applyFont="1" applyAlignment="1">
      <alignment horizontal="center" vertical="top"/>
    </xf>
    <xf numFmtId="1" fontId="0" fillId="0" borderId="0" xfId="0" applyNumberFormat="1" applyFont="1" applyFill="1" applyAlignment="1"/>
    <xf numFmtId="165" fontId="0" fillId="0" borderId="0" xfId="0" applyNumberFormat="1" applyFont="1" applyFill="1" applyAlignment="1"/>
    <xf numFmtId="165" fontId="0" fillId="0" borderId="0" xfId="0" applyNumberFormat="1" applyFont="1" applyFill="1" applyAlignment="1">
      <alignment horizont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/>
    <xf numFmtId="1" fontId="6" fillId="2" borderId="3" xfId="1" applyNumberFormat="1" applyFont="1" applyFill="1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center" vertical="center" wrapText="1"/>
    </xf>
    <xf numFmtId="1" fontId="0" fillId="3" borderId="3" xfId="1" applyNumberFormat="1" applyFont="1" applyFill="1" applyBorder="1" applyAlignment="1">
      <alignment horizontal="center" vertical="center" wrapText="1"/>
    </xf>
    <xf numFmtId="2" fontId="0" fillId="3" borderId="3" xfId="0" applyNumberFormat="1" applyFont="1" applyFill="1" applyBorder="1" applyAlignment="1">
      <alignment horizontal="center"/>
    </xf>
    <xf numFmtId="1" fontId="0" fillId="3" borderId="3" xfId="0" applyNumberFormat="1" applyFont="1" applyFill="1" applyBorder="1" applyAlignment="1">
      <alignment horizontal="center"/>
    </xf>
    <xf numFmtId="0" fontId="0" fillId="3" borderId="0" xfId="0" applyFont="1" applyFill="1"/>
    <xf numFmtId="1" fontId="6" fillId="4" borderId="3" xfId="1" applyNumberFormat="1" applyFon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/>
    </xf>
    <xf numFmtId="1" fontId="6" fillId="5" borderId="3" xfId="1" applyNumberFormat="1" applyFont="1" applyFill="1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left" vertical="center" wrapText="1"/>
    </xf>
    <xf numFmtId="1" fontId="0" fillId="0" borderId="4" xfId="1" applyNumberFormat="1" applyFont="1" applyBorder="1" applyAlignment="1">
      <alignment horizontal="center" vertical="center" wrapText="1"/>
    </xf>
    <xf numFmtId="1" fontId="0" fillId="0" borderId="4" xfId="1" applyNumberFormat="1" applyFont="1" applyBorder="1" applyAlignment="1">
      <alignment horizontal="left" vertical="center" wrapText="1"/>
    </xf>
    <xf numFmtId="2" fontId="0" fillId="0" borderId="4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1" fontId="0" fillId="0" borderId="4" xfId="1" applyNumberFormat="1" applyFont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" fontId="0" fillId="0" borderId="0" xfId="0" applyNumberFormat="1" applyFont="1"/>
    <xf numFmtId="0" fontId="2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1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 textRotation="90" wrapText="1"/>
    </xf>
    <xf numFmtId="1" fontId="0" fillId="0" borderId="3" xfId="0" applyNumberFormat="1" applyFont="1" applyFill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233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Normal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12 2" xfId="39"/>
    <cellStyle name="Обычный 2" xfId="40"/>
    <cellStyle name="Обычный 2 26 2" xfId="41"/>
    <cellStyle name="Обычный 3" xfId="2"/>
    <cellStyle name="Обычный 3 2" xfId="42"/>
    <cellStyle name="Обычный 3 2 2 2" xfId="43"/>
    <cellStyle name="Обычный 3 21" xfId="44"/>
    <cellStyle name="Обычный 4" xfId="45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4" xfId="112"/>
    <cellStyle name="Обычный 6 2 4 2" xfId="113"/>
    <cellStyle name="Обычный 6 2 4 2 2" xfId="114"/>
    <cellStyle name="Обычный 6 2 4 2 3" xfId="115"/>
    <cellStyle name="Обычный 6 2 4 3" xfId="116"/>
    <cellStyle name="Обычный 6 2 4 4" xfId="117"/>
    <cellStyle name="Обычный 6 2 5" xfId="118"/>
    <cellStyle name="Обычный 6 2 5 2" xfId="119"/>
    <cellStyle name="Обычный 6 2 5 2 2" xfId="120"/>
    <cellStyle name="Обычный 6 2 5 2 3" xfId="121"/>
    <cellStyle name="Обычный 6 2 5 3" xfId="122"/>
    <cellStyle name="Обычный 6 2 5 4" xfId="123"/>
    <cellStyle name="Обычный 6 2 6" xfId="124"/>
    <cellStyle name="Обычный 6 2 6 2" xfId="125"/>
    <cellStyle name="Обычный 6 2 6 3" xfId="126"/>
    <cellStyle name="Обычный 6 2 7" xfId="127"/>
    <cellStyle name="Обычный 6 2 8" xfId="128"/>
    <cellStyle name="Обычный 6 2 9" xfId="129"/>
    <cellStyle name="Обычный 6 3" xfId="130"/>
    <cellStyle name="Обычный 6 3 2" xfId="131"/>
    <cellStyle name="Обычный 6 3 2 2" xfId="132"/>
    <cellStyle name="Обычный 6 3 2 3" xfId="133"/>
    <cellStyle name="Обычный 6 3 3" xfId="134"/>
    <cellStyle name="Обычный 6 3 4" xfId="135"/>
    <cellStyle name="Обычный 6 4" xfId="136"/>
    <cellStyle name="Обычный 6 4 2" xfId="137"/>
    <cellStyle name="Обычный 6 4 2 2" xfId="138"/>
    <cellStyle name="Обычный 6 4 2 3" xfId="139"/>
    <cellStyle name="Обычный 6 4 3" xfId="140"/>
    <cellStyle name="Обычный 6 4 4" xfId="141"/>
    <cellStyle name="Обычный 6 5" xfId="142"/>
    <cellStyle name="Обычный 6 5 2" xfId="143"/>
    <cellStyle name="Обычный 6 5 3" xfId="144"/>
    <cellStyle name="Обычный 6 6" xfId="145"/>
    <cellStyle name="Обычный 6 7" xfId="146"/>
    <cellStyle name="Обычный 6 8" xfId="147"/>
    <cellStyle name="Обычный 7" xfId="1"/>
    <cellStyle name="Обычный 7 2" xfId="148"/>
    <cellStyle name="Обычный 7 2 2" xfId="149"/>
    <cellStyle name="Обычный 7 2 2 2" xfId="150"/>
    <cellStyle name="Обычный 7 2 2 2 2" xfId="151"/>
    <cellStyle name="Обычный 7 2 2 2 3" xfId="152"/>
    <cellStyle name="Обычный 7 2 2 3" xfId="153"/>
    <cellStyle name="Обычный 7 2 2 4" xfId="154"/>
    <cellStyle name="Обычный 7 2 3" xfId="155"/>
    <cellStyle name="Обычный 7 2 3 2" xfId="156"/>
    <cellStyle name="Обычный 7 2 3 2 2" xfId="157"/>
    <cellStyle name="Обычный 7 2 3 2 3" xfId="158"/>
    <cellStyle name="Обычный 7 2 3 3" xfId="159"/>
    <cellStyle name="Обычный 7 2 3 4" xfId="160"/>
    <cellStyle name="Обычный 7 2 4" xfId="161"/>
    <cellStyle name="Обычный 7 2 4 2" xfId="162"/>
    <cellStyle name="Обычный 7 2 4 3" xfId="163"/>
    <cellStyle name="Обычный 7 2 5" xfId="164"/>
    <cellStyle name="Обычный 7 2 6" xfId="165"/>
    <cellStyle name="Обычный 7 2 7" xfId="166"/>
    <cellStyle name="Обычный 8" xfId="167"/>
    <cellStyle name="Обычный 9" xfId="168"/>
    <cellStyle name="Обычный 9 2" xfId="169"/>
    <cellStyle name="Обычный 9 2 2" xfId="170"/>
    <cellStyle name="Обычный 9 2 2 2" xfId="171"/>
    <cellStyle name="Обычный 9 2 2 3" xfId="172"/>
    <cellStyle name="Обычный 9 2 2 4" xfId="173"/>
    <cellStyle name="Обычный 9 2 3" xfId="174"/>
    <cellStyle name="Обычный 9 2 4" xfId="175"/>
    <cellStyle name="Обычный 9 3" xfId="176"/>
    <cellStyle name="Обычный 9 3 2" xfId="177"/>
    <cellStyle name="Обычный 9 3 3" xfId="178"/>
    <cellStyle name="Обычный 9 3 4" xfId="179"/>
    <cellStyle name="Обычный 9 4" xfId="180"/>
    <cellStyle name="Обычный 9 5" xfId="181"/>
    <cellStyle name="ПИР" xfId="182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Титул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вост" xfId="231"/>
    <cellStyle name="Хороший 2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I0810_1032402976870_02_0_04_0%20&#1082;&#1086;&#1088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I0810_1032402976870_01_0_04_12018%20&#1082;&#1086;&#1088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8">
          <cell r="A18" t="str">
            <v>0</v>
          </cell>
          <cell r="B18" t="str">
            <v>ВСЕГО по инвестиционной программе, в том числе:</v>
          </cell>
          <cell r="C18" t="str">
            <v>нд</v>
          </cell>
          <cell r="D18" t="str">
            <v>нд</v>
          </cell>
          <cell r="E18" t="str">
            <v>нд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  <cell r="C19" t="str">
            <v>нд</v>
          </cell>
          <cell r="D19" t="str">
            <v>нд</v>
          </cell>
          <cell r="E19" t="str">
            <v>нд</v>
          </cell>
          <cell r="H19" t="str">
            <v>нд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  <cell r="C20" t="str">
            <v>нд</v>
          </cell>
          <cell r="D20" t="str">
            <v>нд</v>
          </cell>
          <cell r="E20" t="str">
            <v>нд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1" t="str">
            <v>нд</v>
          </cell>
          <cell r="D21" t="str">
            <v>нд</v>
          </cell>
          <cell r="E21" t="str">
            <v>нд</v>
          </cell>
          <cell r="H21" t="str">
            <v>нд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  <cell r="C22" t="str">
            <v>нд</v>
          </cell>
          <cell r="D22" t="str">
            <v>нд</v>
          </cell>
          <cell r="E22" t="str">
            <v>нд</v>
          </cell>
          <cell r="H22" t="str">
            <v>нд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  <cell r="C23" t="str">
            <v>нд</v>
          </cell>
          <cell r="D23" t="str">
            <v>нд</v>
          </cell>
          <cell r="E23" t="str">
            <v>нд</v>
          </cell>
          <cell r="H23" t="str">
            <v>нд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  <cell r="C24" t="str">
            <v>нд</v>
          </cell>
          <cell r="D24" t="str">
            <v>нд</v>
          </cell>
          <cell r="E24" t="str">
            <v>нд</v>
          </cell>
          <cell r="H24" t="str">
            <v>нд</v>
          </cell>
        </row>
        <row r="25">
          <cell r="A25" t="str">
            <v>1</v>
          </cell>
          <cell r="B25" t="str">
            <v>Красноярский край</v>
          </cell>
          <cell r="C25" t="str">
            <v>нд</v>
          </cell>
          <cell r="D25" t="str">
            <v>нд</v>
          </cell>
          <cell r="E25" t="str">
            <v>нд</v>
          </cell>
          <cell r="H25" t="str">
            <v>нд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  <cell r="C26" t="str">
            <v>Г</v>
          </cell>
          <cell r="D26" t="str">
            <v>нд</v>
          </cell>
          <cell r="E26" t="str">
            <v>нд</v>
          </cell>
          <cell r="H26" t="str">
            <v>нд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  <cell r="C27" t="str">
            <v>Г</v>
          </cell>
          <cell r="D27" t="str">
            <v>нд</v>
          </cell>
          <cell r="E27" t="str">
            <v>нд</v>
          </cell>
          <cell r="H27" t="str">
            <v>нд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8" t="str">
            <v>нд</v>
          </cell>
          <cell r="D28" t="str">
            <v>нд</v>
          </cell>
          <cell r="E28" t="str">
            <v>нд</v>
          </cell>
          <cell r="H28" t="str">
            <v>нд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29" t="str">
            <v>нд</v>
          </cell>
          <cell r="D29" t="str">
            <v>нд</v>
          </cell>
          <cell r="E29" t="str">
            <v>нд</v>
          </cell>
          <cell r="H29" t="str">
            <v>нд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  <cell r="C30" t="str">
            <v>нд</v>
          </cell>
          <cell r="D30" t="str">
            <v>нд</v>
          </cell>
          <cell r="E30" t="str">
            <v>нд</v>
          </cell>
          <cell r="H30" t="str">
            <v>нд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  <cell r="C31" t="str">
            <v>Г</v>
          </cell>
          <cell r="D31" t="str">
            <v>нд</v>
          </cell>
          <cell r="E31" t="str">
            <v>нд</v>
          </cell>
          <cell r="H31" t="str">
            <v>нд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2" t="str">
            <v>Г</v>
          </cell>
          <cell r="D32" t="str">
            <v>нд</v>
          </cell>
          <cell r="E32" t="str">
            <v>нд</v>
          </cell>
          <cell r="H32" t="str">
            <v>нд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  <cell r="C33" t="str">
            <v>Г</v>
          </cell>
          <cell r="D33" t="str">
            <v>нд</v>
          </cell>
          <cell r="E33" t="str">
            <v>нд</v>
          </cell>
          <cell r="H33" t="str">
            <v>нд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  <cell r="C34" t="str">
            <v>Г</v>
          </cell>
          <cell r="D34" t="str">
            <v>нд</v>
          </cell>
          <cell r="E34" t="str">
            <v>нд</v>
          </cell>
          <cell r="H34" t="str">
            <v>нд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  <cell r="C35" t="str">
            <v>Г</v>
          </cell>
          <cell r="D35" t="str">
            <v>нд</v>
          </cell>
          <cell r="E35" t="str">
            <v>нд</v>
          </cell>
          <cell r="H35" t="str">
            <v>нд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6" t="str">
            <v>Г</v>
          </cell>
          <cell r="D36" t="str">
            <v>нд</v>
          </cell>
          <cell r="E36" t="str">
            <v>нд</v>
          </cell>
          <cell r="H36" t="str">
            <v>нд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  <cell r="D37" t="str">
            <v>нд</v>
          </cell>
          <cell r="E37" t="str">
            <v>нд</v>
          </cell>
          <cell r="H37" t="str">
            <v>нд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8" t="str">
            <v>Г</v>
          </cell>
          <cell r="D38" t="str">
            <v>нд</v>
          </cell>
          <cell r="E38" t="str">
            <v>нд</v>
          </cell>
          <cell r="H38" t="str">
            <v>нд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  <cell r="C39" t="str">
            <v>Г</v>
          </cell>
          <cell r="D39" t="str">
            <v>нд</v>
          </cell>
          <cell r="E39" t="str">
            <v>нд</v>
          </cell>
          <cell r="H39" t="str">
            <v>нд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0" t="str">
            <v>Г</v>
          </cell>
          <cell r="D40" t="str">
            <v>нд</v>
          </cell>
          <cell r="E40" t="str">
            <v>нд</v>
          </cell>
          <cell r="H40" t="str">
            <v>нд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  <cell r="D41" t="str">
            <v>нд</v>
          </cell>
          <cell r="E41" t="str">
            <v>нд</v>
          </cell>
          <cell r="H41" t="str">
            <v>нд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  <cell r="D42" t="str">
            <v>нд</v>
          </cell>
          <cell r="E42" t="str">
            <v>нд</v>
          </cell>
          <cell r="H42" t="str">
            <v>нд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3" t="str">
            <v>Г</v>
          </cell>
          <cell r="D43" t="str">
            <v>нд</v>
          </cell>
          <cell r="E43" t="str">
            <v>нд</v>
          </cell>
          <cell r="H43" t="str">
            <v>нд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4" t="str">
            <v>Г</v>
          </cell>
          <cell r="D44" t="str">
            <v>нд</v>
          </cell>
          <cell r="E44" t="str">
            <v>нд</v>
          </cell>
          <cell r="H44" t="str">
            <v>нд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  <cell r="D45" t="str">
            <v>нд</v>
          </cell>
          <cell r="E45" t="str">
            <v>нд</v>
          </cell>
          <cell r="H45" t="str">
            <v>нд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  <cell r="C46" t="str">
            <v>Г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7" t="str">
            <v>Г</v>
          </cell>
          <cell r="AI47">
            <v>2.0299999999999998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  <cell r="C48" t="str">
            <v>Г</v>
          </cell>
          <cell r="D48" t="str">
            <v>нд</v>
          </cell>
          <cell r="E48" t="str">
            <v>нд</v>
          </cell>
          <cell r="H48" t="str">
            <v>нд</v>
          </cell>
        </row>
        <row r="49">
          <cell r="A49" t="str">
            <v>1.2.1.2</v>
          </cell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0" t="str">
            <v>H_101120000804</v>
          </cell>
          <cell r="D50" t="str">
            <v>З</v>
          </cell>
          <cell r="E50">
            <v>2018</v>
          </cell>
          <cell r="H50">
            <v>0.31635687000000001</v>
          </cell>
          <cell r="AI50">
            <v>2.0299999999999998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  <cell r="C51" t="str">
            <v>Г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  <cell r="C52" t="str">
            <v>Г</v>
          </cell>
          <cell r="D52" t="str">
            <v>нд</v>
          </cell>
          <cell r="E52" t="str">
            <v>нд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4" t="str">
            <v>H_0000024554</v>
          </cell>
          <cell r="D54" t="str">
            <v>З</v>
          </cell>
          <cell r="E54">
            <v>2018</v>
          </cell>
          <cell r="H54">
            <v>0.22961384000000001</v>
          </cell>
          <cell r="T54">
            <v>1.6220000000000001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5" t="str">
            <v>H_СТР09754</v>
          </cell>
          <cell r="D55" t="str">
            <v>З</v>
          </cell>
          <cell r="E55">
            <v>2018</v>
          </cell>
          <cell r="H55">
            <v>0.30355971999999998</v>
          </cell>
          <cell r="T55">
            <v>2.1469999999999998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6" t="str">
            <v>H_СТР09758</v>
          </cell>
          <cell r="D56" t="str">
            <v>З</v>
          </cell>
          <cell r="E56">
            <v>2018</v>
          </cell>
          <cell r="H56">
            <v>0.26040121999999999</v>
          </cell>
          <cell r="T56">
            <v>1.796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7" t="str">
            <v>H_ИНФ05163</v>
          </cell>
          <cell r="D57" t="str">
            <v>З</v>
          </cell>
          <cell r="E57">
            <v>2018</v>
          </cell>
          <cell r="H57">
            <v>0.73809639999999999</v>
          </cell>
          <cell r="T57">
            <v>4.1040000000000001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8" t="str">
            <v>H_ИНФ07306</v>
          </cell>
          <cell r="D58" t="str">
            <v>З</v>
          </cell>
          <cell r="E58">
            <v>2018</v>
          </cell>
          <cell r="H58">
            <v>1.46627536</v>
          </cell>
          <cell r="T58">
            <v>7.8449999999999998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59" t="str">
            <v>H_ИНФ06443</v>
          </cell>
          <cell r="D59" t="str">
            <v>З</v>
          </cell>
          <cell r="E59">
            <v>2018</v>
          </cell>
          <cell r="H59">
            <v>0.21991512999999999</v>
          </cell>
          <cell r="T59">
            <v>1.288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0" t="str">
            <v>H_00000001</v>
          </cell>
          <cell r="E60">
            <v>2018</v>
          </cell>
          <cell r="H60">
            <v>0.15310014999999999</v>
          </cell>
          <cell r="T60">
            <v>0.65600000000000003</v>
          </cell>
        </row>
        <row r="61">
          <cell r="A61" t="str">
            <v>1.2.2.2.</v>
          </cell>
          <cell r="B61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C61" t="str">
            <v>H_СТР09762</v>
          </cell>
          <cell r="D61" t="str">
            <v>З</v>
          </cell>
          <cell r="E61">
            <v>2019</v>
          </cell>
          <cell r="H61">
            <v>9.1552659999999994E-2</v>
          </cell>
          <cell r="T61">
            <v>0.70699999999999996</v>
          </cell>
        </row>
        <row r="62">
          <cell r="A62" t="str">
            <v>1.2.2.2.</v>
          </cell>
          <cell r="B62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C62" t="str">
            <v>H_СТР09756</v>
          </cell>
          <cell r="D62" t="str">
            <v>З</v>
          </cell>
          <cell r="E62">
            <v>2019</v>
          </cell>
          <cell r="H62">
            <v>0.51346048</v>
          </cell>
          <cell r="T62">
            <v>3.758</v>
          </cell>
        </row>
        <row r="63">
          <cell r="A63" t="str">
            <v>1.2.2.2.</v>
          </cell>
          <cell r="B63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C63" t="str">
            <v>H_СТР09763</v>
          </cell>
          <cell r="D63" t="str">
            <v>З</v>
          </cell>
          <cell r="E63">
            <v>2019</v>
          </cell>
          <cell r="H63">
            <v>0.21417707999999999</v>
          </cell>
          <cell r="T63">
            <v>1.5720000000000001</v>
          </cell>
        </row>
        <row r="64">
          <cell r="A64" t="str">
            <v>1.2.2.2.</v>
          </cell>
          <cell r="B64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C64" t="str">
            <v>H_ИНФ11307</v>
          </cell>
          <cell r="D64" t="str">
            <v>З</v>
          </cell>
          <cell r="E64">
            <v>2019</v>
          </cell>
          <cell r="H64">
            <v>8.4227220000000005E-2</v>
          </cell>
          <cell r="T64">
            <v>0.63600000000000001</v>
          </cell>
        </row>
        <row r="65">
          <cell r="A65" t="str">
            <v>1.2.2.2.</v>
          </cell>
          <cell r="B65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C65" t="str">
            <v>H_ИНФ07094</v>
          </cell>
          <cell r="D65" t="str">
            <v>З</v>
          </cell>
          <cell r="E65">
            <v>2019</v>
          </cell>
          <cell r="H65">
            <v>0.149506</v>
          </cell>
          <cell r="T65">
            <v>1.151</v>
          </cell>
        </row>
        <row r="66">
          <cell r="A66" t="str">
            <v>1.2.2.2.</v>
          </cell>
          <cell r="B66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C66" t="str">
            <v>H_ИНФ04670</v>
          </cell>
          <cell r="D66" t="str">
            <v>З</v>
          </cell>
          <cell r="E66">
            <v>2019</v>
          </cell>
          <cell r="H66">
            <v>1.9202081499999999</v>
          </cell>
          <cell r="T66">
            <v>4.0279999999999996</v>
          </cell>
        </row>
        <row r="67">
          <cell r="A67" t="str">
            <v>1.2.2.2.</v>
          </cell>
          <cell r="B67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C67" t="str">
            <v>H_ИНФ04691</v>
          </cell>
          <cell r="D67" t="str">
            <v>З</v>
          </cell>
          <cell r="E67">
            <v>2019</v>
          </cell>
          <cell r="H67">
            <v>1.23243586</v>
          </cell>
          <cell r="T67">
            <v>6.4740000000000002</v>
          </cell>
        </row>
        <row r="68">
          <cell r="A68" t="str">
            <v>1.2.2.2.</v>
          </cell>
          <cell r="B68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C68" t="str">
            <v>H_ИНФ04680</v>
          </cell>
          <cell r="D68" t="str">
            <v>З</v>
          </cell>
          <cell r="E68">
            <v>2019</v>
          </cell>
          <cell r="H68">
            <v>0.24832641</v>
          </cell>
          <cell r="T68">
            <v>1.292</v>
          </cell>
        </row>
        <row r="69">
          <cell r="A69" t="str">
            <v>1.2.2.2.</v>
          </cell>
          <cell r="B69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C69" t="str">
            <v>H_ИНФ04678</v>
          </cell>
          <cell r="D69" t="str">
            <v>З</v>
          </cell>
          <cell r="E69">
            <v>2019</v>
          </cell>
          <cell r="H69">
            <v>0.31762099999999999</v>
          </cell>
          <cell r="T69">
            <v>1.615</v>
          </cell>
        </row>
        <row r="70">
          <cell r="A70" t="str">
            <v>1.2.2.2.</v>
          </cell>
          <cell r="B7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0" t="str">
            <v>H_00000002</v>
          </cell>
          <cell r="E70">
            <v>2019</v>
          </cell>
          <cell r="H70">
            <v>0.16464371999999999</v>
          </cell>
          <cell r="T70">
            <v>0.73499999999999999</v>
          </cell>
        </row>
        <row r="71">
          <cell r="A71" t="str">
            <v>1.2.2.2.</v>
          </cell>
          <cell r="B71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C71" t="str">
            <v>H_СТР09765</v>
          </cell>
          <cell r="D71" t="str">
            <v>З</v>
          </cell>
          <cell r="E71">
            <v>2020</v>
          </cell>
          <cell r="H71">
            <v>0.76799828000000003</v>
          </cell>
          <cell r="T71">
            <v>5.9169999999999998</v>
          </cell>
        </row>
        <row r="72">
          <cell r="A72" t="str">
            <v>1.2.2.2.</v>
          </cell>
          <cell r="B72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C72" t="str">
            <v>H_ИНФ05400</v>
          </cell>
          <cell r="D72" t="str">
            <v>З</v>
          </cell>
          <cell r="E72">
            <v>2020</v>
          </cell>
          <cell r="H72">
            <v>3.4257125300000002</v>
          </cell>
          <cell r="T72">
            <v>15.654</v>
          </cell>
        </row>
        <row r="73">
          <cell r="A73" t="str">
            <v>1.2.2.2.</v>
          </cell>
          <cell r="B73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3" t="str">
            <v>H_00000003</v>
          </cell>
          <cell r="D73" t="str">
            <v>З</v>
          </cell>
          <cell r="E73">
            <v>2020</v>
          </cell>
          <cell r="H73">
            <v>0.19133711</v>
          </cell>
          <cell r="T73">
            <v>0.89</v>
          </cell>
        </row>
        <row r="75">
          <cell r="A75" t="str">
            <v>1.2.3</v>
          </cell>
          <cell r="B75" t="str">
            <v>Развитие и модернизация учета электрической энергии (мощности), всего, в том числе:</v>
          </cell>
          <cell r="C75" t="str">
            <v>Г</v>
          </cell>
          <cell r="D75" t="str">
            <v>нд</v>
          </cell>
          <cell r="E75" t="str">
            <v>нд</v>
          </cell>
          <cell r="H75" t="str">
            <v>нд</v>
          </cell>
        </row>
        <row r="76">
          <cell r="A76" t="str">
            <v>1.2.3.1</v>
          </cell>
          <cell r="B76" t="str">
            <v>«Установка приборов учета, класс напряжения 0,22 (0,4) кВ, всего, в том числе:»</v>
          </cell>
          <cell r="C76" t="str">
            <v>Г</v>
          </cell>
          <cell r="D76" t="str">
            <v>нд</v>
          </cell>
          <cell r="E76" t="str">
            <v>нд</v>
          </cell>
          <cell r="H76" t="str">
            <v>нд</v>
          </cell>
        </row>
        <row r="77">
          <cell r="A77" t="str">
            <v>1.2.3.2</v>
          </cell>
          <cell r="B77" t="str">
            <v>«Установка приборов учета, класс напряжения 6 (10) кВ, всего, в том числе:»</v>
          </cell>
          <cell r="C77" t="str">
            <v>Г</v>
          </cell>
          <cell r="D77" t="str">
            <v>нд</v>
          </cell>
          <cell r="E77" t="str">
            <v>нд</v>
          </cell>
          <cell r="H77" t="str">
            <v>нд</v>
          </cell>
        </row>
        <row r="78">
          <cell r="A78" t="str">
            <v>1.2.3.3</v>
          </cell>
          <cell r="B78" t="str">
            <v>«Установка приборов учета, класс напряжения 35 кВ, всего, в том числе:»</v>
          </cell>
          <cell r="C78" t="str">
            <v>Г</v>
          </cell>
          <cell r="D78" t="str">
            <v>нд</v>
          </cell>
          <cell r="E78" t="str">
            <v>нд</v>
          </cell>
          <cell r="H78" t="str">
            <v>нд</v>
          </cell>
        </row>
        <row r="79">
          <cell r="A79" t="str">
            <v>1.2.3.4</v>
          </cell>
          <cell r="B79" t="str">
            <v>«Установка приборов учета, класс напряжения 110 кВ и выше, всего, в том числе:»</v>
          </cell>
          <cell r="C79" t="str">
            <v>Г</v>
          </cell>
          <cell r="D79" t="str">
            <v>нд</v>
          </cell>
          <cell r="E79" t="str">
            <v>нд</v>
          </cell>
          <cell r="H79" t="str">
            <v>нд</v>
          </cell>
        </row>
        <row r="80">
          <cell r="A80" t="str">
            <v>1.2.3.5</v>
          </cell>
          <cell r="B80" t="str">
            <v>«Включение приборов учета в систему сбора и передачи данных, класс напряжения 0,22 (0,4) кВ, всего, в том числе:»</v>
          </cell>
          <cell r="C80" t="str">
            <v>Г</v>
          </cell>
          <cell r="D80" t="str">
            <v>нд</v>
          </cell>
          <cell r="E80" t="str">
            <v>нд</v>
          </cell>
          <cell r="H80" t="str">
            <v>нд</v>
          </cell>
        </row>
        <row r="81">
          <cell r="A81" t="str">
            <v>1.2.3.6</v>
          </cell>
          <cell r="B81" t="str">
            <v>«Включение приборов учета в систему сбора и передачи данных, класс напряжения 6 (10) кВ, всего, в том числе:»</v>
          </cell>
          <cell r="C81" t="str">
            <v>Г</v>
          </cell>
          <cell r="D81" t="str">
            <v>нд</v>
          </cell>
          <cell r="E81" t="str">
            <v>нд</v>
          </cell>
          <cell r="H81" t="str">
            <v>нд</v>
          </cell>
        </row>
        <row r="82">
          <cell r="A82" t="str">
            <v>1.2.3.7</v>
          </cell>
          <cell r="B82" t="str">
            <v>«Включение приборов учета в систему сбора и передачи данных, класс напряжения 35 кВ, всего, в том числе:»</v>
          </cell>
          <cell r="C82" t="str">
            <v>Г</v>
          </cell>
          <cell r="D82" t="str">
            <v>нд</v>
          </cell>
          <cell r="E82" t="str">
            <v>нд</v>
          </cell>
          <cell r="H82" t="str">
            <v>нд</v>
          </cell>
        </row>
        <row r="83">
          <cell r="A83" t="str">
            <v>1.2.3.8</v>
          </cell>
          <cell r="B83" t="str">
            <v>«Включение приборов учета в систему сбора и передачи данных, класс напряжения 110 кВ и выше, всего, в том числе:»</v>
          </cell>
          <cell r="C83" t="str">
            <v>Г</v>
          </cell>
          <cell r="D83" t="str">
            <v>нд</v>
          </cell>
          <cell r="E83" t="str">
            <v>нд</v>
          </cell>
          <cell r="H83" t="str">
            <v>нд</v>
          </cell>
        </row>
        <row r="84">
          <cell r="A84" t="str">
            <v>1.2.4</v>
          </cell>
          <cell r="B84" t="str">
            <v>Реконструкция, модернизация, техническое перевооружение прочих объектов основных средств, всего, в том числе:</v>
          </cell>
          <cell r="C84" t="str">
            <v>Г</v>
          </cell>
          <cell r="D84" t="str">
            <v>нд</v>
          </cell>
          <cell r="E84" t="str">
            <v>нд</v>
          </cell>
          <cell r="H84" t="str">
            <v>нд</v>
          </cell>
        </row>
        <row r="85">
          <cell r="A85" t="str">
            <v>1.2.4.1</v>
          </cell>
          <cell r="B85" t="str">
            <v>Реконструкция прочих объектов основных средств, всего, в том числе:</v>
          </cell>
          <cell r="C85" t="str">
            <v>Г</v>
          </cell>
          <cell r="D85" t="str">
            <v>нд</v>
          </cell>
          <cell r="E85" t="str">
            <v>нд</v>
          </cell>
          <cell r="H85" t="str">
            <v>нд</v>
          </cell>
        </row>
        <row r="86">
          <cell r="A86" t="str">
            <v>1.2.4.2</v>
          </cell>
          <cell r="B86" t="str">
            <v>Модернизация, техническое перевооружение прочих объектов основных средств, всего, в том числе:</v>
          </cell>
          <cell r="C86" t="str">
            <v>Г</v>
          </cell>
          <cell r="D86" t="str">
            <v>нд</v>
          </cell>
          <cell r="E86" t="str">
            <v>нд</v>
          </cell>
          <cell r="H86" t="str">
            <v>нд</v>
          </cell>
        </row>
        <row r="87">
          <cell r="A87" t="str">
            <v>1.3</v>
          </cell>
          <cell r="B87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87" t="str">
            <v>Г</v>
          </cell>
          <cell r="D87" t="str">
            <v>нд</v>
          </cell>
          <cell r="E87" t="str">
            <v>нд</v>
          </cell>
          <cell r="H87" t="str">
            <v>нд</v>
          </cell>
        </row>
        <row r="88">
          <cell r="A88" t="str">
            <v>1.3.1</v>
          </cell>
          <cell r="B88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88" t="str">
            <v>Г</v>
          </cell>
          <cell r="D88" t="str">
            <v>нд</v>
          </cell>
          <cell r="E88" t="str">
            <v>нд</v>
          </cell>
          <cell r="H88" t="str">
            <v>нд</v>
          </cell>
        </row>
        <row r="89">
          <cell r="A89" t="str">
            <v>1.3.2</v>
          </cell>
          <cell r="B89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89" t="str">
            <v>Г</v>
          </cell>
          <cell r="D89" t="str">
            <v>нд</v>
          </cell>
          <cell r="E89" t="str">
            <v>нд</v>
          </cell>
          <cell r="H89" t="str">
            <v>нд</v>
          </cell>
        </row>
        <row r="90">
          <cell r="A90" t="str">
            <v>1.4</v>
          </cell>
          <cell r="B90" t="str">
            <v>Прочее новое строительство объектов электросетевого хозяйства, всего, в том числе:</v>
          </cell>
          <cell r="C90" t="str">
            <v>Г</v>
          </cell>
          <cell r="D90" t="str">
            <v>нд</v>
          </cell>
          <cell r="E90" t="str">
            <v>нд</v>
          </cell>
          <cell r="H90" t="str">
            <v>нд</v>
          </cell>
        </row>
        <row r="91">
          <cell r="A91" t="str">
            <v>1.5</v>
          </cell>
          <cell r="B91" t="str">
            <v>Покупка земельных участков для целей реализации инвестиционных проектов, всего, в том числе:</v>
          </cell>
          <cell r="C91" t="str">
            <v>Г</v>
          </cell>
          <cell r="D91" t="str">
            <v>нд</v>
          </cell>
          <cell r="E91" t="str">
            <v>нд</v>
          </cell>
          <cell r="H91" t="str">
            <v>нд</v>
          </cell>
        </row>
        <row r="92">
          <cell r="A92" t="str">
            <v>1.6</v>
          </cell>
          <cell r="B92" t="str">
            <v>Прочие инвестиционные проекты, всего, в том числе:</v>
          </cell>
          <cell r="C92" t="str">
            <v>Г</v>
          </cell>
          <cell r="D92" t="str">
            <v>нд</v>
          </cell>
          <cell r="E92" t="str">
            <v>нд</v>
          </cell>
          <cell r="H92" t="str">
            <v>нд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2018-2020"/>
    </sheetNames>
    <sheetDataSet>
      <sheetData sheetId="0">
        <row r="50">
          <cell r="K50">
            <v>0.31635687000000001</v>
          </cell>
        </row>
        <row r="54">
          <cell r="K54">
            <v>0.21319885999999999</v>
          </cell>
        </row>
        <row r="55">
          <cell r="K55">
            <v>0.28197398000000001</v>
          </cell>
        </row>
        <row r="56">
          <cell r="K56">
            <v>0.24117901999999999</v>
          </cell>
        </row>
        <row r="57">
          <cell r="K57">
            <v>0.73809639999999999</v>
          </cell>
        </row>
        <row r="59">
          <cell r="K59">
            <v>0.21991512999999999</v>
          </cell>
        </row>
        <row r="61">
          <cell r="K61">
            <v>0.59914392000000005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</sheetNames>
    <sheetDataSet>
      <sheetData sheetId="0">
        <row r="63">
          <cell r="B63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3" t="str">
            <v>H_ИНФ12181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W95"/>
  <sheetViews>
    <sheetView tabSelected="1" view="pageBreakPreview" topLeftCell="A91" zoomScale="55" zoomScaleNormal="70" zoomScaleSheetLayoutView="55" workbookViewId="0">
      <selection activeCell="A95" sqref="A95"/>
    </sheetView>
  </sheetViews>
  <sheetFormatPr defaultRowHeight="15.75" x14ac:dyDescent="0.25"/>
  <cols>
    <col min="1" max="1" width="10.875" style="51" customWidth="1"/>
    <col min="2" max="2" width="37" style="51" customWidth="1"/>
    <col min="3" max="3" width="15.25" style="89" customWidth="1"/>
    <col min="4" max="4" width="7.625" style="51" customWidth="1"/>
    <col min="5" max="5" width="10.125" style="90" customWidth="1"/>
    <col min="6" max="6" width="10.625" style="90" customWidth="1"/>
    <col min="7" max="7" width="14.375" style="51" customWidth="1"/>
    <col min="8" max="8" width="16" style="51" customWidth="1"/>
    <col min="9" max="9" width="19" style="51" customWidth="1"/>
    <col min="10" max="10" width="18" style="51" customWidth="1"/>
    <col min="11" max="11" width="9.75" style="51" customWidth="1"/>
    <col min="12" max="12" width="9.75" style="35" customWidth="1"/>
    <col min="13" max="13" width="9.5" style="35" customWidth="1"/>
    <col min="14" max="14" width="9.75" style="35" customWidth="1"/>
    <col min="15" max="15" width="9.25" style="35" customWidth="1"/>
    <col min="16" max="16" width="12.5" style="35" customWidth="1"/>
    <col min="17" max="20" width="9.25" style="35" customWidth="1"/>
    <col min="21" max="21" width="11.25" style="35" customWidth="1"/>
    <col min="22" max="22" width="12.375" style="35" customWidth="1"/>
    <col min="23" max="23" width="11.75" style="35" customWidth="1"/>
    <col min="24" max="24" width="12.25" style="35" customWidth="1"/>
    <col min="25" max="25" width="13.75" style="35" customWidth="1"/>
    <col min="26" max="26" width="15.375" style="35" customWidth="1"/>
    <col min="27" max="27" width="14.125" style="35" customWidth="1"/>
    <col min="28" max="28" width="15.875" style="35" customWidth="1"/>
    <col min="29" max="36" width="16.625" style="35" customWidth="1"/>
    <col min="37" max="37" width="23.625" style="35" customWidth="1"/>
    <col min="38" max="38" width="7.25" style="35" customWidth="1"/>
    <col min="39" max="39" width="9.875" style="35" customWidth="1"/>
    <col min="40" max="40" width="7.125" style="35" customWidth="1"/>
    <col min="41" max="41" width="6" style="51" customWidth="1"/>
    <col min="42" max="42" width="8.375" style="51" customWidth="1"/>
    <col min="43" max="43" width="5.625" style="51" customWidth="1"/>
    <col min="44" max="44" width="7.375" style="51" customWidth="1"/>
    <col min="45" max="45" width="10" style="51" customWidth="1"/>
    <col min="46" max="46" width="7.875" style="51" customWidth="1"/>
    <col min="47" max="47" width="6.75" style="51" customWidth="1"/>
    <col min="48" max="48" width="9" style="51" customWidth="1"/>
    <col min="49" max="49" width="6.125" style="51" customWidth="1"/>
    <col min="50" max="50" width="6.75" style="51" customWidth="1"/>
    <col min="51" max="51" width="9.375" style="51" customWidth="1"/>
    <col min="52" max="52" width="7.375" style="51" customWidth="1"/>
    <col min="53" max="59" width="7.25" style="51" customWidth="1"/>
    <col min="60" max="60" width="8.625" style="51" customWidth="1"/>
    <col min="61" max="61" width="6.125" style="51" customWidth="1"/>
    <col min="62" max="62" width="6.875" style="51" customWidth="1"/>
    <col min="63" max="63" width="9.625" style="51" customWidth="1"/>
    <col min="64" max="64" width="6.75" style="51" customWidth="1"/>
    <col min="65" max="65" width="7.75" style="51" customWidth="1"/>
    <col min="66" max="16384" width="9" style="51"/>
  </cols>
  <sheetData>
    <row r="1" spans="1:75" x14ac:dyDescent="0.25">
      <c r="A1" s="35"/>
      <c r="B1" s="35"/>
      <c r="C1" s="48"/>
      <c r="D1" s="35"/>
      <c r="E1" s="49"/>
      <c r="F1" s="49"/>
      <c r="G1" s="35"/>
      <c r="H1" s="35"/>
      <c r="I1" s="35"/>
      <c r="J1" s="35"/>
      <c r="K1" s="35"/>
      <c r="AJ1" s="50" t="s">
        <v>0</v>
      </c>
      <c r="AK1" s="50"/>
      <c r="AL1" s="50"/>
      <c r="AO1" s="35"/>
      <c r="AP1" s="35"/>
      <c r="AQ1" s="35"/>
      <c r="AR1" s="35"/>
      <c r="AS1" s="35"/>
    </row>
    <row r="2" spans="1:75" ht="63.75" customHeight="1" x14ac:dyDescent="0.25">
      <c r="A2" s="35"/>
      <c r="B2" s="35"/>
      <c r="C2" s="48"/>
      <c r="D2" s="35"/>
      <c r="E2" s="49"/>
      <c r="F2" s="49"/>
      <c r="G2" s="35"/>
      <c r="H2" s="35"/>
      <c r="I2" s="35"/>
      <c r="J2" s="35"/>
      <c r="K2" s="35"/>
      <c r="AJ2" s="96" t="s">
        <v>53</v>
      </c>
      <c r="AK2" s="96"/>
      <c r="AL2" s="52"/>
      <c r="AM2" s="52"/>
      <c r="AO2" s="35"/>
      <c r="AP2" s="35"/>
      <c r="AQ2" s="35"/>
      <c r="AR2" s="35"/>
      <c r="AS2" s="35"/>
    </row>
    <row r="3" spans="1:75" x14ac:dyDescent="0.25">
      <c r="A3" s="35"/>
      <c r="B3" s="35"/>
      <c r="C3" s="48"/>
      <c r="D3" s="35"/>
      <c r="E3" s="49"/>
      <c r="F3" s="49"/>
      <c r="G3" s="35"/>
      <c r="H3" s="35"/>
      <c r="I3" s="35"/>
      <c r="J3" s="35"/>
      <c r="K3" s="35"/>
      <c r="AJ3" s="53" t="s">
        <v>54</v>
      </c>
      <c r="AK3" s="53"/>
      <c r="AL3" s="53"/>
      <c r="AO3" s="35"/>
      <c r="AP3" s="35"/>
      <c r="AQ3" s="35"/>
      <c r="AR3" s="35"/>
      <c r="AS3" s="35"/>
    </row>
    <row r="4" spans="1:75" ht="18.75" x14ac:dyDescent="0.3">
      <c r="A4" s="97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O4" s="35"/>
      <c r="AP4" s="35"/>
      <c r="AQ4" s="35"/>
      <c r="AR4" s="35"/>
      <c r="AS4" s="35"/>
    </row>
    <row r="5" spans="1:75" ht="18.75" x14ac:dyDescent="0.3">
      <c r="A5" s="27"/>
      <c r="B5" s="27"/>
      <c r="C5" s="27"/>
      <c r="D5" s="27"/>
      <c r="E5" s="1"/>
      <c r="F5" s="1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75" ht="18.75" x14ac:dyDescent="0.3">
      <c r="B6" s="42"/>
      <c r="C6" s="54"/>
      <c r="D6" s="42"/>
      <c r="E6" s="55"/>
      <c r="F6" s="55"/>
      <c r="H6" s="56"/>
      <c r="I6" s="98" t="s">
        <v>2</v>
      </c>
      <c r="J6" s="98"/>
      <c r="K6" s="98"/>
      <c r="L6" s="98"/>
      <c r="M6" s="99" t="s">
        <v>3</v>
      </c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42"/>
      <c r="AB6" s="42"/>
      <c r="AC6" s="42"/>
      <c r="AD6" s="42"/>
      <c r="AE6" s="42"/>
      <c r="AF6" s="42"/>
      <c r="AG6" s="42"/>
      <c r="AH6" s="42"/>
      <c r="AI6" s="57"/>
      <c r="AJ6" s="57"/>
      <c r="AK6" s="57"/>
      <c r="AL6" s="58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</row>
    <row r="7" spans="1:75" ht="18.75" customHeight="1" x14ac:dyDescent="0.25">
      <c r="A7" s="43" t="s">
        <v>4</v>
      </c>
      <c r="B7" s="43"/>
      <c r="C7" s="59"/>
      <c r="D7" s="43"/>
      <c r="E7" s="60"/>
      <c r="F7" s="60"/>
      <c r="G7" s="43"/>
      <c r="H7" s="61"/>
      <c r="I7" s="62"/>
      <c r="J7" s="43"/>
      <c r="K7" s="43"/>
      <c r="L7" s="43"/>
      <c r="M7" s="100" t="s">
        <v>5</v>
      </c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59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</row>
    <row r="8" spans="1:75" ht="18.75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L8" s="48"/>
      <c r="AO8" s="35"/>
      <c r="BW8" s="3"/>
    </row>
    <row r="9" spans="1:75" ht="18.75" x14ac:dyDescent="0.3">
      <c r="A9" s="102" t="s">
        <v>43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26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.75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</row>
    <row r="11" spans="1:75" ht="18.75" x14ac:dyDescent="0.3">
      <c r="B11" s="5"/>
      <c r="C11" s="104" t="s">
        <v>6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5" t="s">
        <v>44</v>
      </c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2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x14ac:dyDescent="0.25">
      <c r="B12" s="44"/>
      <c r="C12" s="48"/>
      <c r="D12" s="44"/>
      <c r="E12" s="63"/>
      <c r="F12" s="63"/>
      <c r="G12" s="44"/>
      <c r="H12" s="64"/>
      <c r="I12" s="65"/>
      <c r="J12" s="44"/>
      <c r="K12" s="44"/>
      <c r="L12" s="44"/>
      <c r="M12" s="106" t="s">
        <v>7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8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</row>
    <row r="13" spans="1:75" ht="15.75" customHeight="1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6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</row>
    <row r="14" spans="1:75" ht="72.75" customHeight="1" x14ac:dyDescent="0.25">
      <c r="A14" s="101" t="s">
        <v>8</v>
      </c>
      <c r="B14" s="101" t="s">
        <v>9</v>
      </c>
      <c r="C14" s="101" t="s">
        <v>10</v>
      </c>
      <c r="D14" s="108" t="s">
        <v>11</v>
      </c>
      <c r="E14" s="109" t="s">
        <v>12</v>
      </c>
      <c r="F14" s="101" t="s">
        <v>13</v>
      </c>
      <c r="G14" s="101"/>
      <c r="H14" s="110" t="s">
        <v>49</v>
      </c>
      <c r="I14" s="110"/>
      <c r="J14" s="111" t="s">
        <v>47</v>
      </c>
      <c r="K14" s="114" t="s">
        <v>14</v>
      </c>
      <c r="L14" s="115"/>
      <c r="M14" s="115"/>
      <c r="N14" s="115"/>
      <c r="O14" s="115"/>
      <c r="P14" s="115"/>
      <c r="Q14" s="115"/>
      <c r="R14" s="115"/>
      <c r="S14" s="115"/>
      <c r="T14" s="116"/>
      <c r="U14" s="114" t="s">
        <v>15</v>
      </c>
      <c r="V14" s="115"/>
      <c r="W14" s="115"/>
      <c r="X14" s="115"/>
      <c r="Y14" s="115"/>
      <c r="Z14" s="116"/>
      <c r="AA14" s="117" t="s">
        <v>48</v>
      </c>
      <c r="AB14" s="118"/>
      <c r="AC14" s="114" t="s">
        <v>16</v>
      </c>
      <c r="AD14" s="115"/>
      <c r="AE14" s="115"/>
      <c r="AF14" s="115"/>
      <c r="AG14" s="115"/>
      <c r="AH14" s="115"/>
      <c r="AI14" s="115"/>
      <c r="AJ14" s="115"/>
      <c r="AK14" s="121" t="s">
        <v>17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</row>
    <row r="15" spans="1:75" ht="66" customHeight="1" x14ac:dyDescent="0.25">
      <c r="A15" s="101"/>
      <c r="B15" s="101"/>
      <c r="C15" s="101"/>
      <c r="D15" s="108"/>
      <c r="E15" s="109"/>
      <c r="F15" s="101"/>
      <c r="G15" s="101"/>
      <c r="H15" s="110"/>
      <c r="I15" s="110"/>
      <c r="J15" s="112"/>
      <c r="K15" s="114" t="s">
        <v>39</v>
      </c>
      <c r="L15" s="115"/>
      <c r="M15" s="115"/>
      <c r="N15" s="115"/>
      <c r="O15" s="116"/>
      <c r="P15" s="114" t="s">
        <v>18</v>
      </c>
      <c r="Q15" s="115"/>
      <c r="R15" s="115"/>
      <c r="S15" s="115"/>
      <c r="T15" s="116"/>
      <c r="U15" s="101" t="s">
        <v>45</v>
      </c>
      <c r="V15" s="101"/>
      <c r="W15" s="101" t="s">
        <v>55</v>
      </c>
      <c r="X15" s="101"/>
      <c r="Y15" s="101" t="s">
        <v>46</v>
      </c>
      <c r="Z15" s="101"/>
      <c r="AA15" s="119"/>
      <c r="AB15" s="120"/>
      <c r="AC15" s="124" t="s">
        <v>36</v>
      </c>
      <c r="AD15" s="124"/>
      <c r="AE15" s="124" t="s">
        <v>37</v>
      </c>
      <c r="AF15" s="124"/>
      <c r="AG15" s="124" t="s">
        <v>38</v>
      </c>
      <c r="AH15" s="124"/>
      <c r="AI15" s="101" t="s">
        <v>40</v>
      </c>
      <c r="AJ15" s="110" t="s">
        <v>19</v>
      </c>
      <c r="AK15" s="122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</row>
    <row r="16" spans="1:75" ht="135" customHeight="1" x14ac:dyDescent="0.25">
      <c r="A16" s="101"/>
      <c r="B16" s="101"/>
      <c r="C16" s="101"/>
      <c r="D16" s="108"/>
      <c r="E16" s="109"/>
      <c r="F16" s="28" t="s">
        <v>39</v>
      </c>
      <c r="G16" s="66" t="s">
        <v>20</v>
      </c>
      <c r="H16" s="28" t="s">
        <v>39</v>
      </c>
      <c r="I16" s="67" t="s">
        <v>20</v>
      </c>
      <c r="J16" s="113"/>
      <c r="K16" s="36" t="s">
        <v>21</v>
      </c>
      <c r="L16" s="36" t="s">
        <v>22</v>
      </c>
      <c r="M16" s="36" t="s">
        <v>23</v>
      </c>
      <c r="N16" s="37" t="s">
        <v>24</v>
      </c>
      <c r="O16" s="37" t="s">
        <v>25</v>
      </c>
      <c r="P16" s="36" t="s">
        <v>21</v>
      </c>
      <c r="Q16" s="36" t="s">
        <v>22</v>
      </c>
      <c r="R16" s="36" t="s">
        <v>23</v>
      </c>
      <c r="S16" s="37" t="s">
        <v>24</v>
      </c>
      <c r="T16" s="37" t="s">
        <v>25</v>
      </c>
      <c r="U16" s="36" t="s">
        <v>26</v>
      </c>
      <c r="V16" s="36" t="s">
        <v>27</v>
      </c>
      <c r="W16" s="36" t="s">
        <v>26</v>
      </c>
      <c r="X16" s="36" t="s">
        <v>27</v>
      </c>
      <c r="Y16" s="36" t="s">
        <v>26</v>
      </c>
      <c r="Z16" s="36" t="s">
        <v>27</v>
      </c>
      <c r="AA16" s="28" t="s">
        <v>39</v>
      </c>
      <c r="AB16" s="38" t="s">
        <v>28</v>
      </c>
      <c r="AC16" s="28" t="s">
        <v>39</v>
      </c>
      <c r="AD16" s="38" t="s">
        <v>20</v>
      </c>
      <c r="AE16" s="28" t="s">
        <v>39</v>
      </c>
      <c r="AF16" s="38" t="s">
        <v>20</v>
      </c>
      <c r="AG16" s="28" t="s">
        <v>39</v>
      </c>
      <c r="AH16" s="38" t="s">
        <v>20</v>
      </c>
      <c r="AI16" s="101"/>
      <c r="AJ16" s="110"/>
      <c r="AK16" s="123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</row>
    <row r="17" spans="1:65" ht="19.5" customHeight="1" x14ac:dyDescent="0.25">
      <c r="A17" s="38">
        <v>1</v>
      </c>
      <c r="B17" s="38">
        <v>2</v>
      </c>
      <c r="C17" s="38">
        <v>3</v>
      </c>
      <c r="D17" s="38">
        <v>4</v>
      </c>
      <c r="E17" s="68">
        <v>5</v>
      </c>
      <c r="F17" s="68">
        <v>6</v>
      </c>
      <c r="G17" s="38">
        <v>7</v>
      </c>
      <c r="H17" s="38">
        <v>8</v>
      </c>
      <c r="I17" s="38">
        <v>9</v>
      </c>
      <c r="J17" s="38">
        <v>10</v>
      </c>
      <c r="K17" s="38">
        <v>11</v>
      </c>
      <c r="L17" s="38">
        <v>12</v>
      </c>
      <c r="M17" s="38">
        <v>13</v>
      </c>
      <c r="N17" s="38">
        <v>14</v>
      </c>
      <c r="O17" s="38">
        <v>15</v>
      </c>
      <c r="P17" s="38">
        <v>16</v>
      </c>
      <c r="Q17" s="38">
        <v>17</v>
      </c>
      <c r="R17" s="38">
        <v>18</v>
      </c>
      <c r="S17" s="38">
        <v>19</v>
      </c>
      <c r="T17" s="38">
        <v>20</v>
      </c>
      <c r="U17" s="38">
        <v>21</v>
      </c>
      <c r="V17" s="38">
        <v>22</v>
      </c>
      <c r="W17" s="38">
        <v>23</v>
      </c>
      <c r="X17" s="38">
        <v>24</v>
      </c>
      <c r="Y17" s="38">
        <v>25</v>
      </c>
      <c r="Z17" s="38">
        <v>26</v>
      </c>
      <c r="AA17" s="38">
        <v>27</v>
      </c>
      <c r="AB17" s="38">
        <v>28</v>
      </c>
      <c r="AC17" s="47" t="s">
        <v>29</v>
      </c>
      <c r="AD17" s="47" t="s">
        <v>30</v>
      </c>
      <c r="AE17" s="47" t="s">
        <v>31</v>
      </c>
      <c r="AF17" s="47" t="s">
        <v>32</v>
      </c>
      <c r="AG17" s="47" t="s">
        <v>33</v>
      </c>
      <c r="AH17" s="47" t="s">
        <v>34</v>
      </c>
      <c r="AI17" s="38">
        <v>30</v>
      </c>
      <c r="AJ17" s="38">
        <v>31</v>
      </c>
      <c r="AK17" s="38">
        <v>32</v>
      </c>
      <c r="AN17" s="69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</row>
    <row r="18" spans="1:65" s="12" customFormat="1" ht="31.5" x14ac:dyDescent="0.25">
      <c r="A18" s="70" t="str">
        <f>'[1]2 2018-2020'!A18</f>
        <v>0</v>
      </c>
      <c r="B18" s="70" t="str">
        <f>'[1]2 2018-2020'!B18</f>
        <v>ВСЕГО по инвестиционной программе, в том числе:</v>
      </c>
      <c r="C18" s="7" t="str">
        <f>'[1]2 2018-2020'!C18</f>
        <v>нд</v>
      </c>
      <c r="D18" s="7" t="str">
        <f>'[1]2 2018-2020'!D18</f>
        <v>нд</v>
      </c>
      <c r="E18" s="8" t="str">
        <f>'[1]2 2018-2020'!E18</f>
        <v>нд</v>
      </c>
      <c r="F18" s="8" t="str">
        <f>'[1]2 2018-2020'!E18</f>
        <v>нд</v>
      </c>
      <c r="G18" s="9" t="s">
        <v>35</v>
      </c>
      <c r="H18" s="10">
        <f>H20</f>
        <v>11.024173889830509</v>
      </c>
      <c r="I18" s="10">
        <f>I20</f>
        <v>10.111076542372881</v>
      </c>
      <c r="J18" s="9" t="s">
        <v>35</v>
      </c>
      <c r="K18" s="10">
        <f>K20</f>
        <v>55.861864406779652</v>
      </c>
      <c r="L18" s="10">
        <f t="shared" ref="L18:AJ18" si="0">L20</f>
        <v>1.9330000000000001</v>
      </c>
      <c r="M18" s="10">
        <f t="shared" si="0"/>
        <v>18.184000000000005</v>
      </c>
      <c r="N18" s="10">
        <f t="shared" si="0"/>
        <v>30.687000000000001</v>
      </c>
      <c r="O18" s="10">
        <f t="shared" si="0"/>
        <v>5.0578644067796645</v>
      </c>
      <c r="P18" s="10">
        <f t="shared" si="0"/>
        <v>51.314214915254233</v>
      </c>
      <c r="Q18" s="10">
        <f t="shared" si="0"/>
        <v>1.5023150000000001</v>
      </c>
      <c r="R18" s="10">
        <f t="shared" si="0"/>
        <v>24.701911999999997</v>
      </c>
      <c r="S18" s="10">
        <f t="shared" si="0"/>
        <v>22.071212999999997</v>
      </c>
      <c r="T18" s="10">
        <f t="shared" si="0"/>
        <v>3.0387749152542387</v>
      </c>
      <c r="U18" s="10">
        <f t="shared" si="0"/>
        <v>0</v>
      </c>
      <c r="V18" s="10">
        <f t="shared" si="0"/>
        <v>0</v>
      </c>
      <c r="W18" s="10">
        <f t="shared" si="0"/>
        <v>11.024173042372881</v>
      </c>
      <c r="X18" s="10">
        <f t="shared" si="0"/>
        <v>55.861864406779652</v>
      </c>
      <c r="Y18" s="10">
        <f t="shared" si="0"/>
        <v>10.111076542372881</v>
      </c>
      <c r="Z18" s="10">
        <f t="shared" si="0"/>
        <v>51.314214915254233</v>
      </c>
      <c r="AA18" s="9" t="str">
        <f t="shared" si="0"/>
        <v>нд</v>
      </c>
      <c r="AB18" s="9" t="str">
        <f t="shared" si="0"/>
        <v>нд</v>
      </c>
      <c r="AC18" s="10">
        <f t="shared" si="0"/>
        <v>18.210169508474575</v>
      </c>
      <c r="AD18" s="10">
        <f t="shared" si="0"/>
        <v>13.662520000000001</v>
      </c>
      <c r="AE18" s="10">
        <f t="shared" si="0"/>
        <v>18.616949152542375</v>
      </c>
      <c r="AF18" s="10">
        <f t="shared" si="0"/>
        <v>18.616949152542375</v>
      </c>
      <c r="AG18" s="10">
        <f t="shared" si="0"/>
        <v>19.034745762711864</v>
      </c>
      <c r="AH18" s="10">
        <f t="shared" si="0"/>
        <v>19.034745762711864</v>
      </c>
      <c r="AI18" s="10">
        <f t="shared" si="0"/>
        <v>55.861864423728818</v>
      </c>
      <c r="AJ18" s="10">
        <f t="shared" si="0"/>
        <v>51.31421491525424</v>
      </c>
      <c r="AK18" s="9" t="s">
        <v>35</v>
      </c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</row>
    <row r="19" spans="1:65" x14ac:dyDescent="0.25">
      <c r="A19" s="71" t="str">
        <f>'[1]2 2018-2020'!A19</f>
        <v>0.1</v>
      </c>
      <c r="B19" s="71" t="str">
        <f>'[1]2 2018-2020'!B19</f>
        <v>Технологическое присоединение, всего</v>
      </c>
      <c r="C19" s="40" t="str">
        <f>'[1]2 2018-2020'!C19</f>
        <v>нд</v>
      </c>
      <c r="D19" s="40" t="str">
        <f>'[1]2 2018-2020'!D19</f>
        <v>нд</v>
      </c>
      <c r="E19" s="41" t="str">
        <f>'[1]2 2018-2020'!E19</f>
        <v>нд</v>
      </c>
      <c r="F19" s="41" t="str">
        <f>'[1]2 2018-2020'!E19</f>
        <v>нд</v>
      </c>
      <c r="G19" s="32" t="s">
        <v>35</v>
      </c>
      <c r="H19" s="40" t="str">
        <f>'[1]2 2018-2020'!H19</f>
        <v>нд</v>
      </c>
      <c r="I19" s="32" t="s">
        <v>35</v>
      </c>
      <c r="J19" s="32" t="s">
        <v>35</v>
      </c>
      <c r="K19" s="31" t="s">
        <v>35</v>
      </c>
      <c r="L19" s="31" t="s">
        <v>35</v>
      </c>
      <c r="M19" s="31" t="s">
        <v>35</v>
      </c>
      <c r="N19" s="31" t="s">
        <v>35</v>
      </c>
      <c r="O19" s="31" t="s">
        <v>35</v>
      </c>
      <c r="P19" s="32" t="s">
        <v>35</v>
      </c>
      <c r="Q19" s="32" t="s">
        <v>35</v>
      </c>
      <c r="R19" s="32" t="s">
        <v>35</v>
      </c>
      <c r="S19" s="32" t="s">
        <v>35</v>
      </c>
      <c r="T19" s="32" t="s">
        <v>35</v>
      </c>
      <c r="U19" s="32" t="s">
        <v>35</v>
      </c>
      <c r="V19" s="32" t="s">
        <v>35</v>
      </c>
      <c r="W19" s="32" t="s">
        <v>35</v>
      </c>
      <c r="X19" s="32" t="s">
        <v>35</v>
      </c>
      <c r="Y19" s="32" t="s">
        <v>35</v>
      </c>
      <c r="Z19" s="32" t="s">
        <v>35</v>
      </c>
      <c r="AA19" s="32" t="s">
        <v>35</v>
      </c>
      <c r="AB19" s="32" t="s">
        <v>35</v>
      </c>
      <c r="AC19" s="32" t="s">
        <v>35</v>
      </c>
      <c r="AD19" s="32" t="s">
        <v>35</v>
      </c>
      <c r="AE19" s="32" t="s">
        <v>35</v>
      </c>
      <c r="AF19" s="32" t="s">
        <v>35</v>
      </c>
      <c r="AG19" s="32" t="s">
        <v>35</v>
      </c>
      <c r="AH19" s="32" t="s">
        <v>35</v>
      </c>
      <c r="AI19" s="32" t="s">
        <v>35</v>
      </c>
      <c r="AJ19" s="32" t="s">
        <v>35</v>
      </c>
      <c r="AK19" s="32" t="s">
        <v>35</v>
      </c>
    </row>
    <row r="20" spans="1:65" s="75" customFormat="1" ht="31.5" x14ac:dyDescent="0.25">
      <c r="A20" s="72" t="str">
        <f>'[1]2 2018-2020'!A20</f>
        <v>0.2</v>
      </c>
      <c r="B20" s="72" t="str">
        <f>'[1]2 2018-2020'!B20</f>
        <v>Реконструкция, модернизация, техническое перевооружение, всего</v>
      </c>
      <c r="C20" s="73" t="str">
        <f>'[1]2 2018-2020'!C20</f>
        <v>нд</v>
      </c>
      <c r="D20" s="73" t="str">
        <f>'[1]2 2018-2020'!D20</f>
        <v>нд</v>
      </c>
      <c r="E20" s="74" t="str">
        <f>'[1]2 2018-2020'!E20</f>
        <v>нд</v>
      </c>
      <c r="F20" s="74">
        <f>SUM(F46)</f>
        <v>0</v>
      </c>
      <c r="G20" s="45" t="s">
        <v>35</v>
      </c>
      <c r="H20" s="39">
        <f>SUM(H46)</f>
        <v>11.024173889830509</v>
      </c>
      <c r="I20" s="39">
        <f>SUM(I46)</f>
        <v>10.111076542372881</v>
      </c>
      <c r="J20" s="45" t="s">
        <v>35</v>
      </c>
      <c r="K20" s="39">
        <f>SUM(K46)</f>
        <v>55.861864406779652</v>
      </c>
      <c r="L20" s="39">
        <f t="shared" ref="L20:AJ20" si="1">SUM(L46)</f>
        <v>1.9330000000000001</v>
      </c>
      <c r="M20" s="39">
        <f t="shared" si="1"/>
        <v>18.184000000000005</v>
      </c>
      <c r="N20" s="39">
        <f t="shared" si="1"/>
        <v>30.687000000000001</v>
      </c>
      <c r="O20" s="39">
        <f t="shared" si="1"/>
        <v>5.0578644067796645</v>
      </c>
      <c r="P20" s="39">
        <f>SUM(P46)</f>
        <v>51.314214915254233</v>
      </c>
      <c r="Q20" s="39">
        <f t="shared" si="1"/>
        <v>1.5023150000000001</v>
      </c>
      <c r="R20" s="39">
        <f t="shared" si="1"/>
        <v>24.701911999999997</v>
      </c>
      <c r="S20" s="39">
        <f t="shared" si="1"/>
        <v>22.071212999999997</v>
      </c>
      <c r="T20" s="39">
        <f t="shared" si="1"/>
        <v>3.0387749152542387</v>
      </c>
      <c r="U20" s="39">
        <f t="shared" si="1"/>
        <v>0</v>
      </c>
      <c r="V20" s="39">
        <f t="shared" si="1"/>
        <v>0</v>
      </c>
      <c r="W20" s="39">
        <f t="shared" si="1"/>
        <v>11.024173042372881</v>
      </c>
      <c r="X20" s="39">
        <f t="shared" si="1"/>
        <v>55.861864406779652</v>
      </c>
      <c r="Y20" s="39">
        <f t="shared" si="1"/>
        <v>10.111076542372881</v>
      </c>
      <c r="Z20" s="39">
        <f t="shared" si="1"/>
        <v>51.314214915254233</v>
      </c>
      <c r="AA20" s="45" t="s">
        <v>35</v>
      </c>
      <c r="AB20" s="45" t="s">
        <v>35</v>
      </c>
      <c r="AC20" s="39">
        <f t="shared" si="1"/>
        <v>18.210169508474575</v>
      </c>
      <c r="AD20" s="39">
        <f t="shared" si="1"/>
        <v>13.662520000000001</v>
      </c>
      <c r="AE20" s="39">
        <f t="shared" si="1"/>
        <v>18.616949152542375</v>
      </c>
      <c r="AF20" s="39">
        <f t="shared" si="1"/>
        <v>18.616949152542375</v>
      </c>
      <c r="AG20" s="39">
        <f t="shared" si="1"/>
        <v>19.034745762711864</v>
      </c>
      <c r="AH20" s="39">
        <f t="shared" si="1"/>
        <v>19.034745762711864</v>
      </c>
      <c r="AI20" s="39">
        <f t="shared" si="1"/>
        <v>55.861864423728818</v>
      </c>
      <c r="AJ20" s="39">
        <f t="shared" si="1"/>
        <v>51.31421491525424</v>
      </c>
      <c r="AK20" s="45" t="s">
        <v>35</v>
      </c>
    </row>
    <row r="21" spans="1:65" ht="63" x14ac:dyDescent="0.25">
      <c r="A21" s="71" t="str">
        <f>'[1]2 2018-2020'!A21</f>
        <v>0.3</v>
      </c>
      <c r="B21" s="71" t="str">
        <f>'[1]2 2018-2020'!B21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1" s="40" t="str">
        <f>'[1]2 2018-2020'!C21</f>
        <v>нд</v>
      </c>
      <c r="D21" s="40" t="str">
        <f>'[1]2 2018-2020'!D21</f>
        <v>нд</v>
      </c>
      <c r="E21" s="41" t="str">
        <f>'[1]2 2018-2020'!E21</f>
        <v>нд</v>
      </c>
      <c r="F21" s="41" t="str">
        <f>'[1]2 2018-2020'!E21</f>
        <v>нд</v>
      </c>
      <c r="G21" s="32" t="s">
        <v>35</v>
      </c>
      <c r="H21" s="40" t="str">
        <f>'[1]2 2018-2020'!H21</f>
        <v>нд</v>
      </c>
      <c r="I21" s="32" t="s">
        <v>35</v>
      </c>
      <c r="J21" s="32" t="s">
        <v>35</v>
      </c>
      <c r="K21" s="32" t="s">
        <v>35</v>
      </c>
      <c r="L21" s="32" t="s">
        <v>35</v>
      </c>
      <c r="M21" s="32" t="s">
        <v>35</v>
      </c>
      <c r="N21" s="32" t="s">
        <v>35</v>
      </c>
      <c r="O21" s="32" t="s">
        <v>35</v>
      </c>
      <c r="P21" s="32" t="s">
        <v>35</v>
      </c>
      <c r="Q21" s="32" t="s">
        <v>35</v>
      </c>
      <c r="R21" s="32" t="s">
        <v>35</v>
      </c>
      <c r="S21" s="32" t="s">
        <v>35</v>
      </c>
      <c r="T21" s="32" t="s">
        <v>35</v>
      </c>
      <c r="U21" s="32" t="s">
        <v>35</v>
      </c>
      <c r="V21" s="32" t="s">
        <v>35</v>
      </c>
      <c r="W21" s="32" t="s">
        <v>35</v>
      </c>
      <c r="X21" s="32" t="s">
        <v>35</v>
      </c>
      <c r="Y21" s="32" t="s">
        <v>35</v>
      </c>
      <c r="Z21" s="32" t="s">
        <v>35</v>
      </c>
      <c r="AA21" s="32" t="s">
        <v>35</v>
      </c>
      <c r="AB21" s="32" t="s">
        <v>35</v>
      </c>
      <c r="AC21" s="32" t="s">
        <v>35</v>
      </c>
      <c r="AD21" s="32" t="s">
        <v>35</v>
      </c>
      <c r="AE21" s="32" t="s">
        <v>35</v>
      </c>
      <c r="AF21" s="32" t="s">
        <v>35</v>
      </c>
      <c r="AG21" s="32" t="s">
        <v>35</v>
      </c>
      <c r="AH21" s="32" t="s">
        <v>35</v>
      </c>
      <c r="AI21" s="32" t="s">
        <v>35</v>
      </c>
      <c r="AJ21" s="32" t="s">
        <v>35</v>
      </c>
      <c r="AK21" s="32" t="s">
        <v>35</v>
      </c>
    </row>
    <row r="22" spans="1:65" ht="31.5" x14ac:dyDescent="0.25">
      <c r="A22" s="71" t="str">
        <f>'[1]2 2018-2020'!A22</f>
        <v>0.4</v>
      </c>
      <c r="B22" s="71" t="str">
        <f>'[1]2 2018-2020'!B22</f>
        <v>Прочее новое строительство объектов электросетевого хозяйства, всего</v>
      </c>
      <c r="C22" s="40" t="str">
        <f>'[1]2 2018-2020'!C22</f>
        <v>нд</v>
      </c>
      <c r="D22" s="40" t="str">
        <f>'[1]2 2018-2020'!D22</f>
        <v>нд</v>
      </c>
      <c r="E22" s="41" t="str">
        <f>'[1]2 2018-2020'!E22</f>
        <v>нд</v>
      </c>
      <c r="F22" s="41" t="str">
        <f>'[1]2 2018-2020'!E22</f>
        <v>нд</v>
      </c>
      <c r="G22" s="32" t="s">
        <v>35</v>
      </c>
      <c r="H22" s="40" t="str">
        <f>'[1]2 2018-2020'!H22</f>
        <v>нд</v>
      </c>
      <c r="I22" s="32" t="s">
        <v>35</v>
      </c>
      <c r="J22" s="32" t="s">
        <v>35</v>
      </c>
      <c r="K22" s="32" t="s">
        <v>35</v>
      </c>
      <c r="L22" s="32" t="s">
        <v>35</v>
      </c>
      <c r="M22" s="32" t="s">
        <v>35</v>
      </c>
      <c r="N22" s="32" t="s">
        <v>35</v>
      </c>
      <c r="O22" s="32" t="s">
        <v>35</v>
      </c>
      <c r="P22" s="32" t="s">
        <v>35</v>
      </c>
      <c r="Q22" s="32" t="s">
        <v>35</v>
      </c>
      <c r="R22" s="32" t="s">
        <v>35</v>
      </c>
      <c r="S22" s="32" t="s">
        <v>35</v>
      </c>
      <c r="T22" s="32" t="s">
        <v>35</v>
      </c>
      <c r="U22" s="32" t="s">
        <v>35</v>
      </c>
      <c r="V22" s="32" t="s">
        <v>35</v>
      </c>
      <c r="W22" s="32" t="s">
        <v>35</v>
      </c>
      <c r="X22" s="32" t="s">
        <v>35</v>
      </c>
      <c r="Y22" s="32" t="s">
        <v>35</v>
      </c>
      <c r="Z22" s="32" t="s">
        <v>35</v>
      </c>
      <c r="AA22" s="32" t="s">
        <v>35</v>
      </c>
      <c r="AB22" s="32" t="s">
        <v>35</v>
      </c>
      <c r="AC22" s="32" t="s">
        <v>35</v>
      </c>
      <c r="AD22" s="32" t="s">
        <v>35</v>
      </c>
      <c r="AE22" s="32" t="s">
        <v>35</v>
      </c>
      <c r="AF22" s="32" t="s">
        <v>35</v>
      </c>
      <c r="AG22" s="32" t="s">
        <v>35</v>
      </c>
      <c r="AH22" s="32" t="s">
        <v>35</v>
      </c>
      <c r="AI22" s="32" t="s">
        <v>35</v>
      </c>
      <c r="AJ22" s="32" t="s">
        <v>35</v>
      </c>
      <c r="AK22" s="32" t="s">
        <v>35</v>
      </c>
    </row>
    <row r="23" spans="1:65" ht="47.25" x14ac:dyDescent="0.25">
      <c r="A23" s="71" t="str">
        <f>'[1]2 2018-2020'!A23</f>
        <v>0.5</v>
      </c>
      <c r="B23" s="71" t="str">
        <f>'[1]2 2018-2020'!B23</f>
        <v>Покупка земельных участков для целей реализации инвестиционных проектов, всего</v>
      </c>
      <c r="C23" s="40" t="str">
        <f>'[1]2 2018-2020'!C23</f>
        <v>нд</v>
      </c>
      <c r="D23" s="40" t="str">
        <f>'[1]2 2018-2020'!D23</f>
        <v>нд</v>
      </c>
      <c r="E23" s="41" t="str">
        <f>'[1]2 2018-2020'!E23</f>
        <v>нд</v>
      </c>
      <c r="F23" s="41" t="str">
        <f>'[1]2 2018-2020'!E23</f>
        <v>нд</v>
      </c>
      <c r="G23" s="32" t="s">
        <v>35</v>
      </c>
      <c r="H23" s="40" t="str">
        <f>'[1]2 2018-2020'!H23</f>
        <v>нд</v>
      </c>
      <c r="I23" s="32" t="s">
        <v>35</v>
      </c>
      <c r="J23" s="32" t="s">
        <v>35</v>
      </c>
      <c r="K23" s="32" t="s">
        <v>35</v>
      </c>
      <c r="L23" s="32" t="s">
        <v>35</v>
      </c>
      <c r="M23" s="32" t="s">
        <v>35</v>
      </c>
      <c r="N23" s="32" t="s">
        <v>35</v>
      </c>
      <c r="O23" s="32" t="s">
        <v>35</v>
      </c>
      <c r="P23" s="32" t="s">
        <v>35</v>
      </c>
      <c r="Q23" s="32" t="s">
        <v>35</v>
      </c>
      <c r="R23" s="32" t="s">
        <v>35</v>
      </c>
      <c r="S23" s="32" t="s">
        <v>35</v>
      </c>
      <c r="T23" s="32" t="s">
        <v>35</v>
      </c>
      <c r="U23" s="32" t="s">
        <v>35</v>
      </c>
      <c r="V23" s="32" t="s">
        <v>35</v>
      </c>
      <c r="W23" s="32" t="s">
        <v>35</v>
      </c>
      <c r="X23" s="32" t="s">
        <v>35</v>
      </c>
      <c r="Y23" s="32" t="s">
        <v>35</v>
      </c>
      <c r="Z23" s="32" t="s">
        <v>35</v>
      </c>
      <c r="AA23" s="32" t="s">
        <v>35</v>
      </c>
      <c r="AB23" s="32" t="s">
        <v>35</v>
      </c>
      <c r="AC23" s="32" t="s">
        <v>35</v>
      </c>
      <c r="AD23" s="32" t="s">
        <v>35</v>
      </c>
      <c r="AE23" s="32" t="s">
        <v>35</v>
      </c>
      <c r="AF23" s="32" t="s">
        <v>35</v>
      </c>
      <c r="AG23" s="32" t="s">
        <v>35</v>
      </c>
      <c r="AH23" s="32" t="s">
        <v>35</v>
      </c>
      <c r="AI23" s="32" t="s">
        <v>35</v>
      </c>
      <c r="AJ23" s="32" t="s">
        <v>35</v>
      </c>
      <c r="AK23" s="32" t="s">
        <v>35</v>
      </c>
    </row>
    <row r="24" spans="1:65" x14ac:dyDescent="0.25">
      <c r="A24" s="71" t="str">
        <f>'[1]2 2018-2020'!A24</f>
        <v>0.6</v>
      </c>
      <c r="B24" s="71" t="str">
        <f>'[1]2 2018-2020'!B24</f>
        <v>Прочие инвестиционные проекты, всего</v>
      </c>
      <c r="C24" s="40" t="str">
        <f>'[1]2 2018-2020'!C24</f>
        <v>нд</v>
      </c>
      <c r="D24" s="40" t="str">
        <f>'[1]2 2018-2020'!D24</f>
        <v>нд</v>
      </c>
      <c r="E24" s="41" t="str">
        <f>'[1]2 2018-2020'!E24</f>
        <v>нд</v>
      </c>
      <c r="F24" s="41" t="str">
        <f>'[1]2 2018-2020'!E24</f>
        <v>нд</v>
      </c>
      <c r="G24" s="32" t="s">
        <v>35</v>
      </c>
      <c r="H24" s="40" t="str">
        <f>'[1]2 2018-2020'!H24</f>
        <v>нд</v>
      </c>
      <c r="I24" s="32" t="s">
        <v>35</v>
      </c>
      <c r="J24" s="32" t="s">
        <v>35</v>
      </c>
      <c r="K24" s="32" t="s">
        <v>35</v>
      </c>
      <c r="L24" s="32" t="s">
        <v>35</v>
      </c>
      <c r="M24" s="32" t="s">
        <v>35</v>
      </c>
      <c r="N24" s="32" t="s">
        <v>35</v>
      </c>
      <c r="O24" s="32" t="s">
        <v>35</v>
      </c>
      <c r="P24" s="32" t="s">
        <v>35</v>
      </c>
      <c r="Q24" s="32" t="s">
        <v>35</v>
      </c>
      <c r="R24" s="32" t="s">
        <v>35</v>
      </c>
      <c r="S24" s="32" t="s">
        <v>35</v>
      </c>
      <c r="T24" s="32" t="s">
        <v>35</v>
      </c>
      <c r="U24" s="32" t="s">
        <v>35</v>
      </c>
      <c r="V24" s="32" t="s">
        <v>35</v>
      </c>
      <c r="W24" s="32" t="s">
        <v>35</v>
      </c>
      <c r="X24" s="32" t="s">
        <v>35</v>
      </c>
      <c r="Y24" s="32" t="s">
        <v>35</v>
      </c>
      <c r="Z24" s="32" t="s">
        <v>35</v>
      </c>
      <c r="AA24" s="32" t="s">
        <v>35</v>
      </c>
      <c r="AB24" s="32" t="s">
        <v>35</v>
      </c>
      <c r="AC24" s="32" t="s">
        <v>35</v>
      </c>
      <c r="AD24" s="32" t="s">
        <v>35</v>
      </c>
      <c r="AE24" s="32" t="s">
        <v>35</v>
      </c>
      <c r="AF24" s="32" t="s">
        <v>35</v>
      </c>
      <c r="AG24" s="32" t="s">
        <v>35</v>
      </c>
      <c r="AH24" s="32" t="s">
        <v>35</v>
      </c>
      <c r="AI24" s="32" t="s">
        <v>35</v>
      </c>
      <c r="AJ24" s="32" t="s">
        <v>35</v>
      </c>
      <c r="AK24" s="32" t="s">
        <v>35</v>
      </c>
    </row>
    <row r="25" spans="1:65" x14ac:dyDescent="0.25">
      <c r="A25" s="71" t="str">
        <f>'[1]2 2018-2020'!A25</f>
        <v>1</v>
      </c>
      <c r="B25" s="71" t="str">
        <f>'[1]2 2018-2020'!B25</f>
        <v>Красноярский край</v>
      </c>
      <c r="C25" s="40" t="str">
        <f>'[1]2 2018-2020'!C25</f>
        <v>нд</v>
      </c>
      <c r="D25" s="40" t="str">
        <f>'[1]2 2018-2020'!D25</f>
        <v>нд</v>
      </c>
      <c r="E25" s="41" t="str">
        <f>'[1]2 2018-2020'!E25</f>
        <v>нд</v>
      </c>
      <c r="F25" s="41" t="str">
        <f>'[1]2 2018-2020'!E25</f>
        <v>нд</v>
      </c>
      <c r="G25" s="32" t="s">
        <v>35</v>
      </c>
      <c r="H25" s="40" t="str">
        <f>'[1]2 2018-2020'!H25</f>
        <v>нд</v>
      </c>
      <c r="I25" s="32" t="s">
        <v>35</v>
      </c>
      <c r="J25" s="32" t="s">
        <v>35</v>
      </c>
      <c r="K25" s="32" t="s">
        <v>35</v>
      </c>
      <c r="L25" s="32" t="s">
        <v>35</v>
      </c>
      <c r="M25" s="32" t="s">
        <v>35</v>
      </c>
      <c r="N25" s="32" t="s">
        <v>35</v>
      </c>
      <c r="O25" s="32" t="s">
        <v>35</v>
      </c>
      <c r="P25" s="32" t="s">
        <v>35</v>
      </c>
      <c r="Q25" s="32" t="s">
        <v>35</v>
      </c>
      <c r="R25" s="32" t="s">
        <v>35</v>
      </c>
      <c r="S25" s="32" t="s">
        <v>35</v>
      </c>
      <c r="T25" s="32" t="s">
        <v>35</v>
      </c>
      <c r="U25" s="32" t="s">
        <v>35</v>
      </c>
      <c r="V25" s="32" t="s">
        <v>35</v>
      </c>
      <c r="W25" s="32" t="s">
        <v>35</v>
      </c>
      <c r="X25" s="32" t="s">
        <v>35</v>
      </c>
      <c r="Y25" s="32" t="s">
        <v>35</v>
      </c>
      <c r="Z25" s="32" t="s">
        <v>35</v>
      </c>
      <c r="AA25" s="32" t="s">
        <v>35</v>
      </c>
      <c r="AB25" s="32" t="s">
        <v>35</v>
      </c>
      <c r="AC25" s="32" t="s">
        <v>35</v>
      </c>
      <c r="AD25" s="32" t="s">
        <v>35</v>
      </c>
      <c r="AE25" s="32" t="s">
        <v>35</v>
      </c>
      <c r="AF25" s="32" t="s">
        <v>35</v>
      </c>
      <c r="AG25" s="32" t="s">
        <v>35</v>
      </c>
      <c r="AH25" s="32" t="s">
        <v>35</v>
      </c>
      <c r="AI25" s="32" t="s">
        <v>35</v>
      </c>
      <c r="AJ25" s="32" t="s">
        <v>35</v>
      </c>
      <c r="AK25" s="32" t="s">
        <v>35</v>
      </c>
    </row>
    <row r="26" spans="1:65" ht="31.5" x14ac:dyDescent="0.25">
      <c r="A26" s="71" t="str">
        <f>'[1]2 2018-2020'!A26</f>
        <v>1.1</v>
      </c>
      <c r="B26" s="71" t="str">
        <f>'[1]2 2018-2020'!B26</f>
        <v>Технологическое присоединение, всего, в том числе:</v>
      </c>
      <c r="C26" s="40" t="str">
        <f>'[1]2 2018-2020'!C26</f>
        <v>Г</v>
      </c>
      <c r="D26" s="40" t="str">
        <f>'[1]2 2018-2020'!D26</f>
        <v>нд</v>
      </c>
      <c r="E26" s="41" t="str">
        <f>'[1]2 2018-2020'!E26</f>
        <v>нд</v>
      </c>
      <c r="F26" s="41" t="str">
        <f>'[1]2 2018-2020'!E26</f>
        <v>нд</v>
      </c>
      <c r="G26" s="32" t="s">
        <v>35</v>
      </c>
      <c r="H26" s="40" t="str">
        <f>'[1]2 2018-2020'!H26</f>
        <v>нд</v>
      </c>
      <c r="I26" s="32" t="s">
        <v>35</v>
      </c>
      <c r="J26" s="32" t="s">
        <v>35</v>
      </c>
      <c r="K26" s="32" t="s">
        <v>35</v>
      </c>
      <c r="L26" s="32" t="s">
        <v>35</v>
      </c>
      <c r="M26" s="32" t="s">
        <v>35</v>
      </c>
      <c r="N26" s="32" t="s">
        <v>35</v>
      </c>
      <c r="O26" s="32" t="s">
        <v>35</v>
      </c>
      <c r="P26" s="32" t="s">
        <v>35</v>
      </c>
      <c r="Q26" s="32" t="s">
        <v>35</v>
      </c>
      <c r="R26" s="32" t="s">
        <v>35</v>
      </c>
      <c r="S26" s="32" t="s">
        <v>35</v>
      </c>
      <c r="T26" s="32" t="s">
        <v>35</v>
      </c>
      <c r="U26" s="32" t="s">
        <v>35</v>
      </c>
      <c r="V26" s="32" t="s">
        <v>35</v>
      </c>
      <c r="W26" s="32" t="s">
        <v>35</v>
      </c>
      <c r="X26" s="32" t="s">
        <v>35</v>
      </c>
      <c r="Y26" s="32" t="s">
        <v>35</v>
      </c>
      <c r="Z26" s="32" t="s">
        <v>35</v>
      </c>
      <c r="AA26" s="32" t="s">
        <v>35</v>
      </c>
      <c r="AB26" s="32" t="s">
        <v>35</v>
      </c>
      <c r="AC26" s="32" t="s">
        <v>35</v>
      </c>
      <c r="AD26" s="32" t="s">
        <v>35</v>
      </c>
      <c r="AE26" s="32" t="s">
        <v>35</v>
      </c>
      <c r="AF26" s="32" t="s">
        <v>35</v>
      </c>
      <c r="AG26" s="32" t="s">
        <v>35</v>
      </c>
      <c r="AH26" s="32" t="s">
        <v>35</v>
      </c>
      <c r="AI26" s="32" t="s">
        <v>35</v>
      </c>
      <c r="AJ26" s="32" t="s">
        <v>35</v>
      </c>
      <c r="AK26" s="32" t="s">
        <v>35</v>
      </c>
    </row>
    <row r="27" spans="1:65" ht="47.25" x14ac:dyDescent="0.25">
      <c r="A27" s="71" t="str">
        <f>'[1]2 2018-2020'!A27</f>
        <v>1.1.1</v>
      </c>
      <c r="B27" s="71" t="str">
        <f>'[1]2 2018-2020'!B27</f>
        <v>Технологическое присоединение энергопринимающих устройств потребителей, всего, в том числе:</v>
      </c>
      <c r="C27" s="40" t="str">
        <f>'[1]2 2018-2020'!C27</f>
        <v>Г</v>
      </c>
      <c r="D27" s="40" t="str">
        <f>'[1]2 2018-2020'!D27</f>
        <v>нд</v>
      </c>
      <c r="E27" s="41" t="str">
        <f>'[1]2 2018-2020'!E27</f>
        <v>нд</v>
      </c>
      <c r="F27" s="41" t="str">
        <f>'[1]2 2018-2020'!E27</f>
        <v>нд</v>
      </c>
      <c r="G27" s="32" t="s">
        <v>35</v>
      </c>
      <c r="H27" s="40" t="str">
        <f>'[1]2 2018-2020'!H27</f>
        <v>нд</v>
      </c>
      <c r="I27" s="32" t="s">
        <v>35</v>
      </c>
      <c r="J27" s="32" t="s">
        <v>35</v>
      </c>
      <c r="K27" s="32" t="s">
        <v>35</v>
      </c>
      <c r="L27" s="32" t="s">
        <v>35</v>
      </c>
      <c r="M27" s="32" t="s">
        <v>35</v>
      </c>
      <c r="N27" s="32" t="s">
        <v>35</v>
      </c>
      <c r="O27" s="32" t="s">
        <v>35</v>
      </c>
      <c r="P27" s="32" t="s">
        <v>35</v>
      </c>
      <c r="Q27" s="32" t="s">
        <v>35</v>
      </c>
      <c r="R27" s="32" t="s">
        <v>35</v>
      </c>
      <c r="S27" s="32" t="s">
        <v>35</v>
      </c>
      <c r="T27" s="32" t="s">
        <v>35</v>
      </c>
      <c r="U27" s="32" t="s">
        <v>35</v>
      </c>
      <c r="V27" s="32" t="s">
        <v>35</v>
      </c>
      <c r="W27" s="32" t="s">
        <v>35</v>
      </c>
      <c r="X27" s="32" t="s">
        <v>35</v>
      </c>
      <c r="Y27" s="32" t="s">
        <v>35</v>
      </c>
      <c r="Z27" s="32" t="s">
        <v>35</v>
      </c>
      <c r="AA27" s="32" t="s">
        <v>35</v>
      </c>
      <c r="AB27" s="32" t="s">
        <v>35</v>
      </c>
      <c r="AC27" s="32" t="s">
        <v>35</v>
      </c>
      <c r="AD27" s="32" t="s">
        <v>35</v>
      </c>
      <c r="AE27" s="32" t="s">
        <v>35</v>
      </c>
      <c r="AF27" s="32" t="s">
        <v>35</v>
      </c>
      <c r="AG27" s="32" t="s">
        <v>35</v>
      </c>
      <c r="AH27" s="32" t="s">
        <v>35</v>
      </c>
      <c r="AI27" s="32" t="s">
        <v>35</v>
      </c>
      <c r="AJ27" s="32" t="s">
        <v>35</v>
      </c>
      <c r="AK27" s="32" t="s">
        <v>35</v>
      </c>
    </row>
    <row r="28" spans="1:65" ht="63" x14ac:dyDescent="0.25">
      <c r="A28" s="71" t="str">
        <f>'[1]2 2018-2020'!A28</f>
        <v>1.1.1.1</v>
      </c>
      <c r="B28" s="71" t="str">
        <f>'[1]2 2018-2020'!B28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28" s="40" t="str">
        <f>'[1]2 2018-2020'!C28</f>
        <v>нд</v>
      </c>
      <c r="D28" s="40" t="str">
        <f>'[1]2 2018-2020'!D28</f>
        <v>нд</v>
      </c>
      <c r="E28" s="41" t="str">
        <f>'[1]2 2018-2020'!E28</f>
        <v>нд</v>
      </c>
      <c r="F28" s="41" t="str">
        <f>'[1]2 2018-2020'!E28</f>
        <v>нд</v>
      </c>
      <c r="G28" s="32" t="s">
        <v>35</v>
      </c>
      <c r="H28" s="40" t="str">
        <f>'[1]2 2018-2020'!H28</f>
        <v>нд</v>
      </c>
      <c r="I28" s="32" t="s">
        <v>35</v>
      </c>
      <c r="J28" s="32" t="s">
        <v>35</v>
      </c>
      <c r="K28" s="32" t="s">
        <v>35</v>
      </c>
      <c r="L28" s="32" t="s">
        <v>35</v>
      </c>
      <c r="M28" s="32" t="s">
        <v>35</v>
      </c>
      <c r="N28" s="32" t="s">
        <v>35</v>
      </c>
      <c r="O28" s="32" t="s">
        <v>35</v>
      </c>
      <c r="P28" s="32" t="s">
        <v>35</v>
      </c>
      <c r="Q28" s="32" t="s">
        <v>35</v>
      </c>
      <c r="R28" s="32" t="s">
        <v>35</v>
      </c>
      <c r="S28" s="32" t="s">
        <v>35</v>
      </c>
      <c r="T28" s="32" t="s">
        <v>35</v>
      </c>
      <c r="U28" s="32" t="s">
        <v>35</v>
      </c>
      <c r="V28" s="32" t="s">
        <v>35</v>
      </c>
      <c r="W28" s="32" t="s">
        <v>35</v>
      </c>
      <c r="X28" s="32" t="s">
        <v>35</v>
      </c>
      <c r="Y28" s="32" t="s">
        <v>35</v>
      </c>
      <c r="Z28" s="32" t="s">
        <v>35</v>
      </c>
      <c r="AA28" s="32" t="s">
        <v>35</v>
      </c>
      <c r="AB28" s="32" t="s">
        <v>35</v>
      </c>
      <c r="AC28" s="32" t="s">
        <v>35</v>
      </c>
      <c r="AD28" s="32" t="s">
        <v>35</v>
      </c>
      <c r="AE28" s="32" t="s">
        <v>35</v>
      </c>
      <c r="AF28" s="32" t="s">
        <v>35</v>
      </c>
      <c r="AG28" s="32" t="s">
        <v>35</v>
      </c>
      <c r="AH28" s="32" t="s">
        <v>35</v>
      </c>
      <c r="AI28" s="32" t="s">
        <v>35</v>
      </c>
      <c r="AJ28" s="32" t="s">
        <v>35</v>
      </c>
      <c r="AK28" s="32" t="s">
        <v>35</v>
      </c>
    </row>
    <row r="29" spans="1:65" ht="63" x14ac:dyDescent="0.25">
      <c r="A29" s="71" t="str">
        <f>'[1]2 2018-2020'!A29</f>
        <v>1.1.1.2</v>
      </c>
      <c r="B29" s="71" t="str">
        <f>'[1]2 2018-2020'!B29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29" s="40" t="str">
        <f>'[1]2 2018-2020'!C29</f>
        <v>нд</v>
      </c>
      <c r="D29" s="40" t="str">
        <f>'[1]2 2018-2020'!D29</f>
        <v>нд</v>
      </c>
      <c r="E29" s="41" t="str">
        <f>'[1]2 2018-2020'!E29</f>
        <v>нд</v>
      </c>
      <c r="F29" s="41" t="str">
        <f>'[1]2 2018-2020'!E29</f>
        <v>нд</v>
      </c>
      <c r="G29" s="32" t="s">
        <v>35</v>
      </c>
      <c r="H29" s="40" t="str">
        <f>'[1]2 2018-2020'!H29</f>
        <v>нд</v>
      </c>
      <c r="I29" s="32" t="s">
        <v>35</v>
      </c>
      <c r="J29" s="32" t="s">
        <v>35</v>
      </c>
      <c r="K29" s="32" t="s">
        <v>35</v>
      </c>
      <c r="L29" s="32" t="s">
        <v>35</v>
      </c>
      <c r="M29" s="32" t="s">
        <v>35</v>
      </c>
      <c r="N29" s="32" t="s">
        <v>35</v>
      </c>
      <c r="O29" s="32" t="s">
        <v>35</v>
      </c>
      <c r="P29" s="32" t="s">
        <v>35</v>
      </c>
      <c r="Q29" s="32" t="s">
        <v>35</v>
      </c>
      <c r="R29" s="32" t="s">
        <v>35</v>
      </c>
      <c r="S29" s="32" t="s">
        <v>35</v>
      </c>
      <c r="T29" s="32" t="s">
        <v>35</v>
      </c>
      <c r="U29" s="32" t="s">
        <v>35</v>
      </c>
      <c r="V29" s="32" t="s">
        <v>35</v>
      </c>
      <c r="W29" s="32" t="s">
        <v>35</v>
      </c>
      <c r="X29" s="32" t="s">
        <v>35</v>
      </c>
      <c r="Y29" s="32" t="s">
        <v>35</v>
      </c>
      <c r="Z29" s="32" t="s">
        <v>35</v>
      </c>
      <c r="AA29" s="32" t="s">
        <v>35</v>
      </c>
      <c r="AB29" s="32" t="s">
        <v>35</v>
      </c>
      <c r="AC29" s="32" t="s">
        <v>35</v>
      </c>
      <c r="AD29" s="32" t="s">
        <v>35</v>
      </c>
      <c r="AE29" s="32" t="s">
        <v>35</v>
      </c>
      <c r="AF29" s="32" t="s">
        <v>35</v>
      </c>
      <c r="AG29" s="32" t="s">
        <v>35</v>
      </c>
      <c r="AH29" s="32" t="s">
        <v>35</v>
      </c>
      <c r="AI29" s="32" t="s">
        <v>35</v>
      </c>
      <c r="AJ29" s="32" t="s">
        <v>35</v>
      </c>
      <c r="AK29" s="32" t="s">
        <v>35</v>
      </c>
    </row>
    <row r="30" spans="1:65" ht="63" x14ac:dyDescent="0.25">
      <c r="A30" s="71" t="str">
        <f>'[1]2 2018-2020'!A30</f>
        <v>1.1.1.3</v>
      </c>
      <c r="B30" s="71" t="str">
        <f>'[1]2 2018-2020'!B30</f>
        <v>Технологическое присоединение энергопринимающих устройств потребителей свыше 150 кВт, всего, в том числе:</v>
      </c>
      <c r="C30" s="40" t="str">
        <f>'[1]2 2018-2020'!C30</f>
        <v>нд</v>
      </c>
      <c r="D30" s="40" t="str">
        <f>'[1]2 2018-2020'!D30</f>
        <v>нд</v>
      </c>
      <c r="E30" s="41" t="str">
        <f>'[1]2 2018-2020'!E30</f>
        <v>нд</v>
      </c>
      <c r="F30" s="41" t="str">
        <f>'[1]2 2018-2020'!E30</f>
        <v>нд</v>
      </c>
      <c r="G30" s="32" t="s">
        <v>35</v>
      </c>
      <c r="H30" s="40" t="str">
        <f>'[1]2 2018-2020'!H30</f>
        <v>нд</v>
      </c>
      <c r="I30" s="32" t="s">
        <v>35</v>
      </c>
      <c r="J30" s="32" t="s">
        <v>35</v>
      </c>
      <c r="K30" s="32" t="s">
        <v>35</v>
      </c>
      <c r="L30" s="32" t="s">
        <v>35</v>
      </c>
      <c r="M30" s="32" t="s">
        <v>35</v>
      </c>
      <c r="N30" s="32" t="s">
        <v>35</v>
      </c>
      <c r="O30" s="32" t="s">
        <v>35</v>
      </c>
      <c r="P30" s="32" t="s">
        <v>35</v>
      </c>
      <c r="Q30" s="32" t="s">
        <v>35</v>
      </c>
      <c r="R30" s="32" t="s">
        <v>35</v>
      </c>
      <c r="S30" s="32" t="s">
        <v>35</v>
      </c>
      <c r="T30" s="32" t="s">
        <v>35</v>
      </c>
      <c r="U30" s="32" t="s">
        <v>35</v>
      </c>
      <c r="V30" s="32" t="s">
        <v>35</v>
      </c>
      <c r="W30" s="32" t="s">
        <v>35</v>
      </c>
      <c r="X30" s="32" t="s">
        <v>35</v>
      </c>
      <c r="Y30" s="32" t="s">
        <v>35</v>
      </c>
      <c r="Z30" s="32" t="s">
        <v>35</v>
      </c>
      <c r="AA30" s="32" t="s">
        <v>35</v>
      </c>
      <c r="AB30" s="32" t="s">
        <v>35</v>
      </c>
      <c r="AC30" s="32" t="s">
        <v>35</v>
      </c>
      <c r="AD30" s="32" t="s">
        <v>35</v>
      </c>
      <c r="AE30" s="32" t="s">
        <v>35</v>
      </c>
      <c r="AF30" s="32" t="s">
        <v>35</v>
      </c>
      <c r="AG30" s="32" t="s">
        <v>35</v>
      </c>
      <c r="AH30" s="32" t="s">
        <v>35</v>
      </c>
      <c r="AI30" s="32" t="s">
        <v>35</v>
      </c>
      <c r="AJ30" s="32" t="s">
        <v>35</v>
      </c>
      <c r="AK30" s="32" t="s">
        <v>35</v>
      </c>
    </row>
    <row r="31" spans="1:65" ht="47.25" x14ac:dyDescent="0.25">
      <c r="A31" s="71" t="str">
        <f>'[1]2 2018-2020'!A31</f>
        <v>1.1.2</v>
      </c>
      <c r="B31" s="71" t="str">
        <f>'[1]2 2018-2020'!B31</f>
        <v>Технологическое присоединение объектов электросетевого хозяйства, всего, в том числе:</v>
      </c>
      <c r="C31" s="40" t="str">
        <f>'[1]2 2018-2020'!C31</f>
        <v>Г</v>
      </c>
      <c r="D31" s="40" t="str">
        <f>'[1]2 2018-2020'!D31</f>
        <v>нд</v>
      </c>
      <c r="E31" s="41" t="str">
        <f>'[1]2 2018-2020'!E31</f>
        <v>нд</v>
      </c>
      <c r="F31" s="41" t="str">
        <f>'[1]2 2018-2020'!E31</f>
        <v>нд</v>
      </c>
      <c r="G31" s="32" t="s">
        <v>35</v>
      </c>
      <c r="H31" s="40" t="str">
        <f>'[1]2 2018-2020'!H31</f>
        <v>нд</v>
      </c>
      <c r="I31" s="32" t="s">
        <v>35</v>
      </c>
      <c r="J31" s="32" t="s">
        <v>35</v>
      </c>
      <c r="K31" s="32" t="s">
        <v>35</v>
      </c>
      <c r="L31" s="32" t="s">
        <v>35</v>
      </c>
      <c r="M31" s="32" t="s">
        <v>35</v>
      </c>
      <c r="N31" s="32" t="s">
        <v>35</v>
      </c>
      <c r="O31" s="32" t="s">
        <v>35</v>
      </c>
      <c r="P31" s="32" t="s">
        <v>35</v>
      </c>
      <c r="Q31" s="32" t="s">
        <v>35</v>
      </c>
      <c r="R31" s="32" t="s">
        <v>35</v>
      </c>
      <c r="S31" s="32" t="s">
        <v>35</v>
      </c>
      <c r="T31" s="32" t="s">
        <v>35</v>
      </c>
      <c r="U31" s="32" t="s">
        <v>35</v>
      </c>
      <c r="V31" s="32" t="s">
        <v>35</v>
      </c>
      <c r="W31" s="32" t="s">
        <v>35</v>
      </c>
      <c r="X31" s="32" t="s">
        <v>35</v>
      </c>
      <c r="Y31" s="32" t="s">
        <v>35</v>
      </c>
      <c r="Z31" s="32" t="s">
        <v>35</v>
      </c>
      <c r="AA31" s="32" t="s">
        <v>35</v>
      </c>
      <c r="AB31" s="32" t="s">
        <v>35</v>
      </c>
      <c r="AC31" s="32" t="s">
        <v>35</v>
      </c>
      <c r="AD31" s="32" t="s">
        <v>35</v>
      </c>
      <c r="AE31" s="32" t="s">
        <v>35</v>
      </c>
      <c r="AF31" s="32" t="s">
        <v>35</v>
      </c>
      <c r="AG31" s="32" t="s">
        <v>35</v>
      </c>
      <c r="AH31" s="32" t="s">
        <v>35</v>
      </c>
      <c r="AI31" s="32" t="s">
        <v>35</v>
      </c>
      <c r="AJ31" s="32" t="s">
        <v>35</v>
      </c>
      <c r="AK31" s="32" t="s">
        <v>35</v>
      </c>
    </row>
    <row r="32" spans="1:65" ht="78.75" x14ac:dyDescent="0.25">
      <c r="A32" s="71" t="str">
        <f>'[1]2 2018-2020'!A32</f>
        <v>1.1.2.1</v>
      </c>
      <c r="B32" s="71" t="str">
        <f>'[1]2 2018-2020'!B32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2" s="40" t="str">
        <f>'[1]2 2018-2020'!C32</f>
        <v>Г</v>
      </c>
      <c r="D32" s="40" t="str">
        <f>'[1]2 2018-2020'!D32</f>
        <v>нд</v>
      </c>
      <c r="E32" s="41" t="str">
        <f>'[1]2 2018-2020'!E32</f>
        <v>нд</v>
      </c>
      <c r="F32" s="41" t="str">
        <f>'[1]2 2018-2020'!E32</f>
        <v>нд</v>
      </c>
      <c r="G32" s="32" t="s">
        <v>35</v>
      </c>
      <c r="H32" s="40" t="str">
        <f>'[1]2 2018-2020'!H32</f>
        <v>нд</v>
      </c>
      <c r="I32" s="32" t="s">
        <v>35</v>
      </c>
      <c r="J32" s="32" t="s">
        <v>35</v>
      </c>
      <c r="K32" s="32" t="s">
        <v>35</v>
      </c>
      <c r="L32" s="32" t="s">
        <v>35</v>
      </c>
      <c r="M32" s="32" t="s">
        <v>35</v>
      </c>
      <c r="N32" s="32" t="s">
        <v>35</v>
      </c>
      <c r="O32" s="32" t="s">
        <v>35</v>
      </c>
      <c r="P32" s="32" t="s">
        <v>35</v>
      </c>
      <c r="Q32" s="32" t="s">
        <v>35</v>
      </c>
      <c r="R32" s="32" t="s">
        <v>35</v>
      </c>
      <c r="S32" s="32" t="s">
        <v>35</v>
      </c>
      <c r="T32" s="32" t="s">
        <v>35</v>
      </c>
      <c r="U32" s="32" t="s">
        <v>35</v>
      </c>
      <c r="V32" s="32" t="s">
        <v>35</v>
      </c>
      <c r="W32" s="32" t="s">
        <v>35</v>
      </c>
      <c r="X32" s="32" t="s">
        <v>35</v>
      </c>
      <c r="Y32" s="32" t="s">
        <v>35</v>
      </c>
      <c r="Z32" s="32" t="s">
        <v>35</v>
      </c>
      <c r="AA32" s="32" t="s">
        <v>35</v>
      </c>
      <c r="AB32" s="32" t="s">
        <v>35</v>
      </c>
      <c r="AC32" s="32" t="s">
        <v>35</v>
      </c>
      <c r="AD32" s="32" t="s">
        <v>35</v>
      </c>
      <c r="AE32" s="32" t="s">
        <v>35</v>
      </c>
      <c r="AF32" s="32" t="s">
        <v>35</v>
      </c>
      <c r="AG32" s="32" t="s">
        <v>35</v>
      </c>
      <c r="AH32" s="32" t="s">
        <v>35</v>
      </c>
      <c r="AI32" s="32" t="s">
        <v>35</v>
      </c>
      <c r="AJ32" s="32" t="s">
        <v>35</v>
      </c>
      <c r="AK32" s="32" t="s">
        <v>35</v>
      </c>
    </row>
    <row r="33" spans="1:37" ht="47.25" x14ac:dyDescent="0.25">
      <c r="A33" s="71" t="str">
        <f>'[1]2 2018-2020'!A33</f>
        <v>1.1.2.2</v>
      </c>
      <c r="B33" s="71" t="str">
        <f>'[1]2 2018-2020'!B33</f>
        <v>Технологическое присоединение к электрическим сетям иных сетевых организаций, всего, в том числе:</v>
      </c>
      <c r="C33" s="40" t="str">
        <f>'[1]2 2018-2020'!C33</f>
        <v>Г</v>
      </c>
      <c r="D33" s="40" t="str">
        <f>'[1]2 2018-2020'!D33</f>
        <v>нд</v>
      </c>
      <c r="E33" s="41" t="str">
        <f>'[1]2 2018-2020'!E33</f>
        <v>нд</v>
      </c>
      <c r="F33" s="41" t="str">
        <f>'[1]2 2018-2020'!E33</f>
        <v>нд</v>
      </c>
      <c r="G33" s="32" t="s">
        <v>35</v>
      </c>
      <c r="H33" s="40" t="str">
        <f>'[1]2 2018-2020'!H33</f>
        <v>нд</v>
      </c>
      <c r="I33" s="32" t="s">
        <v>35</v>
      </c>
      <c r="J33" s="32" t="s">
        <v>35</v>
      </c>
      <c r="K33" s="32" t="s">
        <v>35</v>
      </c>
      <c r="L33" s="32" t="s">
        <v>35</v>
      </c>
      <c r="M33" s="32" t="s">
        <v>35</v>
      </c>
      <c r="N33" s="32" t="s">
        <v>35</v>
      </c>
      <c r="O33" s="32" t="s">
        <v>35</v>
      </c>
      <c r="P33" s="32" t="s">
        <v>35</v>
      </c>
      <c r="Q33" s="32" t="s">
        <v>35</v>
      </c>
      <c r="R33" s="32" t="s">
        <v>35</v>
      </c>
      <c r="S33" s="32" t="s">
        <v>35</v>
      </c>
      <c r="T33" s="32" t="s">
        <v>35</v>
      </c>
      <c r="U33" s="32" t="s">
        <v>35</v>
      </c>
      <c r="V33" s="32" t="s">
        <v>35</v>
      </c>
      <c r="W33" s="32" t="s">
        <v>35</v>
      </c>
      <c r="X33" s="32" t="s">
        <v>35</v>
      </c>
      <c r="Y33" s="32" t="s">
        <v>35</v>
      </c>
      <c r="Z33" s="32" t="s">
        <v>35</v>
      </c>
      <c r="AA33" s="32" t="s">
        <v>35</v>
      </c>
      <c r="AB33" s="32" t="s">
        <v>35</v>
      </c>
      <c r="AC33" s="32" t="s">
        <v>35</v>
      </c>
      <c r="AD33" s="32" t="s">
        <v>35</v>
      </c>
      <c r="AE33" s="32" t="s">
        <v>35</v>
      </c>
      <c r="AF33" s="32" t="s">
        <v>35</v>
      </c>
      <c r="AG33" s="32" t="s">
        <v>35</v>
      </c>
      <c r="AH33" s="32" t="s">
        <v>35</v>
      </c>
      <c r="AI33" s="32" t="s">
        <v>35</v>
      </c>
      <c r="AJ33" s="32" t="s">
        <v>35</v>
      </c>
      <c r="AK33" s="32" t="s">
        <v>35</v>
      </c>
    </row>
    <row r="34" spans="1:37" ht="47.25" x14ac:dyDescent="0.25">
      <c r="A34" s="71" t="str">
        <f>'[1]2 2018-2020'!A34</f>
        <v>1.1.3</v>
      </c>
      <c r="B34" s="71" t="str">
        <f>'[1]2 2018-2020'!B34</f>
        <v>Технологическое присоединение объектов по производству электрической энергии всего, в том числе:</v>
      </c>
      <c r="C34" s="40" t="str">
        <f>'[1]2 2018-2020'!C34</f>
        <v>Г</v>
      </c>
      <c r="D34" s="40" t="str">
        <f>'[1]2 2018-2020'!D34</f>
        <v>нд</v>
      </c>
      <c r="E34" s="41" t="str">
        <f>'[1]2 2018-2020'!E34</f>
        <v>нд</v>
      </c>
      <c r="F34" s="41" t="str">
        <f>'[1]2 2018-2020'!E34</f>
        <v>нд</v>
      </c>
      <c r="G34" s="32" t="s">
        <v>35</v>
      </c>
      <c r="H34" s="40" t="str">
        <f>'[1]2 2018-2020'!H34</f>
        <v>нд</v>
      </c>
      <c r="I34" s="32" t="s">
        <v>35</v>
      </c>
      <c r="J34" s="32" t="s">
        <v>35</v>
      </c>
      <c r="K34" s="32" t="s">
        <v>35</v>
      </c>
      <c r="L34" s="32" t="s">
        <v>35</v>
      </c>
      <c r="M34" s="32" t="s">
        <v>35</v>
      </c>
      <c r="N34" s="32" t="s">
        <v>35</v>
      </c>
      <c r="O34" s="32" t="s">
        <v>35</v>
      </c>
      <c r="P34" s="32" t="s">
        <v>35</v>
      </c>
      <c r="Q34" s="32" t="s">
        <v>35</v>
      </c>
      <c r="R34" s="32" t="s">
        <v>35</v>
      </c>
      <c r="S34" s="32" t="s">
        <v>35</v>
      </c>
      <c r="T34" s="32" t="s">
        <v>35</v>
      </c>
      <c r="U34" s="32" t="s">
        <v>35</v>
      </c>
      <c r="V34" s="32" t="s">
        <v>35</v>
      </c>
      <c r="W34" s="32" t="s">
        <v>35</v>
      </c>
      <c r="X34" s="32" t="s">
        <v>35</v>
      </c>
      <c r="Y34" s="32" t="s">
        <v>35</v>
      </c>
      <c r="Z34" s="32" t="s">
        <v>35</v>
      </c>
      <c r="AA34" s="32" t="s">
        <v>35</v>
      </c>
      <c r="AB34" s="32" t="s">
        <v>35</v>
      </c>
      <c r="AC34" s="32" t="s">
        <v>35</v>
      </c>
      <c r="AD34" s="32" t="s">
        <v>35</v>
      </c>
      <c r="AE34" s="32" t="s">
        <v>35</v>
      </c>
      <c r="AF34" s="32" t="s">
        <v>35</v>
      </c>
      <c r="AG34" s="32" t="s">
        <v>35</v>
      </c>
      <c r="AH34" s="32" t="s">
        <v>35</v>
      </c>
      <c r="AI34" s="32" t="s">
        <v>35</v>
      </c>
      <c r="AJ34" s="32" t="s">
        <v>35</v>
      </c>
      <c r="AK34" s="32" t="s">
        <v>35</v>
      </c>
    </row>
    <row r="35" spans="1:37" ht="47.25" x14ac:dyDescent="0.25">
      <c r="A35" s="71" t="str">
        <f>'[1]2 2018-2020'!A35</f>
        <v>1.1.3.1</v>
      </c>
      <c r="B35" s="71" t="str">
        <f>'[1]2 2018-2020'!B35</f>
        <v>Наименование объекта по производству электрической энергии, всего, в том числе:</v>
      </c>
      <c r="C35" s="40" t="str">
        <f>'[1]2 2018-2020'!C35</f>
        <v>Г</v>
      </c>
      <c r="D35" s="40" t="str">
        <f>'[1]2 2018-2020'!D35</f>
        <v>нд</v>
      </c>
      <c r="E35" s="41" t="str">
        <f>'[1]2 2018-2020'!E35</f>
        <v>нд</v>
      </c>
      <c r="F35" s="41" t="str">
        <f>'[1]2 2018-2020'!E35</f>
        <v>нд</v>
      </c>
      <c r="G35" s="32" t="s">
        <v>35</v>
      </c>
      <c r="H35" s="40" t="str">
        <f>'[1]2 2018-2020'!H35</f>
        <v>нд</v>
      </c>
      <c r="I35" s="32" t="s">
        <v>35</v>
      </c>
      <c r="J35" s="32" t="s">
        <v>35</v>
      </c>
      <c r="K35" s="32" t="s">
        <v>35</v>
      </c>
      <c r="L35" s="32" t="s">
        <v>35</v>
      </c>
      <c r="M35" s="32" t="s">
        <v>35</v>
      </c>
      <c r="N35" s="32" t="s">
        <v>35</v>
      </c>
      <c r="O35" s="32" t="s">
        <v>35</v>
      </c>
      <c r="P35" s="32" t="s">
        <v>35</v>
      </c>
      <c r="Q35" s="32" t="s">
        <v>35</v>
      </c>
      <c r="R35" s="32" t="s">
        <v>35</v>
      </c>
      <c r="S35" s="32" t="s">
        <v>35</v>
      </c>
      <c r="T35" s="32" t="s">
        <v>35</v>
      </c>
      <c r="U35" s="32" t="s">
        <v>35</v>
      </c>
      <c r="V35" s="32" t="s">
        <v>35</v>
      </c>
      <c r="W35" s="32" t="s">
        <v>35</v>
      </c>
      <c r="X35" s="32" t="s">
        <v>35</v>
      </c>
      <c r="Y35" s="32" t="s">
        <v>35</v>
      </c>
      <c r="Z35" s="32" t="s">
        <v>35</v>
      </c>
      <c r="AA35" s="32" t="s">
        <v>35</v>
      </c>
      <c r="AB35" s="32" t="s">
        <v>35</v>
      </c>
      <c r="AC35" s="32" t="s">
        <v>35</v>
      </c>
      <c r="AD35" s="32" t="s">
        <v>35</v>
      </c>
      <c r="AE35" s="32" t="s">
        <v>35</v>
      </c>
      <c r="AF35" s="32" t="s">
        <v>35</v>
      </c>
      <c r="AG35" s="32" t="s">
        <v>35</v>
      </c>
      <c r="AH35" s="32" t="s">
        <v>35</v>
      </c>
      <c r="AI35" s="32" t="s">
        <v>35</v>
      </c>
      <c r="AJ35" s="32" t="s">
        <v>35</v>
      </c>
      <c r="AK35" s="32" t="s">
        <v>35</v>
      </c>
    </row>
    <row r="36" spans="1:37" ht="126" x14ac:dyDescent="0.25">
      <c r="A36" s="71" t="str">
        <f>'[1]2 2018-2020'!A36</f>
        <v>1.1.3.1</v>
      </c>
      <c r="B36" s="71" t="str">
        <f>'[1]2 2018-2020'!B36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6" s="40" t="str">
        <f>'[1]2 2018-2020'!C36</f>
        <v>Г</v>
      </c>
      <c r="D36" s="40" t="str">
        <f>'[1]2 2018-2020'!D36</f>
        <v>нд</v>
      </c>
      <c r="E36" s="41" t="str">
        <f>'[1]2 2018-2020'!E36</f>
        <v>нд</v>
      </c>
      <c r="F36" s="41" t="str">
        <f>'[1]2 2018-2020'!E36</f>
        <v>нд</v>
      </c>
      <c r="G36" s="32" t="s">
        <v>35</v>
      </c>
      <c r="H36" s="40" t="str">
        <f>'[1]2 2018-2020'!H36</f>
        <v>нд</v>
      </c>
      <c r="I36" s="32" t="s">
        <v>35</v>
      </c>
      <c r="J36" s="32" t="s">
        <v>35</v>
      </c>
      <c r="K36" s="32" t="s">
        <v>35</v>
      </c>
      <c r="L36" s="32" t="s">
        <v>35</v>
      </c>
      <c r="M36" s="32" t="s">
        <v>35</v>
      </c>
      <c r="N36" s="32" t="s">
        <v>35</v>
      </c>
      <c r="O36" s="32" t="s">
        <v>35</v>
      </c>
      <c r="P36" s="32" t="s">
        <v>35</v>
      </c>
      <c r="Q36" s="32" t="s">
        <v>35</v>
      </c>
      <c r="R36" s="32" t="s">
        <v>35</v>
      </c>
      <c r="S36" s="32" t="s">
        <v>35</v>
      </c>
      <c r="T36" s="32" t="s">
        <v>35</v>
      </c>
      <c r="U36" s="32" t="s">
        <v>35</v>
      </c>
      <c r="V36" s="32" t="s">
        <v>35</v>
      </c>
      <c r="W36" s="32" t="s">
        <v>35</v>
      </c>
      <c r="X36" s="32" t="s">
        <v>35</v>
      </c>
      <c r="Y36" s="32" t="s">
        <v>35</v>
      </c>
      <c r="Z36" s="32" t="s">
        <v>35</v>
      </c>
      <c r="AA36" s="32" t="s">
        <v>35</v>
      </c>
      <c r="AB36" s="32" t="s">
        <v>35</v>
      </c>
      <c r="AC36" s="32" t="s">
        <v>35</v>
      </c>
      <c r="AD36" s="32" t="s">
        <v>35</v>
      </c>
      <c r="AE36" s="32" t="s">
        <v>35</v>
      </c>
      <c r="AF36" s="32" t="s">
        <v>35</v>
      </c>
      <c r="AG36" s="32" t="s">
        <v>35</v>
      </c>
      <c r="AH36" s="32" t="s">
        <v>35</v>
      </c>
      <c r="AI36" s="32" t="s">
        <v>35</v>
      </c>
      <c r="AJ36" s="32" t="s">
        <v>35</v>
      </c>
      <c r="AK36" s="32" t="s">
        <v>35</v>
      </c>
    </row>
    <row r="37" spans="1:37" ht="110.25" x14ac:dyDescent="0.25">
      <c r="A37" s="71" t="str">
        <f>'[1]2 2018-2020'!A37</f>
        <v>1.1.3.1</v>
      </c>
      <c r="B37" s="71" t="str">
        <f>'[1]2 2018-2020'!B37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7" s="40" t="str">
        <f>'[1]2 2018-2020'!C37</f>
        <v>Г</v>
      </c>
      <c r="D37" s="40" t="str">
        <f>'[1]2 2018-2020'!D37</f>
        <v>нд</v>
      </c>
      <c r="E37" s="41" t="str">
        <f>'[1]2 2018-2020'!E37</f>
        <v>нд</v>
      </c>
      <c r="F37" s="41" t="str">
        <f>'[1]2 2018-2020'!E37</f>
        <v>нд</v>
      </c>
      <c r="G37" s="32" t="s">
        <v>35</v>
      </c>
      <c r="H37" s="40" t="str">
        <f>'[1]2 2018-2020'!H37</f>
        <v>нд</v>
      </c>
      <c r="I37" s="32" t="s">
        <v>35</v>
      </c>
      <c r="J37" s="32" t="s">
        <v>35</v>
      </c>
      <c r="K37" s="32" t="s">
        <v>35</v>
      </c>
      <c r="L37" s="32" t="s">
        <v>35</v>
      </c>
      <c r="M37" s="32" t="s">
        <v>35</v>
      </c>
      <c r="N37" s="32" t="s">
        <v>35</v>
      </c>
      <c r="O37" s="32" t="s">
        <v>35</v>
      </c>
      <c r="P37" s="32" t="s">
        <v>35</v>
      </c>
      <c r="Q37" s="32" t="s">
        <v>35</v>
      </c>
      <c r="R37" s="32" t="s">
        <v>35</v>
      </c>
      <c r="S37" s="32" t="s">
        <v>35</v>
      </c>
      <c r="T37" s="32" t="s">
        <v>35</v>
      </c>
      <c r="U37" s="32" t="s">
        <v>35</v>
      </c>
      <c r="V37" s="32" t="s">
        <v>35</v>
      </c>
      <c r="W37" s="32" t="s">
        <v>35</v>
      </c>
      <c r="X37" s="32" t="s">
        <v>35</v>
      </c>
      <c r="Y37" s="32" t="s">
        <v>35</v>
      </c>
      <c r="Z37" s="32" t="s">
        <v>35</v>
      </c>
      <c r="AA37" s="32" t="s">
        <v>35</v>
      </c>
      <c r="AB37" s="32" t="s">
        <v>35</v>
      </c>
      <c r="AC37" s="32" t="s">
        <v>35</v>
      </c>
      <c r="AD37" s="32" t="s">
        <v>35</v>
      </c>
      <c r="AE37" s="32" t="s">
        <v>35</v>
      </c>
      <c r="AF37" s="32" t="s">
        <v>35</v>
      </c>
      <c r="AG37" s="32" t="s">
        <v>35</v>
      </c>
      <c r="AH37" s="32" t="s">
        <v>35</v>
      </c>
      <c r="AI37" s="32" t="s">
        <v>35</v>
      </c>
      <c r="AJ37" s="32" t="s">
        <v>35</v>
      </c>
      <c r="AK37" s="32" t="s">
        <v>35</v>
      </c>
    </row>
    <row r="38" spans="1:37" ht="110.25" x14ac:dyDescent="0.25">
      <c r="A38" s="71" t="str">
        <f>'[1]2 2018-2020'!A38</f>
        <v>1.1.3.1</v>
      </c>
      <c r="B38" s="71" t="str">
        <f>'[1]2 2018-2020'!B38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8" s="40" t="str">
        <f>'[1]2 2018-2020'!C38</f>
        <v>Г</v>
      </c>
      <c r="D38" s="40" t="str">
        <f>'[1]2 2018-2020'!D38</f>
        <v>нд</v>
      </c>
      <c r="E38" s="41" t="str">
        <f>'[1]2 2018-2020'!E38</f>
        <v>нд</v>
      </c>
      <c r="F38" s="41" t="str">
        <f>'[1]2 2018-2020'!E38</f>
        <v>нд</v>
      </c>
      <c r="G38" s="32" t="s">
        <v>35</v>
      </c>
      <c r="H38" s="40" t="str">
        <f>'[1]2 2018-2020'!H38</f>
        <v>нд</v>
      </c>
      <c r="I38" s="32" t="s">
        <v>35</v>
      </c>
      <c r="J38" s="32" t="s">
        <v>35</v>
      </c>
      <c r="K38" s="32" t="s">
        <v>35</v>
      </c>
      <c r="L38" s="32" t="s">
        <v>35</v>
      </c>
      <c r="M38" s="32" t="s">
        <v>35</v>
      </c>
      <c r="N38" s="32" t="s">
        <v>35</v>
      </c>
      <c r="O38" s="32" t="s">
        <v>35</v>
      </c>
      <c r="P38" s="32" t="s">
        <v>35</v>
      </c>
      <c r="Q38" s="32" t="s">
        <v>35</v>
      </c>
      <c r="R38" s="32" t="s">
        <v>35</v>
      </c>
      <c r="S38" s="32" t="s">
        <v>35</v>
      </c>
      <c r="T38" s="32" t="s">
        <v>35</v>
      </c>
      <c r="U38" s="32" t="s">
        <v>35</v>
      </c>
      <c r="V38" s="32" t="s">
        <v>35</v>
      </c>
      <c r="W38" s="32" t="s">
        <v>35</v>
      </c>
      <c r="X38" s="32" t="s">
        <v>35</v>
      </c>
      <c r="Y38" s="32" t="s">
        <v>35</v>
      </c>
      <c r="Z38" s="32" t="s">
        <v>35</v>
      </c>
      <c r="AA38" s="32" t="s">
        <v>35</v>
      </c>
      <c r="AB38" s="32" t="s">
        <v>35</v>
      </c>
      <c r="AC38" s="32" t="s">
        <v>35</v>
      </c>
      <c r="AD38" s="32" t="s">
        <v>35</v>
      </c>
      <c r="AE38" s="32" t="s">
        <v>35</v>
      </c>
      <c r="AF38" s="32" t="s">
        <v>35</v>
      </c>
      <c r="AG38" s="32" t="s">
        <v>35</v>
      </c>
      <c r="AH38" s="32" t="s">
        <v>35</v>
      </c>
      <c r="AI38" s="32" t="s">
        <v>35</v>
      </c>
      <c r="AJ38" s="32" t="s">
        <v>35</v>
      </c>
      <c r="AK38" s="32" t="s">
        <v>35</v>
      </c>
    </row>
    <row r="39" spans="1:37" ht="47.25" x14ac:dyDescent="0.25">
      <c r="A39" s="71" t="str">
        <f>'[1]2 2018-2020'!A39</f>
        <v>1.1.3.2</v>
      </c>
      <c r="B39" s="71" t="str">
        <f>'[1]2 2018-2020'!B39</f>
        <v>Наименование объекта по производству электрической энергии, всего, в том числе:</v>
      </c>
      <c r="C39" s="40" t="str">
        <f>'[1]2 2018-2020'!C39</f>
        <v>Г</v>
      </c>
      <c r="D39" s="40" t="str">
        <f>'[1]2 2018-2020'!D39</f>
        <v>нд</v>
      </c>
      <c r="E39" s="41" t="str">
        <f>'[1]2 2018-2020'!E39</f>
        <v>нд</v>
      </c>
      <c r="F39" s="41" t="str">
        <f>'[1]2 2018-2020'!E39</f>
        <v>нд</v>
      </c>
      <c r="G39" s="32" t="s">
        <v>35</v>
      </c>
      <c r="H39" s="40" t="str">
        <f>'[1]2 2018-2020'!H39</f>
        <v>нд</v>
      </c>
      <c r="I39" s="32" t="s">
        <v>35</v>
      </c>
      <c r="J39" s="32" t="s">
        <v>35</v>
      </c>
      <c r="K39" s="32" t="s">
        <v>35</v>
      </c>
      <c r="L39" s="32" t="s">
        <v>35</v>
      </c>
      <c r="M39" s="32" t="s">
        <v>35</v>
      </c>
      <c r="N39" s="32" t="s">
        <v>35</v>
      </c>
      <c r="O39" s="32" t="s">
        <v>35</v>
      </c>
      <c r="P39" s="32" t="s">
        <v>35</v>
      </c>
      <c r="Q39" s="32" t="s">
        <v>35</v>
      </c>
      <c r="R39" s="32" t="s">
        <v>35</v>
      </c>
      <c r="S39" s="32" t="s">
        <v>35</v>
      </c>
      <c r="T39" s="32" t="s">
        <v>35</v>
      </c>
      <c r="U39" s="32" t="s">
        <v>35</v>
      </c>
      <c r="V39" s="32" t="s">
        <v>35</v>
      </c>
      <c r="W39" s="32" t="s">
        <v>35</v>
      </c>
      <c r="X39" s="32" t="s">
        <v>35</v>
      </c>
      <c r="Y39" s="32" t="s">
        <v>35</v>
      </c>
      <c r="Z39" s="32" t="s">
        <v>35</v>
      </c>
      <c r="AA39" s="32" t="s">
        <v>35</v>
      </c>
      <c r="AB39" s="32" t="s">
        <v>35</v>
      </c>
      <c r="AC39" s="32" t="s">
        <v>35</v>
      </c>
      <c r="AD39" s="32" t="s">
        <v>35</v>
      </c>
      <c r="AE39" s="32" t="s">
        <v>35</v>
      </c>
      <c r="AF39" s="32" t="s">
        <v>35</v>
      </c>
      <c r="AG39" s="32" t="s">
        <v>35</v>
      </c>
      <c r="AH39" s="32" t="s">
        <v>35</v>
      </c>
      <c r="AI39" s="32" t="s">
        <v>35</v>
      </c>
      <c r="AJ39" s="32" t="s">
        <v>35</v>
      </c>
      <c r="AK39" s="32" t="s">
        <v>35</v>
      </c>
    </row>
    <row r="40" spans="1:37" ht="126" x14ac:dyDescent="0.25">
      <c r="A40" s="71" t="str">
        <f>'[1]2 2018-2020'!A40</f>
        <v>1.1.3.2</v>
      </c>
      <c r="B40" s="71" t="str">
        <f>'[1]2 2018-2020'!B40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0" s="40" t="str">
        <f>'[1]2 2018-2020'!C40</f>
        <v>Г</v>
      </c>
      <c r="D40" s="40" t="str">
        <f>'[1]2 2018-2020'!D40</f>
        <v>нд</v>
      </c>
      <c r="E40" s="41" t="str">
        <f>'[1]2 2018-2020'!E40</f>
        <v>нд</v>
      </c>
      <c r="F40" s="41" t="str">
        <f>'[1]2 2018-2020'!E40</f>
        <v>нд</v>
      </c>
      <c r="G40" s="32" t="s">
        <v>35</v>
      </c>
      <c r="H40" s="40" t="str">
        <f>'[1]2 2018-2020'!H40</f>
        <v>нд</v>
      </c>
      <c r="I40" s="32" t="s">
        <v>35</v>
      </c>
      <c r="J40" s="32" t="s">
        <v>35</v>
      </c>
      <c r="K40" s="32" t="s">
        <v>35</v>
      </c>
      <c r="L40" s="32" t="s">
        <v>35</v>
      </c>
      <c r="M40" s="32" t="s">
        <v>35</v>
      </c>
      <c r="N40" s="32" t="s">
        <v>35</v>
      </c>
      <c r="O40" s="32" t="s">
        <v>35</v>
      </c>
      <c r="P40" s="32" t="s">
        <v>35</v>
      </c>
      <c r="Q40" s="32" t="s">
        <v>35</v>
      </c>
      <c r="R40" s="32" t="s">
        <v>35</v>
      </c>
      <c r="S40" s="32" t="s">
        <v>35</v>
      </c>
      <c r="T40" s="32" t="s">
        <v>35</v>
      </c>
      <c r="U40" s="32" t="s">
        <v>35</v>
      </c>
      <c r="V40" s="32" t="s">
        <v>35</v>
      </c>
      <c r="W40" s="32" t="s">
        <v>35</v>
      </c>
      <c r="X40" s="32" t="s">
        <v>35</v>
      </c>
      <c r="Y40" s="32" t="s">
        <v>35</v>
      </c>
      <c r="Z40" s="32" t="s">
        <v>35</v>
      </c>
      <c r="AA40" s="32" t="s">
        <v>35</v>
      </c>
      <c r="AB40" s="32" t="s">
        <v>35</v>
      </c>
      <c r="AC40" s="32" t="s">
        <v>35</v>
      </c>
      <c r="AD40" s="32" t="s">
        <v>35</v>
      </c>
      <c r="AE40" s="32" t="s">
        <v>35</v>
      </c>
      <c r="AF40" s="32" t="s">
        <v>35</v>
      </c>
      <c r="AG40" s="32" t="s">
        <v>35</v>
      </c>
      <c r="AH40" s="32" t="s">
        <v>35</v>
      </c>
      <c r="AI40" s="32" t="s">
        <v>35</v>
      </c>
      <c r="AJ40" s="32" t="s">
        <v>35</v>
      </c>
      <c r="AK40" s="32" t="s">
        <v>35</v>
      </c>
    </row>
    <row r="41" spans="1:37" ht="110.25" x14ac:dyDescent="0.25">
      <c r="A41" s="71" t="str">
        <f>'[1]2 2018-2020'!A41</f>
        <v>1.1.3.2</v>
      </c>
      <c r="B41" s="71" t="str">
        <f>'[1]2 2018-2020'!B41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1" s="40" t="str">
        <f>'[1]2 2018-2020'!C41</f>
        <v>Г</v>
      </c>
      <c r="D41" s="40" t="str">
        <f>'[1]2 2018-2020'!D41</f>
        <v>нд</v>
      </c>
      <c r="E41" s="41" t="str">
        <f>'[1]2 2018-2020'!E41</f>
        <v>нд</v>
      </c>
      <c r="F41" s="41" t="str">
        <f>'[1]2 2018-2020'!E41</f>
        <v>нд</v>
      </c>
      <c r="G41" s="32" t="s">
        <v>35</v>
      </c>
      <c r="H41" s="40" t="str">
        <f>'[1]2 2018-2020'!H41</f>
        <v>нд</v>
      </c>
      <c r="I41" s="32" t="s">
        <v>35</v>
      </c>
      <c r="J41" s="32" t="s">
        <v>35</v>
      </c>
      <c r="K41" s="32" t="s">
        <v>35</v>
      </c>
      <c r="L41" s="32" t="s">
        <v>35</v>
      </c>
      <c r="M41" s="32" t="s">
        <v>35</v>
      </c>
      <c r="N41" s="32" t="s">
        <v>35</v>
      </c>
      <c r="O41" s="32" t="s">
        <v>35</v>
      </c>
      <c r="P41" s="32" t="s">
        <v>35</v>
      </c>
      <c r="Q41" s="32" t="s">
        <v>35</v>
      </c>
      <c r="R41" s="32" t="s">
        <v>35</v>
      </c>
      <c r="S41" s="32" t="s">
        <v>35</v>
      </c>
      <c r="T41" s="32" t="s">
        <v>35</v>
      </c>
      <c r="U41" s="32" t="s">
        <v>35</v>
      </c>
      <c r="V41" s="32" t="s">
        <v>35</v>
      </c>
      <c r="W41" s="32" t="s">
        <v>35</v>
      </c>
      <c r="X41" s="32" t="s">
        <v>35</v>
      </c>
      <c r="Y41" s="32" t="s">
        <v>35</v>
      </c>
      <c r="Z41" s="32" t="s">
        <v>35</v>
      </c>
      <c r="AA41" s="32" t="s">
        <v>35</v>
      </c>
      <c r="AB41" s="32" t="s">
        <v>35</v>
      </c>
      <c r="AC41" s="32" t="s">
        <v>35</v>
      </c>
      <c r="AD41" s="32" t="s">
        <v>35</v>
      </c>
      <c r="AE41" s="32" t="s">
        <v>35</v>
      </c>
      <c r="AF41" s="32" t="s">
        <v>35</v>
      </c>
      <c r="AG41" s="32" t="s">
        <v>35</v>
      </c>
      <c r="AH41" s="32" t="s">
        <v>35</v>
      </c>
      <c r="AI41" s="32" t="s">
        <v>35</v>
      </c>
      <c r="AJ41" s="32" t="s">
        <v>35</v>
      </c>
      <c r="AK41" s="32" t="s">
        <v>35</v>
      </c>
    </row>
    <row r="42" spans="1:37" ht="110.25" x14ac:dyDescent="0.25">
      <c r="A42" s="71" t="str">
        <f>'[1]2 2018-2020'!A42</f>
        <v>1.1.3.2</v>
      </c>
      <c r="B42" s="71" t="str">
        <f>'[1]2 2018-2020'!B42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2" s="40" t="str">
        <f>'[1]2 2018-2020'!C42</f>
        <v>Г</v>
      </c>
      <c r="D42" s="40" t="str">
        <f>'[1]2 2018-2020'!D42</f>
        <v>нд</v>
      </c>
      <c r="E42" s="41" t="str">
        <f>'[1]2 2018-2020'!E42</f>
        <v>нд</v>
      </c>
      <c r="F42" s="41" t="str">
        <f>'[1]2 2018-2020'!E42</f>
        <v>нд</v>
      </c>
      <c r="G42" s="32" t="s">
        <v>35</v>
      </c>
      <c r="H42" s="40" t="str">
        <f>'[1]2 2018-2020'!H42</f>
        <v>нд</v>
      </c>
      <c r="I42" s="32" t="s">
        <v>35</v>
      </c>
      <c r="J42" s="32" t="s">
        <v>35</v>
      </c>
      <c r="K42" s="32" t="s">
        <v>35</v>
      </c>
      <c r="L42" s="32" t="s">
        <v>35</v>
      </c>
      <c r="M42" s="32" t="s">
        <v>35</v>
      </c>
      <c r="N42" s="32" t="s">
        <v>35</v>
      </c>
      <c r="O42" s="32" t="s">
        <v>35</v>
      </c>
      <c r="P42" s="32" t="s">
        <v>35</v>
      </c>
      <c r="Q42" s="32" t="s">
        <v>35</v>
      </c>
      <c r="R42" s="32" t="s">
        <v>35</v>
      </c>
      <c r="S42" s="32" t="s">
        <v>35</v>
      </c>
      <c r="T42" s="32" t="s">
        <v>35</v>
      </c>
      <c r="U42" s="32" t="s">
        <v>35</v>
      </c>
      <c r="V42" s="32" t="s">
        <v>35</v>
      </c>
      <c r="W42" s="32" t="s">
        <v>35</v>
      </c>
      <c r="X42" s="32" t="s">
        <v>35</v>
      </c>
      <c r="Y42" s="32" t="s">
        <v>35</v>
      </c>
      <c r="Z42" s="32" t="s">
        <v>35</v>
      </c>
      <c r="AA42" s="32" t="s">
        <v>35</v>
      </c>
      <c r="AB42" s="32" t="s">
        <v>35</v>
      </c>
      <c r="AC42" s="32" t="s">
        <v>35</v>
      </c>
      <c r="AD42" s="32" t="s">
        <v>35</v>
      </c>
      <c r="AE42" s="32" t="s">
        <v>35</v>
      </c>
      <c r="AF42" s="32" t="s">
        <v>35</v>
      </c>
      <c r="AG42" s="32" t="s">
        <v>35</v>
      </c>
      <c r="AH42" s="32" t="s">
        <v>35</v>
      </c>
      <c r="AI42" s="32" t="s">
        <v>35</v>
      </c>
      <c r="AJ42" s="32" t="s">
        <v>35</v>
      </c>
      <c r="AK42" s="32" t="s">
        <v>35</v>
      </c>
    </row>
    <row r="43" spans="1:37" ht="94.5" x14ac:dyDescent="0.25">
      <c r="A43" s="71" t="str">
        <f>'[1]2 2018-2020'!A43</f>
        <v>1.1.4</v>
      </c>
      <c r="B43" s="71" t="str">
        <f>'[1]2 2018-2020'!B43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3" s="40" t="str">
        <f>'[1]2 2018-2020'!C43</f>
        <v>Г</v>
      </c>
      <c r="D43" s="40" t="str">
        <f>'[1]2 2018-2020'!D43</f>
        <v>нд</v>
      </c>
      <c r="E43" s="41" t="str">
        <f>'[1]2 2018-2020'!E43</f>
        <v>нд</v>
      </c>
      <c r="F43" s="41" t="str">
        <f>'[1]2 2018-2020'!E43</f>
        <v>нд</v>
      </c>
      <c r="G43" s="32" t="s">
        <v>35</v>
      </c>
      <c r="H43" s="40" t="str">
        <f>'[1]2 2018-2020'!H43</f>
        <v>нд</v>
      </c>
      <c r="I43" s="32" t="s">
        <v>35</v>
      </c>
      <c r="J43" s="32" t="s">
        <v>35</v>
      </c>
      <c r="K43" s="32" t="s">
        <v>35</v>
      </c>
      <c r="L43" s="32" t="s">
        <v>35</v>
      </c>
      <c r="M43" s="32" t="s">
        <v>35</v>
      </c>
      <c r="N43" s="32" t="s">
        <v>35</v>
      </c>
      <c r="O43" s="32" t="s">
        <v>35</v>
      </c>
      <c r="P43" s="32" t="s">
        <v>35</v>
      </c>
      <c r="Q43" s="32" t="s">
        <v>35</v>
      </c>
      <c r="R43" s="32" t="s">
        <v>35</v>
      </c>
      <c r="S43" s="32" t="s">
        <v>35</v>
      </c>
      <c r="T43" s="32" t="s">
        <v>35</v>
      </c>
      <c r="U43" s="32" t="s">
        <v>35</v>
      </c>
      <c r="V43" s="32" t="s">
        <v>35</v>
      </c>
      <c r="W43" s="32" t="s">
        <v>35</v>
      </c>
      <c r="X43" s="32" t="s">
        <v>35</v>
      </c>
      <c r="Y43" s="32" t="s">
        <v>35</v>
      </c>
      <c r="Z43" s="32" t="s">
        <v>35</v>
      </c>
      <c r="AA43" s="32" t="s">
        <v>35</v>
      </c>
      <c r="AB43" s="32" t="s">
        <v>35</v>
      </c>
      <c r="AC43" s="32" t="s">
        <v>35</v>
      </c>
      <c r="AD43" s="32" t="s">
        <v>35</v>
      </c>
      <c r="AE43" s="32" t="s">
        <v>35</v>
      </c>
      <c r="AF43" s="32" t="s">
        <v>35</v>
      </c>
      <c r="AG43" s="32" t="s">
        <v>35</v>
      </c>
      <c r="AH43" s="32" t="s">
        <v>35</v>
      </c>
      <c r="AI43" s="32" t="s">
        <v>35</v>
      </c>
      <c r="AJ43" s="32" t="s">
        <v>35</v>
      </c>
      <c r="AK43" s="32" t="s">
        <v>35</v>
      </c>
    </row>
    <row r="44" spans="1:37" ht="78.75" x14ac:dyDescent="0.25">
      <c r="A44" s="71" t="str">
        <f>'[1]2 2018-2020'!A44</f>
        <v>1.1.4.1</v>
      </c>
      <c r="B44" s="71" t="str">
        <f>'[1]2 2018-2020'!B44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4" s="40" t="str">
        <f>'[1]2 2018-2020'!C44</f>
        <v>Г</v>
      </c>
      <c r="D44" s="40" t="str">
        <f>'[1]2 2018-2020'!D44</f>
        <v>нд</v>
      </c>
      <c r="E44" s="41" t="str">
        <f>'[1]2 2018-2020'!E44</f>
        <v>нд</v>
      </c>
      <c r="F44" s="41" t="str">
        <f>'[1]2 2018-2020'!E44</f>
        <v>нд</v>
      </c>
      <c r="G44" s="32" t="s">
        <v>35</v>
      </c>
      <c r="H44" s="40" t="str">
        <f>'[1]2 2018-2020'!H44</f>
        <v>нд</v>
      </c>
      <c r="I44" s="32" t="s">
        <v>35</v>
      </c>
      <c r="J44" s="32" t="s">
        <v>35</v>
      </c>
      <c r="K44" s="32" t="s">
        <v>35</v>
      </c>
      <c r="L44" s="32" t="s">
        <v>35</v>
      </c>
      <c r="M44" s="32" t="s">
        <v>35</v>
      </c>
      <c r="N44" s="32" t="s">
        <v>35</v>
      </c>
      <c r="O44" s="32" t="s">
        <v>35</v>
      </c>
      <c r="P44" s="32" t="s">
        <v>35</v>
      </c>
      <c r="Q44" s="32" t="s">
        <v>35</v>
      </c>
      <c r="R44" s="32" t="s">
        <v>35</v>
      </c>
      <c r="S44" s="32" t="s">
        <v>35</v>
      </c>
      <c r="T44" s="32" t="s">
        <v>35</v>
      </c>
      <c r="U44" s="32" t="s">
        <v>35</v>
      </c>
      <c r="V44" s="32" t="s">
        <v>35</v>
      </c>
      <c r="W44" s="32" t="s">
        <v>35</v>
      </c>
      <c r="X44" s="32" t="s">
        <v>35</v>
      </c>
      <c r="Y44" s="32" t="s">
        <v>35</v>
      </c>
      <c r="Z44" s="32" t="s">
        <v>35</v>
      </c>
      <c r="AA44" s="32" t="s">
        <v>35</v>
      </c>
      <c r="AB44" s="32" t="s">
        <v>35</v>
      </c>
      <c r="AC44" s="32" t="s">
        <v>35</v>
      </c>
      <c r="AD44" s="32" t="s">
        <v>35</v>
      </c>
      <c r="AE44" s="32" t="s">
        <v>35</v>
      </c>
      <c r="AF44" s="32" t="s">
        <v>35</v>
      </c>
      <c r="AG44" s="32" t="s">
        <v>35</v>
      </c>
      <c r="AH44" s="32" t="s">
        <v>35</v>
      </c>
      <c r="AI44" s="32" t="s">
        <v>35</v>
      </c>
      <c r="AJ44" s="32" t="s">
        <v>35</v>
      </c>
      <c r="AK44" s="32" t="s">
        <v>35</v>
      </c>
    </row>
    <row r="45" spans="1:37" ht="78.75" x14ac:dyDescent="0.25">
      <c r="A45" s="71" t="str">
        <f>'[1]2 2018-2020'!A45</f>
        <v>1.1.4.2</v>
      </c>
      <c r="B45" s="71" t="str">
        <f>'[1]2 2018-2020'!B45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5" s="40" t="str">
        <f>'[1]2 2018-2020'!C45</f>
        <v>Г</v>
      </c>
      <c r="D45" s="40" t="str">
        <f>'[1]2 2018-2020'!D45</f>
        <v>нд</v>
      </c>
      <c r="E45" s="41" t="str">
        <f>'[1]2 2018-2020'!E45</f>
        <v>нд</v>
      </c>
      <c r="F45" s="41" t="str">
        <f>'[1]2 2018-2020'!E45</f>
        <v>нд</v>
      </c>
      <c r="G45" s="32" t="s">
        <v>35</v>
      </c>
      <c r="H45" s="40" t="str">
        <f>'[1]2 2018-2020'!H45</f>
        <v>нд</v>
      </c>
      <c r="I45" s="32" t="s">
        <v>35</v>
      </c>
      <c r="J45" s="32" t="s">
        <v>35</v>
      </c>
      <c r="K45" s="32" t="s">
        <v>35</v>
      </c>
      <c r="L45" s="32" t="s">
        <v>35</v>
      </c>
      <c r="M45" s="32" t="s">
        <v>35</v>
      </c>
      <c r="N45" s="32" t="s">
        <v>35</v>
      </c>
      <c r="O45" s="32" t="s">
        <v>35</v>
      </c>
      <c r="P45" s="32" t="s">
        <v>35</v>
      </c>
      <c r="Q45" s="32" t="s">
        <v>35</v>
      </c>
      <c r="R45" s="32" t="s">
        <v>35</v>
      </c>
      <c r="S45" s="32" t="s">
        <v>35</v>
      </c>
      <c r="T45" s="32" t="s">
        <v>35</v>
      </c>
      <c r="U45" s="32" t="s">
        <v>35</v>
      </c>
      <c r="V45" s="32" t="s">
        <v>35</v>
      </c>
      <c r="W45" s="32" t="s">
        <v>35</v>
      </c>
      <c r="X45" s="32" t="s">
        <v>35</v>
      </c>
      <c r="Y45" s="32" t="s">
        <v>35</v>
      </c>
      <c r="Z45" s="32" t="s">
        <v>35</v>
      </c>
      <c r="AA45" s="32" t="s">
        <v>35</v>
      </c>
      <c r="AB45" s="32" t="s">
        <v>35</v>
      </c>
      <c r="AC45" s="32" t="s">
        <v>35</v>
      </c>
      <c r="AD45" s="32" t="s">
        <v>35</v>
      </c>
      <c r="AE45" s="32" t="s">
        <v>35</v>
      </c>
      <c r="AF45" s="32" t="s">
        <v>35</v>
      </c>
      <c r="AG45" s="32" t="s">
        <v>35</v>
      </c>
      <c r="AH45" s="32" t="s">
        <v>35</v>
      </c>
      <c r="AI45" s="32" t="s">
        <v>35</v>
      </c>
      <c r="AJ45" s="32" t="s">
        <v>35</v>
      </c>
      <c r="AK45" s="32" t="s">
        <v>35</v>
      </c>
    </row>
    <row r="46" spans="1:37" s="13" customFormat="1" ht="47.25" x14ac:dyDescent="0.25">
      <c r="A46" s="70" t="str">
        <f>'[1]2 2018-2020'!A46</f>
        <v>1.2</v>
      </c>
      <c r="B46" s="70" t="str">
        <f>'[1]2 2018-2020'!B46</f>
        <v>Реконструкция, модернизация, техническое перевооружение всего, в том числе:</v>
      </c>
      <c r="C46" s="7" t="str">
        <f>'[1]2 2018-2020'!C46</f>
        <v>Г</v>
      </c>
      <c r="D46" s="7" t="s">
        <v>35</v>
      </c>
      <c r="E46" s="7" t="s">
        <v>35</v>
      </c>
      <c r="F46" s="7" t="s">
        <v>35</v>
      </c>
      <c r="G46" s="9" t="s">
        <v>35</v>
      </c>
      <c r="H46" s="7">
        <f>SUM(H47,H51)</f>
        <v>11.024173889830509</v>
      </c>
      <c r="I46" s="7">
        <f>SUM(I47,I51)</f>
        <v>10.111076542372881</v>
      </c>
      <c r="J46" s="9" t="s">
        <v>35</v>
      </c>
      <c r="K46" s="10">
        <f t="shared" ref="K46:Z46" si="2">SUM(K47,K51)</f>
        <v>55.861864406779652</v>
      </c>
      <c r="L46" s="10">
        <f t="shared" si="2"/>
        <v>1.9330000000000001</v>
      </c>
      <c r="M46" s="10">
        <f t="shared" si="2"/>
        <v>18.184000000000005</v>
      </c>
      <c r="N46" s="10">
        <f t="shared" si="2"/>
        <v>30.687000000000001</v>
      </c>
      <c r="O46" s="10">
        <f t="shared" si="2"/>
        <v>5.0578644067796645</v>
      </c>
      <c r="P46" s="10">
        <f t="shared" si="2"/>
        <v>51.314214915254233</v>
      </c>
      <c r="Q46" s="10">
        <f t="shared" si="2"/>
        <v>1.5023150000000001</v>
      </c>
      <c r="R46" s="10">
        <f t="shared" si="2"/>
        <v>24.701911999999997</v>
      </c>
      <c r="S46" s="10">
        <f t="shared" si="2"/>
        <v>22.071212999999997</v>
      </c>
      <c r="T46" s="10">
        <f t="shared" si="2"/>
        <v>3.0387749152542387</v>
      </c>
      <c r="U46" s="10">
        <f t="shared" si="2"/>
        <v>0</v>
      </c>
      <c r="V46" s="10">
        <f t="shared" si="2"/>
        <v>0</v>
      </c>
      <c r="W46" s="10">
        <f t="shared" si="2"/>
        <v>11.024173042372881</v>
      </c>
      <c r="X46" s="10">
        <f t="shared" si="2"/>
        <v>55.861864406779652</v>
      </c>
      <c r="Y46" s="10">
        <f t="shared" si="2"/>
        <v>10.111076542372881</v>
      </c>
      <c r="Z46" s="10">
        <f t="shared" si="2"/>
        <v>51.314214915254233</v>
      </c>
      <c r="AA46" s="10" t="s">
        <v>35</v>
      </c>
      <c r="AB46" s="10" t="s">
        <v>35</v>
      </c>
      <c r="AC46" s="10">
        <f t="shared" ref="AC46:AJ46" si="3">SUM(AC47,AC51)</f>
        <v>18.210169508474575</v>
      </c>
      <c r="AD46" s="10">
        <f t="shared" si="3"/>
        <v>13.662520000000001</v>
      </c>
      <c r="AE46" s="10">
        <f t="shared" si="3"/>
        <v>18.616949152542375</v>
      </c>
      <c r="AF46" s="10">
        <f t="shared" si="3"/>
        <v>18.616949152542375</v>
      </c>
      <c r="AG46" s="10">
        <f t="shared" si="3"/>
        <v>19.034745762711864</v>
      </c>
      <c r="AH46" s="10">
        <f t="shared" si="3"/>
        <v>19.034745762711864</v>
      </c>
      <c r="AI46" s="10">
        <f t="shared" si="3"/>
        <v>55.861864423728818</v>
      </c>
      <c r="AJ46" s="10">
        <f t="shared" si="3"/>
        <v>51.31421491525424</v>
      </c>
      <c r="AK46" s="10" t="s">
        <v>35</v>
      </c>
    </row>
    <row r="47" spans="1:37" s="17" customFormat="1" ht="78.75" x14ac:dyDescent="0.25">
      <c r="A47" s="76" t="str">
        <f>'[1]2 2018-2020'!A47</f>
        <v>1.2.1</v>
      </c>
      <c r="B47" s="76" t="str">
        <f>'[1]2 2018-2020'!B47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7" s="14" t="str">
        <f>'[1]2 2018-2020'!C47</f>
        <v>Г</v>
      </c>
      <c r="D47" s="14" t="s">
        <v>35</v>
      </c>
      <c r="E47" s="14" t="s">
        <v>35</v>
      </c>
      <c r="F47" s="14" t="s">
        <v>35</v>
      </c>
      <c r="G47" s="15" t="s">
        <v>35</v>
      </c>
      <c r="H47" s="16">
        <f>H49</f>
        <v>0.2680990423728814</v>
      </c>
      <c r="I47" s="16">
        <f>I49</f>
        <v>0.26809899999999998</v>
      </c>
      <c r="J47" s="15" t="s">
        <v>35</v>
      </c>
      <c r="K47" s="16">
        <f t="shared" ref="K47:T47" si="4">SUM(K48,K49)</f>
        <v>1.7203389830508473</v>
      </c>
      <c r="L47" s="15">
        <f t="shared" si="4"/>
        <v>0</v>
      </c>
      <c r="M47" s="16">
        <f t="shared" si="4"/>
        <v>0.35599999999999998</v>
      </c>
      <c r="N47" s="16">
        <f t="shared" si="4"/>
        <v>9.2999999999999999E-2</v>
      </c>
      <c r="O47" s="16">
        <f t="shared" si="4"/>
        <v>1.2713389830508475</v>
      </c>
      <c r="P47" s="16">
        <f t="shared" si="4"/>
        <v>1.678579</v>
      </c>
      <c r="Q47" s="15">
        <f t="shared" si="4"/>
        <v>0</v>
      </c>
      <c r="R47" s="16">
        <f t="shared" si="4"/>
        <v>0.48180800000000007</v>
      </c>
      <c r="S47" s="16">
        <f t="shared" si="4"/>
        <v>0.93615099999999996</v>
      </c>
      <c r="T47" s="16">
        <f t="shared" si="4"/>
        <v>0.26062000000000002</v>
      </c>
      <c r="U47" s="16">
        <f t="shared" ref="U47:Z47" si="5">SUM(U48,U49)</f>
        <v>0</v>
      </c>
      <c r="V47" s="16">
        <f t="shared" si="5"/>
        <v>0</v>
      </c>
      <c r="W47" s="16">
        <f t="shared" si="5"/>
        <v>0.2680990423728814</v>
      </c>
      <c r="X47" s="16">
        <f t="shared" si="5"/>
        <v>1.7203389830508473</v>
      </c>
      <c r="Y47" s="16">
        <f t="shared" si="5"/>
        <v>0.26809899999999998</v>
      </c>
      <c r="Z47" s="16">
        <f t="shared" si="5"/>
        <v>1.678579</v>
      </c>
      <c r="AA47" s="15" t="s">
        <v>35</v>
      </c>
      <c r="AB47" s="15" t="s">
        <v>35</v>
      </c>
      <c r="AC47" s="16">
        <f t="shared" ref="AC47:AH47" si="6">SUM(AC48,AC49)</f>
        <v>1.7203390000000001</v>
      </c>
      <c r="AD47" s="16">
        <f t="shared" si="6"/>
        <v>1.678579</v>
      </c>
      <c r="AE47" s="16">
        <f t="shared" si="6"/>
        <v>0</v>
      </c>
      <c r="AF47" s="16">
        <f t="shared" si="6"/>
        <v>0</v>
      </c>
      <c r="AG47" s="16">
        <f t="shared" si="6"/>
        <v>0</v>
      </c>
      <c r="AH47" s="16">
        <f t="shared" si="6"/>
        <v>0</v>
      </c>
      <c r="AI47" s="16">
        <f>AC47+AE47+AG47</f>
        <v>1.7203390000000001</v>
      </c>
      <c r="AJ47" s="16">
        <f>AD47+AF47+AH47</f>
        <v>1.678579</v>
      </c>
      <c r="AK47" s="15" t="s">
        <v>35</v>
      </c>
    </row>
    <row r="48" spans="1:37" ht="31.5" x14ac:dyDescent="0.25">
      <c r="A48" s="71" t="str">
        <f>'[1]2 2018-2020'!A48</f>
        <v>1.2.1.1</v>
      </c>
      <c r="B48" s="71" t="str">
        <f>'[1]2 2018-2020'!B48</f>
        <v>Реконструкция трансформаторных и иных подстанций, всего, в том числе:</v>
      </c>
      <c r="C48" s="77" t="str">
        <f>'[1]2 2018-2020'!C48</f>
        <v>Г</v>
      </c>
      <c r="D48" s="40" t="str">
        <f>'[1]2 2018-2020'!D48</f>
        <v>нд</v>
      </c>
      <c r="E48" s="41" t="str">
        <f>'[1]2 2018-2020'!E48</f>
        <v>нд</v>
      </c>
      <c r="F48" s="41" t="str">
        <f>'[1]2 2018-2020'!E48</f>
        <v>нд</v>
      </c>
      <c r="G48" s="32" t="s">
        <v>35</v>
      </c>
      <c r="H48" s="40" t="str">
        <f>'[1]2 2018-2020'!H48</f>
        <v>нд</v>
      </c>
      <c r="I48" s="32" t="s">
        <v>35</v>
      </c>
      <c r="J48" s="32" t="s">
        <v>35</v>
      </c>
      <c r="K48" s="31" t="s">
        <v>35</v>
      </c>
      <c r="L48" s="32" t="s">
        <v>35</v>
      </c>
      <c r="M48" s="32" t="s">
        <v>35</v>
      </c>
      <c r="N48" s="32" t="s">
        <v>35</v>
      </c>
      <c r="O48" s="32" t="s">
        <v>35</v>
      </c>
      <c r="P48" s="32" t="s">
        <v>35</v>
      </c>
      <c r="Q48" s="32" t="s">
        <v>35</v>
      </c>
      <c r="R48" s="32" t="s">
        <v>35</v>
      </c>
      <c r="S48" s="32" t="s">
        <v>35</v>
      </c>
      <c r="T48" s="32" t="s">
        <v>35</v>
      </c>
      <c r="U48" s="32" t="s">
        <v>35</v>
      </c>
      <c r="V48" s="32" t="s">
        <v>35</v>
      </c>
      <c r="W48" s="32" t="s">
        <v>35</v>
      </c>
      <c r="X48" s="32" t="s">
        <v>35</v>
      </c>
      <c r="Y48" s="32" t="s">
        <v>35</v>
      </c>
      <c r="Z48" s="32" t="s">
        <v>35</v>
      </c>
      <c r="AA48" s="32" t="s">
        <v>35</v>
      </c>
      <c r="AB48" s="32" t="s">
        <v>35</v>
      </c>
      <c r="AC48" s="32" t="s">
        <v>35</v>
      </c>
      <c r="AD48" s="32" t="s">
        <v>35</v>
      </c>
      <c r="AE48" s="32" t="s">
        <v>35</v>
      </c>
      <c r="AF48" s="32" t="s">
        <v>35</v>
      </c>
      <c r="AG48" s="32" t="s">
        <v>35</v>
      </c>
      <c r="AH48" s="32" t="s">
        <v>35</v>
      </c>
      <c r="AI48" s="32" t="s">
        <v>35</v>
      </c>
      <c r="AJ48" s="32" t="s">
        <v>35</v>
      </c>
      <c r="AK48" s="32" t="s">
        <v>35</v>
      </c>
    </row>
    <row r="49" spans="1:40" s="22" customFormat="1" ht="63" x14ac:dyDescent="0.25">
      <c r="A49" s="78" t="str">
        <f>'[1]2 2018-2020'!A49</f>
        <v>1.2.1.2</v>
      </c>
      <c r="B49" s="78" t="str">
        <f>'[1]2 2018-2020'!B49</f>
        <v>Модернизация, техническое перевооружение трансформаторных и иных подстанций, распределительных пунктов, всего, в том числе:</v>
      </c>
      <c r="C49" s="18" t="str">
        <f>'[1]2 2018-2020'!C49</f>
        <v>Г</v>
      </c>
      <c r="D49" s="19" t="str">
        <f>D50</f>
        <v>З</v>
      </c>
      <c r="E49" s="19">
        <f>E50</f>
        <v>2018</v>
      </c>
      <c r="F49" s="19">
        <f>F50</f>
        <v>2018</v>
      </c>
      <c r="G49" s="20" t="s">
        <v>35</v>
      </c>
      <c r="H49" s="21">
        <f>H50</f>
        <v>0.2680990423728814</v>
      </c>
      <c r="I49" s="21">
        <f t="shared" ref="I49:J49" si="7">I50</f>
        <v>0.26809899999999998</v>
      </c>
      <c r="J49" s="18">
        <f t="shared" si="7"/>
        <v>0</v>
      </c>
      <c r="K49" s="21">
        <f t="shared" ref="K49:K74" si="8">SUM(L49:O49)</f>
        <v>1.7203389830508473</v>
      </c>
      <c r="L49" s="20">
        <f>L50</f>
        <v>0</v>
      </c>
      <c r="M49" s="21">
        <f>M50</f>
        <v>0.35599999999999998</v>
      </c>
      <c r="N49" s="21">
        <f>N50</f>
        <v>9.2999999999999999E-2</v>
      </c>
      <c r="O49" s="21">
        <f>O50</f>
        <v>1.2713389830508475</v>
      </c>
      <c r="P49" s="21">
        <f t="shared" ref="P49" si="9">SUM(Q49:T49)</f>
        <v>1.678579</v>
      </c>
      <c r="Q49" s="20">
        <f>Q50</f>
        <v>0</v>
      </c>
      <c r="R49" s="21">
        <f>R50</f>
        <v>0.48180800000000007</v>
      </c>
      <c r="S49" s="21">
        <f>S50</f>
        <v>0.93615099999999996</v>
      </c>
      <c r="T49" s="21">
        <f>T50</f>
        <v>0.26062000000000002</v>
      </c>
      <c r="U49" s="21">
        <f>U50</f>
        <v>0</v>
      </c>
      <c r="V49" s="21">
        <f t="shared" ref="V49:X49" si="10">V50</f>
        <v>0</v>
      </c>
      <c r="W49" s="21">
        <f t="shared" si="10"/>
        <v>0.2680990423728814</v>
      </c>
      <c r="X49" s="21">
        <f t="shared" si="10"/>
        <v>1.7203389830508473</v>
      </c>
      <c r="Y49" s="21">
        <f>Y50</f>
        <v>0.26809899999999998</v>
      </c>
      <c r="Z49" s="21">
        <f t="shared" ref="Z49" si="11">Z50</f>
        <v>1.678579</v>
      </c>
      <c r="AA49" s="20" t="s">
        <v>35</v>
      </c>
      <c r="AB49" s="20" t="s">
        <v>35</v>
      </c>
      <c r="AC49" s="21">
        <f>SUM(AC50:AC50)</f>
        <v>1.7203390000000001</v>
      </c>
      <c r="AD49" s="21">
        <f>SUM(AD50:AD50)</f>
        <v>1.678579</v>
      </c>
      <c r="AE49" s="21">
        <f t="shared" ref="AE49:AH49" si="12">SUM(AE50:AE50)</f>
        <v>0</v>
      </c>
      <c r="AF49" s="21">
        <f t="shared" si="12"/>
        <v>0</v>
      </c>
      <c r="AG49" s="21">
        <f t="shared" si="12"/>
        <v>0</v>
      </c>
      <c r="AH49" s="21">
        <f t="shared" si="12"/>
        <v>0</v>
      </c>
      <c r="AI49" s="21">
        <f>SUM(AC49,AE49,AG49)</f>
        <v>1.7203390000000001</v>
      </c>
      <c r="AJ49" s="21">
        <f>SUM(AD49,AF49,AH49)</f>
        <v>1.678579</v>
      </c>
      <c r="AK49" s="20" t="s">
        <v>35</v>
      </c>
    </row>
    <row r="50" spans="1:40" ht="120.75" customHeight="1" x14ac:dyDescent="0.25">
      <c r="A50" s="71" t="str">
        <f>'[1]2 2018-2020'!A50</f>
        <v>1.2.1.2</v>
      </c>
      <c r="B50" s="79" t="str">
        <f>'[1]2 2018-2020'!B50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0" s="77" t="str">
        <f>'[1]2 2018-2020'!C50</f>
        <v>H_101120000804</v>
      </c>
      <c r="D50" s="40" t="str">
        <f>'[1]2 2018-2020'!D50</f>
        <v>З</v>
      </c>
      <c r="E50" s="41">
        <f>'[1]2 2018-2020'!E50</f>
        <v>2018</v>
      </c>
      <c r="F50" s="41">
        <f>'[1]2 2018-2020'!E50</f>
        <v>2018</v>
      </c>
      <c r="G50" s="32">
        <v>2018</v>
      </c>
      <c r="H50" s="31">
        <f>'[1]2 2018-2020'!H50/1.18</f>
        <v>0.2680990423728814</v>
      </c>
      <c r="I50" s="34">
        <f>ROUND('[2]2 2018-2020'!$K$50/1.18,6)</f>
        <v>0.26809899999999998</v>
      </c>
      <c r="J50" s="32">
        <v>0</v>
      </c>
      <c r="K50" s="31">
        <f t="shared" si="8"/>
        <v>1.7203389830508473</v>
      </c>
      <c r="L50" s="31">
        <v>0</v>
      </c>
      <c r="M50" s="31">
        <f>ROUND(0.42/1.18,3)</f>
        <v>0.35599999999999998</v>
      </c>
      <c r="N50" s="31">
        <f>ROUND(0.11/1.18,3)</f>
        <v>9.2999999999999999E-2</v>
      </c>
      <c r="O50" s="31">
        <f>'[1]2 2018-2020'!AI50/1.18-L50-M50-N50</f>
        <v>1.2713389830508475</v>
      </c>
      <c r="P50" s="31">
        <f>ROUND(1.98072296/1.18,6)</f>
        <v>1.678579</v>
      </c>
      <c r="Q50" s="31">
        <v>0</v>
      </c>
      <c r="R50" s="31">
        <f>P50-Q50-S50-T50</f>
        <v>0.48180800000000007</v>
      </c>
      <c r="S50" s="32">
        <f>ROUND(0.86560433*1.03*1.05,6)</f>
        <v>0.93615099999999996</v>
      </c>
      <c r="T50" s="32">
        <f>ROUND(0.24098037*1.03*1.05,6)</f>
        <v>0.26062000000000002</v>
      </c>
      <c r="U50" s="32">
        <v>0</v>
      </c>
      <c r="V50" s="32">
        <v>0</v>
      </c>
      <c r="W50" s="31">
        <f>'[1]2 2018-2020'!H50/1.18</f>
        <v>0.2680990423728814</v>
      </c>
      <c r="X50" s="31">
        <f>K50</f>
        <v>1.7203389830508473</v>
      </c>
      <c r="Y50" s="31">
        <f>I50</f>
        <v>0.26809899999999998</v>
      </c>
      <c r="Z50" s="31">
        <f>P50</f>
        <v>1.678579</v>
      </c>
      <c r="AA50" s="32" t="s">
        <v>35</v>
      </c>
      <c r="AB50" s="32" t="s">
        <v>35</v>
      </c>
      <c r="AC50" s="31">
        <f>ROUND('[1]2 2018-2020'!AI47/1.18,6)</f>
        <v>1.7203390000000001</v>
      </c>
      <c r="AD50" s="31">
        <f>P50</f>
        <v>1.678579</v>
      </c>
      <c r="AE50" s="32" t="s">
        <v>35</v>
      </c>
      <c r="AF50" s="32" t="s">
        <v>35</v>
      </c>
      <c r="AG50" s="32" t="s">
        <v>35</v>
      </c>
      <c r="AH50" s="32" t="s">
        <v>35</v>
      </c>
      <c r="AI50" s="31">
        <f>SUM(AC50,AE50,AG50)</f>
        <v>1.7203390000000001</v>
      </c>
      <c r="AJ50" s="31">
        <f>SUM(AD50,AF50,AH50)</f>
        <v>1.678579</v>
      </c>
      <c r="AK50" s="91" t="s">
        <v>50</v>
      </c>
    </row>
    <row r="51" spans="1:40" s="17" customFormat="1" ht="58.5" customHeight="1" x14ac:dyDescent="0.25">
      <c r="A51" s="76" t="str">
        <f>'[1]2 2018-2020'!A51</f>
        <v>1.2.2</v>
      </c>
      <c r="B51" s="76" t="str">
        <f>'[1]2 2018-2020'!B51</f>
        <v>Реконструкция, модернизация, техническое перевооружение линий электропередачи, всего, в том числе:</v>
      </c>
      <c r="C51" s="14" t="str">
        <f>'[1]2 2018-2020'!C51</f>
        <v>Г</v>
      </c>
      <c r="D51" s="14" t="s">
        <v>35</v>
      </c>
      <c r="E51" s="14" t="s">
        <v>35</v>
      </c>
      <c r="F51" s="14" t="s">
        <v>35</v>
      </c>
      <c r="G51" s="15" t="s">
        <v>35</v>
      </c>
      <c r="H51" s="14">
        <f>SUM(H52,H53)</f>
        <v>10.756074847457628</v>
      </c>
      <c r="I51" s="14">
        <f>SUM(I52,I53)</f>
        <v>9.842977542372882</v>
      </c>
      <c r="J51" s="15" t="s">
        <v>35</v>
      </c>
      <c r="K51" s="16">
        <f t="shared" ref="K51:T51" si="13">SUM(K52,K53)</f>
        <v>54.141525423728808</v>
      </c>
      <c r="L51" s="16">
        <f t="shared" si="13"/>
        <v>1.9330000000000001</v>
      </c>
      <c r="M51" s="16">
        <f t="shared" si="13"/>
        <v>17.828000000000003</v>
      </c>
      <c r="N51" s="16">
        <f t="shared" si="13"/>
        <v>30.594000000000001</v>
      </c>
      <c r="O51" s="16">
        <f t="shared" si="13"/>
        <v>3.7865254237288166</v>
      </c>
      <c r="P51" s="16">
        <f t="shared" si="13"/>
        <v>49.635635915254234</v>
      </c>
      <c r="Q51" s="16">
        <f t="shared" si="13"/>
        <v>1.5023150000000001</v>
      </c>
      <c r="R51" s="16">
        <f t="shared" si="13"/>
        <v>24.220103999999996</v>
      </c>
      <c r="S51" s="16">
        <f t="shared" si="13"/>
        <v>21.135061999999998</v>
      </c>
      <c r="T51" s="16">
        <f t="shared" si="13"/>
        <v>2.7781549152542389</v>
      </c>
      <c r="U51" s="16">
        <f t="shared" ref="U51:Z51" si="14">SUM(U52,U53)</f>
        <v>0</v>
      </c>
      <c r="V51" s="16">
        <f t="shared" si="14"/>
        <v>0</v>
      </c>
      <c r="W51" s="16">
        <f t="shared" si="14"/>
        <v>10.756074</v>
      </c>
      <c r="X51" s="16">
        <f t="shared" si="14"/>
        <v>54.141525423728808</v>
      </c>
      <c r="Y51" s="16">
        <f t="shared" si="14"/>
        <v>9.842977542372882</v>
      </c>
      <c r="Z51" s="16">
        <f t="shared" si="14"/>
        <v>49.635635915254234</v>
      </c>
      <c r="AA51" s="15" t="s">
        <v>35</v>
      </c>
      <c r="AB51" s="15" t="s">
        <v>35</v>
      </c>
      <c r="AC51" s="16">
        <f t="shared" ref="AC51:AJ51" si="15">SUM(AC52,AC53)</f>
        <v>16.489830508474576</v>
      </c>
      <c r="AD51" s="16">
        <f t="shared" si="15"/>
        <v>11.983941</v>
      </c>
      <c r="AE51" s="16">
        <f t="shared" si="15"/>
        <v>18.616949152542375</v>
      </c>
      <c r="AF51" s="16">
        <f t="shared" si="15"/>
        <v>18.616949152542375</v>
      </c>
      <c r="AG51" s="16">
        <f t="shared" si="15"/>
        <v>19.034745762711864</v>
      </c>
      <c r="AH51" s="16">
        <f t="shared" si="15"/>
        <v>19.034745762711864</v>
      </c>
      <c r="AI51" s="16">
        <f t="shared" si="15"/>
        <v>54.141525423728815</v>
      </c>
      <c r="AJ51" s="16">
        <f t="shared" si="15"/>
        <v>49.635635915254241</v>
      </c>
      <c r="AK51" s="15" t="s">
        <v>35</v>
      </c>
    </row>
    <row r="52" spans="1:40" ht="31.5" x14ac:dyDescent="0.25">
      <c r="A52" s="71" t="str">
        <f>'[1]2 2018-2020'!A52</f>
        <v>1.2.2.1</v>
      </c>
      <c r="B52" s="71" t="str">
        <f>'[1]2 2018-2020'!B52</f>
        <v>Реконструкция линий электропередачи, всего, в том числе:</v>
      </c>
      <c r="C52" s="77" t="str">
        <f>'[1]2 2018-2020'!C52</f>
        <v>Г</v>
      </c>
      <c r="D52" s="40" t="str">
        <f>'[1]2 2018-2020'!D52</f>
        <v>нд</v>
      </c>
      <c r="E52" s="41" t="str">
        <f>'[1]2 2018-2020'!E52</f>
        <v>нд</v>
      </c>
      <c r="F52" s="41" t="str">
        <f>'[1]2 2018-2020'!E52</f>
        <v>нд</v>
      </c>
      <c r="G52" s="32" t="s">
        <v>35</v>
      </c>
      <c r="H52" s="40" t="s">
        <v>35</v>
      </c>
      <c r="I52" s="32" t="s">
        <v>35</v>
      </c>
      <c r="J52" s="32" t="s">
        <v>35</v>
      </c>
      <c r="K52" s="32" t="s">
        <v>35</v>
      </c>
      <c r="L52" s="32" t="s">
        <v>35</v>
      </c>
      <c r="M52" s="32" t="s">
        <v>35</v>
      </c>
      <c r="N52" s="32" t="s">
        <v>35</v>
      </c>
      <c r="O52" s="32" t="s">
        <v>35</v>
      </c>
      <c r="P52" s="32" t="s">
        <v>35</v>
      </c>
      <c r="Q52" s="32" t="s">
        <v>35</v>
      </c>
      <c r="R52" s="32" t="s">
        <v>35</v>
      </c>
      <c r="S52" s="32" t="s">
        <v>35</v>
      </c>
      <c r="T52" s="32" t="s">
        <v>35</v>
      </c>
      <c r="U52" s="31" t="s">
        <v>35</v>
      </c>
      <c r="V52" s="31" t="s">
        <v>35</v>
      </c>
      <c r="W52" s="31" t="s">
        <v>35</v>
      </c>
      <c r="X52" s="31" t="s">
        <v>35</v>
      </c>
      <c r="Y52" s="31" t="s">
        <v>35</v>
      </c>
      <c r="Z52" s="31" t="s">
        <v>35</v>
      </c>
      <c r="AA52" s="32" t="s">
        <v>35</v>
      </c>
      <c r="AB52" s="32" t="s">
        <v>35</v>
      </c>
      <c r="AC52" s="31" t="s">
        <v>35</v>
      </c>
      <c r="AD52" s="31" t="s">
        <v>35</v>
      </c>
      <c r="AE52" s="31" t="s">
        <v>35</v>
      </c>
      <c r="AF52" s="31" t="s">
        <v>35</v>
      </c>
      <c r="AG52" s="31" t="s">
        <v>35</v>
      </c>
      <c r="AH52" s="31" t="s">
        <v>35</v>
      </c>
      <c r="AI52" s="31" t="s">
        <v>35</v>
      </c>
      <c r="AJ52" s="31" t="s">
        <v>35</v>
      </c>
      <c r="AK52" s="32" t="s">
        <v>35</v>
      </c>
    </row>
    <row r="53" spans="1:40" s="22" customFormat="1" ht="51" customHeight="1" x14ac:dyDescent="0.25">
      <c r="A53" s="78" t="str">
        <f>'[1]2 2018-2020'!A53</f>
        <v>1.2.2.2</v>
      </c>
      <c r="B53" s="78" t="str">
        <f>'[1]2 2018-2020'!B53</f>
        <v>Модернизация, техническое перевооружение линий электропередачи, всего, в том числе:</v>
      </c>
      <c r="C53" s="18" t="str">
        <f>'[1]2 2018-2020'!C53</f>
        <v>Г</v>
      </c>
      <c r="D53" s="18" t="s">
        <v>35</v>
      </c>
      <c r="E53" s="18" t="s">
        <v>35</v>
      </c>
      <c r="F53" s="18" t="s">
        <v>35</v>
      </c>
      <c r="G53" s="20" t="s">
        <v>35</v>
      </c>
      <c r="H53" s="21">
        <f>SUM(H54:H74)</f>
        <v>10.756074847457628</v>
      </c>
      <c r="I53" s="21">
        <f>SUM(I54:I74)</f>
        <v>9.842977542372882</v>
      </c>
      <c r="J53" s="20" t="s">
        <v>35</v>
      </c>
      <c r="K53" s="21">
        <f>SUM(K54:K74)</f>
        <v>54.141525423728808</v>
      </c>
      <c r="L53" s="21">
        <f t="shared" ref="L53:AH53" si="16">SUM(L54:L74)</f>
        <v>1.9330000000000001</v>
      </c>
      <c r="M53" s="21">
        <f t="shared" si="16"/>
        <v>17.828000000000003</v>
      </c>
      <c r="N53" s="21">
        <f t="shared" si="16"/>
        <v>30.594000000000001</v>
      </c>
      <c r="O53" s="21">
        <f t="shared" si="16"/>
        <v>3.7865254237288166</v>
      </c>
      <c r="P53" s="21">
        <f>SUM(P54:P74)</f>
        <v>49.635635915254234</v>
      </c>
      <c r="Q53" s="21">
        <f t="shared" si="16"/>
        <v>1.5023150000000001</v>
      </c>
      <c r="R53" s="21">
        <f t="shared" si="16"/>
        <v>24.220103999999996</v>
      </c>
      <c r="S53" s="21">
        <f t="shared" si="16"/>
        <v>21.135061999999998</v>
      </c>
      <c r="T53" s="21">
        <f t="shared" si="16"/>
        <v>2.7781549152542389</v>
      </c>
      <c r="U53" s="21">
        <f t="shared" si="16"/>
        <v>0</v>
      </c>
      <c r="V53" s="21">
        <f t="shared" si="16"/>
        <v>0</v>
      </c>
      <c r="W53" s="21">
        <f>SUM(W54:W74)</f>
        <v>10.756074</v>
      </c>
      <c r="X53" s="21">
        <f t="shared" ref="X53:Z53" si="17">SUM(X54:X74)</f>
        <v>54.141525423728808</v>
      </c>
      <c r="Y53" s="21">
        <f t="shared" si="17"/>
        <v>9.842977542372882</v>
      </c>
      <c r="Z53" s="21">
        <f t="shared" si="17"/>
        <v>49.635635915254234</v>
      </c>
      <c r="AA53" s="20" t="s">
        <v>35</v>
      </c>
      <c r="AB53" s="20" t="s">
        <v>35</v>
      </c>
      <c r="AC53" s="21">
        <f t="shared" si="16"/>
        <v>16.489830508474576</v>
      </c>
      <c r="AD53" s="21">
        <f t="shared" si="16"/>
        <v>11.983941</v>
      </c>
      <c r="AE53" s="21">
        <f t="shared" si="16"/>
        <v>18.616949152542375</v>
      </c>
      <c r="AF53" s="21">
        <f t="shared" si="16"/>
        <v>18.616949152542375</v>
      </c>
      <c r="AG53" s="21">
        <f t="shared" si="16"/>
        <v>19.034745762711864</v>
      </c>
      <c r="AH53" s="21">
        <f t="shared" si="16"/>
        <v>19.034745762711864</v>
      </c>
      <c r="AI53" s="21">
        <f t="shared" ref="AI53:AJ72" si="18">SUM(AC53,AE53,AG53)</f>
        <v>54.141525423728815</v>
      </c>
      <c r="AJ53" s="21">
        <f t="shared" si="18"/>
        <v>49.635635915254241</v>
      </c>
      <c r="AK53" s="20" t="s">
        <v>35</v>
      </c>
    </row>
    <row r="54" spans="1:40" s="84" customFormat="1" ht="195" customHeight="1" x14ac:dyDescent="0.25">
      <c r="A54" s="80" t="str">
        <f>'[1]2 2018-2020'!A54</f>
        <v>1.2.2.2</v>
      </c>
      <c r="B54" s="81" t="str">
        <f>'[1]2 2018-2020'!B54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4" s="82" t="str">
        <f>'[1]2 2018-2020'!C54</f>
        <v>H_0000024554</v>
      </c>
      <c r="D54" s="29" t="str">
        <f>'[1]2 2018-2020'!D54</f>
        <v>З</v>
      </c>
      <c r="E54" s="30">
        <f>'[1]2 2018-2020'!E54</f>
        <v>2018</v>
      </c>
      <c r="F54" s="30">
        <f>'[1]2 2018-2020'!E54</f>
        <v>2018</v>
      </c>
      <c r="G54" s="33">
        <v>2018</v>
      </c>
      <c r="H54" s="34">
        <f>'[1]2 2018-2020'!H54/1.18</f>
        <v>0.19458800000000001</v>
      </c>
      <c r="I54" s="34">
        <f>ROUND('[2]2 2018-2020'!$K$54/1.18,6)</f>
        <v>0.180677</v>
      </c>
      <c r="J54" s="33">
        <v>0</v>
      </c>
      <c r="K54" s="23">
        <f t="shared" si="8"/>
        <v>1.3745762711864409</v>
      </c>
      <c r="L54" s="33">
        <v>0</v>
      </c>
      <c r="M54" s="33">
        <f>ROUND(0.394/1.18,3)</f>
        <v>0.33400000000000002</v>
      </c>
      <c r="N54" s="33">
        <f>ROUND(1.112/1.18,3)</f>
        <v>0.94199999999999995</v>
      </c>
      <c r="O54" s="34">
        <f>'[1]2 2018-2020'!T54/1.18-L54-M54-N54</f>
        <v>9.8576271186440856E-2</v>
      </c>
      <c r="P54" s="24">
        <f>ROUND(1.47432976/1.18,6)</f>
        <v>1.2494320000000001</v>
      </c>
      <c r="Q54" s="31">
        <v>0</v>
      </c>
      <c r="R54" s="31">
        <f>P54-Q54-S54-T54</f>
        <v>1.240996</v>
      </c>
      <c r="S54" s="32">
        <v>0</v>
      </c>
      <c r="T54" s="32">
        <f>ROUND(0.0078*1.05*1.03,6)</f>
        <v>8.4360000000000008E-3</v>
      </c>
      <c r="U54" s="46">
        <v>0</v>
      </c>
      <c r="V54" s="46">
        <v>0</v>
      </c>
      <c r="W54" s="34">
        <f>ROUND('[1]2 2018-2020'!H54/1.18,6)</f>
        <v>0.19458800000000001</v>
      </c>
      <c r="X54" s="34">
        <f t="shared" ref="X54:X60" si="19">K54</f>
        <v>1.3745762711864409</v>
      </c>
      <c r="Y54" s="31">
        <f>I54</f>
        <v>0.180677</v>
      </c>
      <c r="Z54" s="31">
        <f>P54</f>
        <v>1.2494320000000001</v>
      </c>
      <c r="AA54" s="33" t="s">
        <v>35</v>
      </c>
      <c r="AB54" s="33" t="s">
        <v>35</v>
      </c>
      <c r="AC54" s="34">
        <f>K54</f>
        <v>1.3745762711864409</v>
      </c>
      <c r="AD54" s="34">
        <f>P54</f>
        <v>1.2494320000000001</v>
      </c>
      <c r="AE54" s="34" t="s">
        <v>35</v>
      </c>
      <c r="AF54" s="34" t="s">
        <v>35</v>
      </c>
      <c r="AG54" s="34" t="s">
        <v>35</v>
      </c>
      <c r="AH54" s="34" t="s">
        <v>35</v>
      </c>
      <c r="AI54" s="34">
        <f t="shared" si="18"/>
        <v>1.3745762711864409</v>
      </c>
      <c r="AJ54" s="34">
        <f t="shared" si="18"/>
        <v>1.2494320000000001</v>
      </c>
      <c r="AK54" s="91" t="s">
        <v>50</v>
      </c>
      <c r="AL54" s="83"/>
      <c r="AM54" s="83"/>
      <c r="AN54" s="83"/>
    </row>
    <row r="55" spans="1:40" s="84" customFormat="1" ht="204.75" customHeight="1" x14ac:dyDescent="0.25">
      <c r="A55" s="80" t="str">
        <f>'[1]2 2018-2020'!A55</f>
        <v>1.2.2.2</v>
      </c>
      <c r="B55" s="81" t="str">
        <f>'[1]2 2018-2020'!B55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5" s="82" t="str">
        <f>'[1]2 2018-2020'!C55</f>
        <v>H_СТР09754</v>
      </c>
      <c r="D55" s="29" t="str">
        <f>'[1]2 2018-2020'!D55</f>
        <v>З</v>
      </c>
      <c r="E55" s="30">
        <f>'[1]2 2018-2020'!E55</f>
        <v>2018</v>
      </c>
      <c r="F55" s="30">
        <f>'[1]2 2018-2020'!E55</f>
        <v>2018</v>
      </c>
      <c r="G55" s="33">
        <v>2018</v>
      </c>
      <c r="H55" s="34">
        <f>'[1]2 2018-2020'!H55/1.18</f>
        <v>0.25725399999999998</v>
      </c>
      <c r="I55" s="34">
        <f>ROUND('[2]2 2018-2020'!$K$55/1.18,6)</f>
        <v>0.23896100000000001</v>
      </c>
      <c r="J55" s="33">
        <v>0</v>
      </c>
      <c r="K55" s="23">
        <f t="shared" si="8"/>
        <v>1.8194915254237287</v>
      </c>
      <c r="L55" s="33">
        <v>0</v>
      </c>
      <c r="M55" s="33">
        <f>ROUND(0.523/1.18,3)</f>
        <v>0.443</v>
      </c>
      <c r="N55" s="33">
        <f>ROUND(1.474/1.18,3)</f>
        <v>1.2490000000000001</v>
      </c>
      <c r="O55" s="34">
        <f>'[1]2 2018-2020'!T55/1.18-L55-M55-N55</f>
        <v>0.12749152542372855</v>
      </c>
      <c r="P55" s="24">
        <f>ROUND(1.95206102/1.18,6)</f>
        <v>1.6542889999999999</v>
      </c>
      <c r="Q55" s="33">
        <v>0</v>
      </c>
      <c r="R55" s="34">
        <f>P55-Q55-S55-T55</f>
        <v>1.6458529999999998</v>
      </c>
      <c r="S55" s="33">
        <v>0</v>
      </c>
      <c r="T55" s="32">
        <f>ROUND(0.0078*1.05*1.03,6)</f>
        <v>8.4360000000000008E-3</v>
      </c>
      <c r="U55" s="46">
        <v>0</v>
      </c>
      <c r="V55" s="46">
        <v>0</v>
      </c>
      <c r="W55" s="34">
        <f>ROUND('[1]2 2018-2020'!H55/1.18,6)</f>
        <v>0.25725399999999998</v>
      </c>
      <c r="X55" s="34">
        <f t="shared" si="19"/>
        <v>1.8194915254237287</v>
      </c>
      <c r="Y55" s="31">
        <f t="shared" ref="Y55:Y74" si="20">I55</f>
        <v>0.23896100000000001</v>
      </c>
      <c r="Z55" s="31">
        <f t="shared" ref="Z55:Z74" si="21">P55</f>
        <v>1.6542889999999999</v>
      </c>
      <c r="AA55" s="33" t="s">
        <v>35</v>
      </c>
      <c r="AB55" s="33" t="s">
        <v>35</v>
      </c>
      <c r="AC55" s="34">
        <f t="shared" ref="AC55:AC60" si="22">K55</f>
        <v>1.8194915254237287</v>
      </c>
      <c r="AD55" s="34">
        <f t="shared" ref="AD55:AD61" si="23">P55</f>
        <v>1.6542889999999999</v>
      </c>
      <c r="AE55" s="34" t="s">
        <v>35</v>
      </c>
      <c r="AF55" s="34" t="s">
        <v>35</v>
      </c>
      <c r="AG55" s="34" t="s">
        <v>35</v>
      </c>
      <c r="AH55" s="34" t="s">
        <v>35</v>
      </c>
      <c r="AI55" s="34">
        <f t="shared" si="18"/>
        <v>1.8194915254237287</v>
      </c>
      <c r="AJ55" s="34">
        <f t="shared" si="18"/>
        <v>1.6542889999999999</v>
      </c>
      <c r="AK55" s="92" t="s">
        <v>50</v>
      </c>
      <c r="AL55" s="83"/>
      <c r="AM55" s="83"/>
      <c r="AN55" s="83"/>
    </row>
    <row r="56" spans="1:40" s="84" customFormat="1" ht="177.75" customHeight="1" x14ac:dyDescent="0.25">
      <c r="A56" s="80" t="str">
        <f>'[1]2 2018-2020'!A56</f>
        <v>1.2.2.2</v>
      </c>
      <c r="B56" s="81" t="str">
        <f>'[1]2 2018-2020'!B56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6" s="82" t="str">
        <f>'[1]2 2018-2020'!C56</f>
        <v>H_СТР09758</v>
      </c>
      <c r="D56" s="29" t="str">
        <f>'[1]2 2018-2020'!D56</f>
        <v>З</v>
      </c>
      <c r="E56" s="30">
        <f>'[1]2 2018-2020'!E56</f>
        <v>2018</v>
      </c>
      <c r="F56" s="30">
        <f>'[1]2 2018-2020'!E56</f>
        <v>2018</v>
      </c>
      <c r="G56" s="33">
        <v>2018</v>
      </c>
      <c r="H56" s="34">
        <f>'[1]2 2018-2020'!H56/1.18</f>
        <v>0.22067900000000001</v>
      </c>
      <c r="I56" s="34">
        <f>ROUND('[2]2 2018-2020'!$K$56/1.18,6)</f>
        <v>0.20438899999999999</v>
      </c>
      <c r="J56" s="33">
        <v>0</v>
      </c>
      <c r="K56" s="23">
        <f t="shared" si="8"/>
        <v>1.522033898305085</v>
      </c>
      <c r="L56" s="33">
        <v>0</v>
      </c>
      <c r="M56" s="33">
        <f>ROUND(0.401/1.18,3)</f>
        <v>0.34</v>
      </c>
      <c r="N56" s="33">
        <f>ROUND(1.266/1.18,3)</f>
        <v>1.073</v>
      </c>
      <c r="O56" s="34">
        <f>'[1]2 2018-2020'!T56/1.18-L56-M56-N56</f>
        <v>0.10903389830508492</v>
      </c>
      <c r="P56" s="24">
        <f>ROUND(1.62797638/1.18,6)</f>
        <v>1.3796409999999999</v>
      </c>
      <c r="Q56" s="33">
        <v>0</v>
      </c>
      <c r="R56" s="34">
        <f>P56-Q56-S56-T56</f>
        <v>1.3707769999999999</v>
      </c>
      <c r="S56" s="33">
        <v>0</v>
      </c>
      <c r="T56" s="32">
        <f t="shared" ref="T56:T57" si="24">ROUND(0.00819573*1.05*1.03,6)</f>
        <v>8.8640000000000004E-3</v>
      </c>
      <c r="U56" s="46">
        <v>0</v>
      </c>
      <c r="V56" s="46">
        <v>0</v>
      </c>
      <c r="W56" s="34">
        <f>ROUND('[1]2 2018-2020'!H56/1.18,6)</f>
        <v>0.22067899999999999</v>
      </c>
      <c r="X56" s="34">
        <f t="shared" si="19"/>
        <v>1.522033898305085</v>
      </c>
      <c r="Y56" s="31">
        <f t="shared" si="20"/>
        <v>0.20438899999999999</v>
      </c>
      <c r="Z56" s="31">
        <f t="shared" si="21"/>
        <v>1.3796409999999999</v>
      </c>
      <c r="AA56" s="33" t="s">
        <v>35</v>
      </c>
      <c r="AB56" s="33" t="s">
        <v>35</v>
      </c>
      <c r="AC56" s="34">
        <f t="shared" si="22"/>
        <v>1.522033898305085</v>
      </c>
      <c r="AD56" s="34">
        <f t="shared" si="23"/>
        <v>1.3796409999999999</v>
      </c>
      <c r="AE56" s="34" t="s">
        <v>35</v>
      </c>
      <c r="AF56" s="34" t="s">
        <v>35</v>
      </c>
      <c r="AG56" s="34" t="s">
        <v>35</v>
      </c>
      <c r="AH56" s="34" t="s">
        <v>35</v>
      </c>
      <c r="AI56" s="34">
        <f t="shared" si="18"/>
        <v>1.522033898305085</v>
      </c>
      <c r="AJ56" s="34">
        <f t="shared" si="18"/>
        <v>1.3796409999999999</v>
      </c>
      <c r="AK56" s="92" t="s">
        <v>50</v>
      </c>
      <c r="AL56" s="83"/>
      <c r="AM56" s="83"/>
      <c r="AN56" s="83"/>
    </row>
    <row r="57" spans="1:40" ht="110.25" x14ac:dyDescent="0.25">
      <c r="A57" s="71" t="str">
        <f>'[1]2 2018-2020'!A57</f>
        <v>1.2.2.2</v>
      </c>
      <c r="B57" s="79" t="str">
        <f>'[1]2 2018-2020'!B57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7" s="82" t="str">
        <f>'[1]2 2018-2020'!C57</f>
        <v>H_ИНФ05163</v>
      </c>
      <c r="D57" s="40" t="str">
        <f>'[1]2 2018-2020'!D57</f>
        <v>З</v>
      </c>
      <c r="E57" s="41">
        <f>'[1]2 2018-2020'!E57</f>
        <v>2018</v>
      </c>
      <c r="F57" s="41">
        <f>'[1]2 2018-2020'!E57</f>
        <v>2018</v>
      </c>
      <c r="G57" s="33">
        <v>2018</v>
      </c>
      <c r="H57" s="31">
        <f>'[1]2 2018-2020'!H57/1.18</f>
        <v>0.62550542372881357</v>
      </c>
      <c r="I57" s="34">
        <f>ROUND('[2]2 2018-2020'!$K$57/1.18,6)</f>
        <v>0.62550499999999998</v>
      </c>
      <c r="J57" s="33">
        <v>0</v>
      </c>
      <c r="K57" s="24">
        <f t="shared" si="8"/>
        <v>3.4779661016949155</v>
      </c>
      <c r="L57" s="32">
        <v>0</v>
      </c>
      <c r="M57" s="32">
        <f>ROUND(1.679/1.18,3)</f>
        <v>1.423</v>
      </c>
      <c r="N57" s="32">
        <f>ROUND(2.146/1.18,3)</f>
        <v>1.819</v>
      </c>
      <c r="O57" s="34">
        <f>'[1]2 2018-2020'!T57/1.18-L57-M57-N57</f>
        <v>0.2359661016949155</v>
      </c>
      <c r="P57" s="24">
        <f>ROUND(4.10329778/1.18,6)</f>
        <v>3.4773710000000002</v>
      </c>
      <c r="Q57" s="33">
        <v>0</v>
      </c>
      <c r="R57" s="34">
        <f>P57-Q57-S57-T57</f>
        <v>3.4685070000000002</v>
      </c>
      <c r="S57" s="33">
        <v>0</v>
      </c>
      <c r="T57" s="32">
        <f t="shared" si="24"/>
        <v>8.8640000000000004E-3</v>
      </c>
      <c r="U57" s="46">
        <v>0</v>
      </c>
      <c r="V57" s="46">
        <v>0</v>
      </c>
      <c r="W57" s="34">
        <f>ROUND('[1]2 2018-2020'!H57/1.18,6)</f>
        <v>0.62550499999999998</v>
      </c>
      <c r="X57" s="34">
        <f t="shared" si="19"/>
        <v>3.4779661016949155</v>
      </c>
      <c r="Y57" s="31">
        <f t="shared" si="20"/>
        <v>0.62550499999999998</v>
      </c>
      <c r="Z57" s="31">
        <f t="shared" si="21"/>
        <v>3.4773710000000002</v>
      </c>
      <c r="AA57" s="33" t="s">
        <v>35</v>
      </c>
      <c r="AB57" s="32" t="s">
        <v>35</v>
      </c>
      <c r="AC57" s="34">
        <f t="shared" si="22"/>
        <v>3.4779661016949155</v>
      </c>
      <c r="AD57" s="34">
        <f t="shared" si="23"/>
        <v>3.4773710000000002</v>
      </c>
      <c r="AE57" s="31" t="s">
        <v>35</v>
      </c>
      <c r="AF57" s="31" t="s">
        <v>35</v>
      </c>
      <c r="AG57" s="31" t="s">
        <v>35</v>
      </c>
      <c r="AH57" s="31" t="s">
        <v>35</v>
      </c>
      <c r="AI57" s="34">
        <f t="shared" si="18"/>
        <v>3.4779661016949155</v>
      </c>
      <c r="AJ57" s="34">
        <f t="shared" si="18"/>
        <v>3.4773710000000002</v>
      </c>
      <c r="AK57" s="92" t="s">
        <v>50</v>
      </c>
    </row>
    <row r="58" spans="1:40" ht="120" customHeight="1" x14ac:dyDescent="0.25">
      <c r="A58" s="71" t="str">
        <f>'[1]2 2018-2020'!A58</f>
        <v>1.2.2.2</v>
      </c>
      <c r="B58" s="79" t="str">
        <f>'[1]2 2018-2020'!B58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8" s="82" t="str">
        <f>'[1]2 2018-2020'!C58</f>
        <v>H_ИНФ07306</v>
      </c>
      <c r="D58" s="40" t="str">
        <f>'[1]2 2018-2020'!D58</f>
        <v>З</v>
      </c>
      <c r="E58" s="41">
        <f>'[1]2 2018-2020'!E58</f>
        <v>2018</v>
      </c>
      <c r="F58" s="41">
        <f>'[1]2 2018-2020'!E58</f>
        <v>2018</v>
      </c>
      <c r="G58" s="33">
        <v>2018</v>
      </c>
      <c r="H58" s="31">
        <f>'[1]2 2018-2020'!H58/1.18</f>
        <v>1.2426062372881357</v>
      </c>
      <c r="I58" s="34">
        <v>0</v>
      </c>
      <c r="J58" s="33">
        <v>0</v>
      </c>
      <c r="K58" s="24">
        <f t="shared" si="8"/>
        <v>6.648305084745763</v>
      </c>
      <c r="L58" s="32">
        <v>0</v>
      </c>
      <c r="M58" s="32">
        <f>ROUND(3.034/1.18,3)</f>
        <v>2.5710000000000002</v>
      </c>
      <c r="N58" s="32">
        <f>ROUND(4.285/1.18,3)</f>
        <v>3.6309999999999998</v>
      </c>
      <c r="O58" s="34">
        <f>'[1]2 2018-2020'!T58/1.18-L58-M58-N58</f>
        <v>0.44630508474576347</v>
      </c>
      <c r="P58" s="24">
        <v>0</v>
      </c>
      <c r="Q58" s="33">
        <v>0</v>
      </c>
      <c r="R58" s="30">
        <v>0</v>
      </c>
      <c r="S58" s="33">
        <v>0</v>
      </c>
      <c r="T58" s="32">
        <v>0</v>
      </c>
      <c r="U58" s="46">
        <v>0</v>
      </c>
      <c r="V58" s="46">
        <v>0</v>
      </c>
      <c r="W58" s="34">
        <f>ROUND('[1]2 2018-2020'!H58/1.18,6)</f>
        <v>1.2426060000000001</v>
      </c>
      <c r="X58" s="34">
        <f t="shared" si="19"/>
        <v>6.648305084745763</v>
      </c>
      <c r="Y58" s="31">
        <f t="shared" si="20"/>
        <v>0</v>
      </c>
      <c r="Z58" s="31">
        <f t="shared" si="21"/>
        <v>0</v>
      </c>
      <c r="AA58" s="33" t="s">
        <v>35</v>
      </c>
      <c r="AB58" s="32" t="s">
        <v>35</v>
      </c>
      <c r="AC58" s="34">
        <f t="shared" si="22"/>
        <v>6.648305084745763</v>
      </c>
      <c r="AD58" s="34">
        <f t="shared" si="23"/>
        <v>0</v>
      </c>
      <c r="AE58" s="31" t="s">
        <v>35</v>
      </c>
      <c r="AF58" s="31" t="s">
        <v>35</v>
      </c>
      <c r="AG58" s="31" t="s">
        <v>35</v>
      </c>
      <c r="AH58" s="31" t="s">
        <v>35</v>
      </c>
      <c r="AI58" s="34">
        <f t="shared" si="18"/>
        <v>6.648305084745763</v>
      </c>
      <c r="AJ58" s="34">
        <f t="shared" si="18"/>
        <v>0</v>
      </c>
      <c r="AK58" s="93" t="s">
        <v>56</v>
      </c>
    </row>
    <row r="59" spans="1:40" s="84" customFormat="1" ht="266.25" customHeight="1" x14ac:dyDescent="0.25">
      <c r="A59" s="80" t="str">
        <f>'[1]2 2018-2020'!A59</f>
        <v>1.2.2.2</v>
      </c>
      <c r="B59" s="81" t="str">
        <f>'[1]2 2018-2020'!B59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59" s="82" t="str">
        <f>'[1]2 2018-2020'!C59</f>
        <v>H_ИНФ06443</v>
      </c>
      <c r="D59" s="29" t="str">
        <f>'[1]2 2018-2020'!D59</f>
        <v>З</v>
      </c>
      <c r="E59" s="30">
        <f>'[1]2 2018-2020'!E59</f>
        <v>2018</v>
      </c>
      <c r="F59" s="30">
        <f>'[1]2 2018-2020'!E59</f>
        <v>2018</v>
      </c>
      <c r="G59" s="33">
        <v>2018</v>
      </c>
      <c r="H59" s="34">
        <f>'[1]2 2018-2020'!H59/1.18</f>
        <v>0.18636875423728813</v>
      </c>
      <c r="I59" s="34">
        <f>ROUND('[2]2 2018-2020'!$K$59/1.18,6)</f>
        <v>0.18636900000000001</v>
      </c>
      <c r="J59" s="33">
        <v>0</v>
      </c>
      <c r="K59" s="23">
        <f t="shared" si="8"/>
        <v>1.0915254237288137</v>
      </c>
      <c r="L59" s="33">
        <v>0</v>
      </c>
      <c r="M59" s="33">
        <f>ROUND(0.306/1.18,3)</f>
        <v>0.25900000000000001</v>
      </c>
      <c r="N59" s="33">
        <f>ROUND(0.886/1.18,3)</f>
        <v>0.751</v>
      </c>
      <c r="O59" s="34">
        <f>'[1]2 2018-2020'!T59/1.18-L59-M59-N59</f>
        <v>8.1525423728813662E-2</v>
      </c>
      <c r="P59" s="24">
        <f>ROUND(1.2544674/1.18,6)</f>
        <v>1.0631079999999999</v>
      </c>
      <c r="Q59" s="33">
        <v>0</v>
      </c>
      <c r="R59" s="34">
        <f>P59-Q59-S59-T59</f>
        <v>1.0523449999999999</v>
      </c>
      <c r="S59" s="33">
        <v>0</v>
      </c>
      <c r="T59" s="31">
        <f>ROUND(0.00995196*1.05*1.03,6)</f>
        <v>1.0763E-2</v>
      </c>
      <c r="U59" s="46">
        <v>0</v>
      </c>
      <c r="V59" s="46">
        <v>0</v>
      </c>
      <c r="W59" s="34">
        <f>ROUND('[1]2 2018-2020'!H59/1.18,6)</f>
        <v>0.18636900000000001</v>
      </c>
      <c r="X59" s="34">
        <f t="shared" si="19"/>
        <v>1.0915254237288137</v>
      </c>
      <c r="Y59" s="31">
        <f t="shared" si="20"/>
        <v>0.18636900000000001</v>
      </c>
      <c r="Z59" s="31">
        <f t="shared" si="21"/>
        <v>1.0631079999999999</v>
      </c>
      <c r="AA59" s="33" t="s">
        <v>35</v>
      </c>
      <c r="AB59" s="32" t="s">
        <v>35</v>
      </c>
      <c r="AC59" s="34">
        <f t="shared" si="22"/>
        <v>1.0915254237288137</v>
      </c>
      <c r="AD59" s="34">
        <f t="shared" si="23"/>
        <v>1.0631079999999999</v>
      </c>
      <c r="AE59" s="34" t="s">
        <v>35</v>
      </c>
      <c r="AF59" s="34" t="s">
        <v>35</v>
      </c>
      <c r="AG59" s="34" t="s">
        <v>35</v>
      </c>
      <c r="AH59" s="34" t="s">
        <v>35</v>
      </c>
      <c r="AI59" s="34">
        <f t="shared" si="18"/>
        <v>1.0915254237288137</v>
      </c>
      <c r="AJ59" s="34">
        <f t="shared" si="18"/>
        <v>1.0631079999999999</v>
      </c>
      <c r="AK59" s="92" t="s">
        <v>50</v>
      </c>
      <c r="AL59" s="83"/>
      <c r="AM59" s="83"/>
      <c r="AN59" s="83"/>
    </row>
    <row r="60" spans="1:40" ht="103.5" customHeight="1" x14ac:dyDescent="0.25">
      <c r="A60" s="71" t="str">
        <f>'[1]2 2018-2020'!A60</f>
        <v>1.2.2.2</v>
      </c>
      <c r="B60" s="79" t="str">
        <f>'[1]2 2018-2020'!B60</f>
        <v xml:space="preserve">Договор на услуги по разработке проектной документации на мероприятия по модернизации  электрических сетей. </v>
      </c>
      <c r="C60" s="82" t="str">
        <f>'[1]2 2018-2020'!C60</f>
        <v>H_00000001</v>
      </c>
      <c r="D60" s="40"/>
      <c r="E60" s="41">
        <f>'[1]2 2018-2020'!E60</f>
        <v>2018</v>
      </c>
      <c r="F60" s="41">
        <f>'[1]2 2018-2020'!E60</f>
        <v>2018</v>
      </c>
      <c r="G60" s="33">
        <v>2018</v>
      </c>
      <c r="H60" s="31">
        <f>'[1]2 2018-2020'!H60/1.18</f>
        <v>0.12974588983050847</v>
      </c>
      <c r="I60" s="34">
        <v>0</v>
      </c>
      <c r="J60" s="33">
        <v>0</v>
      </c>
      <c r="K60" s="24">
        <f t="shared" si="8"/>
        <v>0.55593220338983051</v>
      </c>
      <c r="L60" s="32">
        <f>ROUND(0.656/1.18,3)</f>
        <v>0.55600000000000005</v>
      </c>
      <c r="M60" s="32">
        <v>0</v>
      </c>
      <c r="N60" s="32">
        <v>0</v>
      </c>
      <c r="O60" s="34">
        <f>'[1]2 2018-2020'!T60/1.18-L60-M60-N60</f>
        <v>-6.7796610169534866E-5</v>
      </c>
      <c r="P60" s="24">
        <v>0</v>
      </c>
      <c r="Q60" s="33">
        <v>0</v>
      </c>
      <c r="R60" s="33">
        <v>0</v>
      </c>
      <c r="S60" s="33">
        <v>0</v>
      </c>
      <c r="T60" s="33">
        <v>0</v>
      </c>
      <c r="U60" s="46">
        <v>0</v>
      </c>
      <c r="V60" s="46">
        <v>0</v>
      </c>
      <c r="W60" s="34">
        <f>ROUND('[1]2 2018-2020'!H60/1.18,6)</f>
        <v>0.129746</v>
      </c>
      <c r="X60" s="34">
        <f t="shared" si="19"/>
        <v>0.55593220338983051</v>
      </c>
      <c r="Y60" s="31">
        <f t="shared" si="20"/>
        <v>0</v>
      </c>
      <c r="Z60" s="31">
        <f t="shared" si="21"/>
        <v>0</v>
      </c>
      <c r="AA60" s="33" t="s">
        <v>35</v>
      </c>
      <c r="AB60" s="32" t="s">
        <v>35</v>
      </c>
      <c r="AC60" s="34">
        <f t="shared" si="22"/>
        <v>0.55593220338983051</v>
      </c>
      <c r="AD60" s="34">
        <f t="shared" si="23"/>
        <v>0</v>
      </c>
      <c r="AE60" s="31" t="s">
        <v>35</v>
      </c>
      <c r="AF60" s="31" t="s">
        <v>35</v>
      </c>
      <c r="AG60" s="31" t="s">
        <v>35</v>
      </c>
      <c r="AH60" s="31" t="s">
        <v>35</v>
      </c>
      <c r="AI60" s="34">
        <f t="shared" si="18"/>
        <v>0.55593220338983051</v>
      </c>
      <c r="AJ60" s="34">
        <f t="shared" si="18"/>
        <v>0</v>
      </c>
      <c r="AK60" s="93" t="s">
        <v>51</v>
      </c>
    </row>
    <row r="61" spans="1:40" ht="246" customHeight="1" x14ac:dyDescent="0.25">
      <c r="A61" s="80" t="s">
        <v>41</v>
      </c>
      <c r="B61" s="85" t="str">
        <f>'[3]1 2018 год'!$B$63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1" s="82" t="str">
        <f>'[3]1 2018 год'!$C$63</f>
        <v>H_ИНФ12181</v>
      </c>
      <c r="D61" s="29" t="s">
        <v>42</v>
      </c>
      <c r="E61" s="30">
        <v>2018</v>
      </c>
      <c r="F61" s="30" t="s">
        <v>35</v>
      </c>
      <c r="G61" s="33">
        <v>2018</v>
      </c>
      <c r="H61" s="34">
        <v>0</v>
      </c>
      <c r="I61" s="34">
        <f>ROUND('[2]2 2018-2020'!$K$61/1.18,6)</f>
        <v>0.50774900000000001</v>
      </c>
      <c r="J61" s="33">
        <v>0</v>
      </c>
      <c r="K61" s="24">
        <f t="shared" si="8"/>
        <v>0</v>
      </c>
      <c r="L61" s="33">
        <v>0</v>
      </c>
      <c r="M61" s="33">
        <v>0</v>
      </c>
      <c r="N61" s="33">
        <v>0</v>
      </c>
      <c r="O61" s="34">
        <v>0</v>
      </c>
      <c r="P61" s="24">
        <f>ROUND((0.14497281*1.02+3.58104572)/1.18,6)</f>
        <v>3.1600999999999999</v>
      </c>
      <c r="Q61" s="31">
        <f>ROUND(0.11700791*1.02*1.05,6)</f>
        <v>0.12531500000000001</v>
      </c>
      <c r="R61" s="34">
        <f>P61-Q61-S61-T61</f>
        <v>2.9836259999999997</v>
      </c>
      <c r="S61" s="31">
        <f>ROUND(0.00565971*1.02*1.05,6)</f>
        <v>6.0619999999999997E-3</v>
      </c>
      <c r="T61" s="31">
        <f>ROUND(0.04210768*1.02*1.05,6)</f>
        <v>4.5096999999999998E-2</v>
      </c>
      <c r="U61" s="46">
        <v>0</v>
      </c>
      <c r="V61" s="46">
        <v>0</v>
      </c>
      <c r="W61" s="34">
        <v>0</v>
      </c>
      <c r="X61" s="33">
        <v>0</v>
      </c>
      <c r="Y61" s="31">
        <f t="shared" si="20"/>
        <v>0.50774900000000001</v>
      </c>
      <c r="Z61" s="31">
        <f t="shared" si="21"/>
        <v>3.1600999999999999</v>
      </c>
      <c r="AA61" s="33" t="s">
        <v>35</v>
      </c>
      <c r="AB61" s="32" t="s">
        <v>35</v>
      </c>
      <c r="AC61" s="34">
        <v>0</v>
      </c>
      <c r="AD61" s="34">
        <f t="shared" si="23"/>
        <v>3.1600999999999999</v>
      </c>
      <c r="AE61" s="31" t="s">
        <v>35</v>
      </c>
      <c r="AF61" s="31" t="s">
        <v>35</v>
      </c>
      <c r="AG61" s="31" t="s">
        <v>35</v>
      </c>
      <c r="AH61" s="31" t="s">
        <v>35</v>
      </c>
      <c r="AI61" s="34">
        <f t="shared" si="18"/>
        <v>0</v>
      </c>
      <c r="AJ61" s="34">
        <f t="shared" si="18"/>
        <v>3.1600999999999999</v>
      </c>
      <c r="AK61" s="94" t="s">
        <v>52</v>
      </c>
    </row>
    <row r="62" spans="1:40" s="84" customFormat="1" ht="168" customHeight="1" x14ac:dyDescent="0.25">
      <c r="A62" s="80" t="str">
        <f>'[1]2 2018-2020'!A61</f>
        <v>1.2.2.2.</v>
      </c>
      <c r="B62" s="81" t="str">
        <f>'[1]2 2018-2020'!B61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62" s="82" t="str">
        <f>'[1]2 2018-2020'!C61</f>
        <v>H_СТР09762</v>
      </c>
      <c r="D62" s="29" t="str">
        <f>'[1]2 2018-2020'!D61</f>
        <v>З</v>
      </c>
      <c r="E62" s="30">
        <f>'[1]2 2018-2020'!E61</f>
        <v>2019</v>
      </c>
      <c r="F62" s="30">
        <f>'[1]2 2018-2020'!E61</f>
        <v>2019</v>
      </c>
      <c r="G62" s="33" t="s">
        <v>35</v>
      </c>
      <c r="H62" s="34">
        <f>'[1]2 2018-2020'!H61/1.18</f>
        <v>7.7587000000000003E-2</v>
      </c>
      <c r="I62" s="34">
        <f>H62</f>
        <v>7.7587000000000003E-2</v>
      </c>
      <c r="J62" s="33" t="s">
        <v>35</v>
      </c>
      <c r="K62" s="23">
        <f t="shared" si="8"/>
        <v>0.5991525423728814</v>
      </c>
      <c r="L62" s="33">
        <v>0</v>
      </c>
      <c r="M62" s="33">
        <f>ROUND(0.19/1.18,3)</f>
        <v>0.161</v>
      </c>
      <c r="N62" s="33">
        <f>ROUND(0.469/1.18,3)</f>
        <v>0.39700000000000002</v>
      </c>
      <c r="O62" s="34">
        <f>'[1]2 2018-2020'!T61/1.18-L62-M62-N62</f>
        <v>4.1152542372881351E-2</v>
      </c>
      <c r="P62" s="23">
        <f t="shared" ref="P62" si="25">SUM(Q62:T62)</f>
        <v>0.5991525423728814</v>
      </c>
      <c r="Q62" s="33">
        <f>L62</f>
        <v>0</v>
      </c>
      <c r="R62" s="33">
        <f t="shared" ref="R62:T62" si="26">M62</f>
        <v>0.161</v>
      </c>
      <c r="S62" s="33">
        <f t="shared" si="26"/>
        <v>0.39700000000000002</v>
      </c>
      <c r="T62" s="34">
        <f t="shared" si="26"/>
        <v>4.1152542372881351E-2</v>
      </c>
      <c r="U62" s="46">
        <v>0</v>
      </c>
      <c r="V62" s="46">
        <v>0</v>
      </c>
      <c r="W62" s="34">
        <f>ROUND('[1]2 2018-2020'!H61/1.18,6)</f>
        <v>7.7587000000000003E-2</v>
      </c>
      <c r="X62" s="34">
        <f>K62</f>
        <v>0.5991525423728814</v>
      </c>
      <c r="Y62" s="31">
        <f t="shared" si="20"/>
        <v>7.7587000000000003E-2</v>
      </c>
      <c r="Z62" s="31">
        <f t="shared" si="21"/>
        <v>0.5991525423728814</v>
      </c>
      <c r="AA62" s="33" t="s">
        <v>35</v>
      </c>
      <c r="AB62" s="32" t="s">
        <v>35</v>
      </c>
      <c r="AC62" s="34" t="s">
        <v>35</v>
      </c>
      <c r="AD62" s="34" t="s">
        <v>35</v>
      </c>
      <c r="AE62" s="34">
        <f>K62</f>
        <v>0.5991525423728814</v>
      </c>
      <c r="AF62" s="34">
        <f>P62</f>
        <v>0.5991525423728814</v>
      </c>
      <c r="AG62" s="34" t="s">
        <v>35</v>
      </c>
      <c r="AH62" s="34" t="s">
        <v>35</v>
      </c>
      <c r="AI62" s="34">
        <f t="shared" si="18"/>
        <v>0.5991525423728814</v>
      </c>
      <c r="AJ62" s="34">
        <f t="shared" si="18"/>
        <v>0.5991525423728814</v>
      </c>
      <c r="AK62" s="33" t="s">
        <v>35</v>
      </c>
      <c r="AL62" s="83"/>
      <c r="AM62" s="83"/>
      <c r="AN62" s="83"/>
    </row>
    <row r="63" spans="1:40" s="84" customFormat="1" ht="173.25" customHeight="1" x14ac:dyDescent="0.25">
      <c r="A63" s="80" t="str">
        <f>'[1]2 2018-2020'!A62</f>
        <v>1.2.2.2.</v>
      </c>
      <c r="B63" s="81" t="str">
        <f>'[1]2 2018-2020'!B62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63" s="82" t="str">
        <f>'[1]2 2018-2020'!C62</f>
        <v>H_СТР09756</v>
      </c>
      <c r="D63" s="29" t="str">
        <f>'[1]2 2018-2020'!D62</f>
        <v>З</v>
      </c>
      <c r="E63" s="30">
        <f>'[1]2 2018-2020'!E62</f>
        <v>2019</v>
      </c>
      <c r="F63" s="30">
        <f>'[1]2 2018-2020'!E62</f>
        <v>2019</v>
      </c>
      <c r="G63" s="33" t="s">
        <v>35</v>
      </c>
      <c r="H63" s="34">
        <f>'[1]2 2018-2020'!H62/1.18</f>
        <v>0.43513600000000002</v>
      </c>
      <c r="I63" s="34">
        <f t="shared" ref="I63:I74" si="27">H63</f>
        <v>0.43513600000000002</v>
      </c>
      <c r="J63" s="33" t="s">
        <v>35</v>
      </c>
      <c r="K63" s="23">
        <f t="shared" si="8"/>
        <v>3.1847457627118647</v>
      </c>
      <c r="L63" s="33">
        <v>0</v>
      </c>
      <c r="M63" s="33">
        <f>ROUND(0.849/1.18,3)</f>
        <v>0.71899999999999997</v>
      </c>
      <c r="N63" s="33">
        <f>ROUND(2.641/1.18,3)</f>
        <v>2.238</v>
      </c>
      <c r="O63" s="34">
        <f>'[1]2 2018-2020'!T62/1.18-L63-M63-N63</f>
        <v>0.22774576271186486</v>
      </c>
      <c r="P63" s="23">
        <f t="shared" ref="P63:P74" si="28">SUM(Q63:T63)</f>
        <v>3.1847457627118647</v>
      </c>
      <c r="Q63" s="33">
        <f t="shared" ref="Q63:Q74" si="29">L63</f>
        <v>0</v>
      </c>
      <c r="R63" s="33">
        <f t="shared" ref="R63:R74" si="30">M63</f>
        <v>0.71899999999999997</v>
      </c>
      <c r="S63" s="33">
        <f t="shared" ref="S63:S74" si="31">N63</f>
        <v>2.238</v>
      </c>
      <c r="T63" s="34">
        <f t="shared" ref="T63:T74" si="32">O63</f>
        <v>0.22774576271186486</v>
      </c>
      <c r="U63" s="46">
        <v>0</v>
      </c>
      <c r="V63" s="46">
        <v>0</v>
      </c>
      <c r="W63" s="34">
        <f>ROUND('[1]2 2018-2020'!H62/1.18,6)</f>
        <v>0.43513600000000002</v>
      </c>
      <c r="X63" s="34">
        <f t="shared" ref="X63:X71" si="33">K63</f>
        <v>3.1847457627118647</v>
      </c>
      <c r="Y63" s="31">
        <f t="shared" si="20"/>
        <v>0.43513600000000002</v>
      </c>
      <c r="Z63" s="31">
        <f t="shared" si="21"/>
        <v>3.1847457627118647</v>
      </c>
      <c r="AA63" s="33" t="s">
        <v>35</v>
      </c>
      <c r="AB63" s="32" t="s">
        <v>35</v>
      </c>
      <c r="AC63" s="34" t="s">
        <v>35</v>
      </c>
      <c r="AD63" s="34" t="s">
        <v>35</v>
      </c>
      <c r="AE63" s="34">
        <f t="shared" ref="AE63:AE71" si="34">K63</f>
        <v>3.1847457627118647</v>
      </c>
      <c r="AF63" s="34">
        <f t="shared" ref="AF63:AF71" si="35">P63</f>
        <v>3.1847457627118647</v>
      </c>
      <c r="AG63" s="34" t="s">
        <v>35</v>
      </c>
      <c r="AH63" s="34" t="s">
        <v>35</v>
      </c>
      <c r="AI63" s="34">
        <f t="shared" si="18"/>
        <v>3.1847457627118647</v>
      </c>
      <c r="AJ63" s="34">
        <f t="shared" si="18"/>
        <v>3.1847457627118647</v>
      </c>
      <c r="AK63" s="33" t="s">
        <v>35</v>
      </c>
      <c r="AL63" s="83"/>
      <c r="AM63" s="83"/>
      <c r="AN63" s="83"/>
    </row>
    <row r="64" spans="1:40" s="87" customFormat="1" ht="168.75" customHeight="1" x14ac:dyDescent="0.25">
      <c r="A64" s="81" t="str">
        <f>'[1]2 2018-2020'!A63</f>
        <v>1.2.2.2.</v>
      </c>
      <c r="B64" s="81" t="str">
        <f>'[1]2 2018-2020'!B63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64" s="82" t="str">
        <f>'[1]2 2018-2020'!C63</f>
        <v>H_СТР09763</v>
      </c>
      <c r="D64" s="29" t="str">
        <f>'[1]2 2018-2020'!D63</f>
        <v>З</v>
      </c>
      <c r="E64" s="30">
        <f>'[1]2 2018-2020'!E63</f>
        <v>2019</v>
      </c>
      <c r="F64" s="30">
        <f>'[1]2 2018-2020'!E63</f>
        <v>2019</v>
      </c>
      <c r="G64" s="33" t="s">
        <v>35</v>
      </c>
      <c r="H64" s="34">
        <f>'[1]2 2018-2020'!H63/1.18</f>
        <v>0.181506</v>
      </c>
      <c r="I64" s="34">
        <f t="shared" si="27"/>
        <v>0.181506</v>
      </c>
      <c r="J64" s="33" t="s">
        <v>35</v>
      </c>
      <c r="K64" s="23">
        <f t="shared" si="8"/>
        <v>1.3322033898305086</v>
      </c>
      <c r="L64" s="33">
        <v>0</v>
      </c>
      <c r="M64" s="33">
        <f>ROUND(0.363/1.18,3)</f>
        <v>0.308</v>
      </c>
      <c r="N64" s="33">
        <f>ROUND(1.097/1.18,3)</f>
        <v>0.93</v>
      </c>
      <c r="O64" s="34">
        <f>'[1]2 2018-2020'!T63/1.18-L64-M64-N64</f>
        <v>9.4203389830508466E-2</v>
      </c>
      <c r="P64" s="23">
        <f t="shared" si="28"/>
        <v>1.3322033898305086</v>
      </c>
      <c r="Q64" s="33">
        <f t="shared" si="29"/>
        <v>0</v>
      </c>
      <c r="R64" s="33">
        <f t="shared" si="30"/>
        <v>0.308</v>
      </c>
      <c r="S64" s="33">
        <f t="shared" si="31"/>
        <v>0.93</v>
      </c>
      <c r="T64" s="34">
        <f t="shared" si="32"/>
        <v>9.4203389830508466E-2</v>
      </c>
      <c r="U64" s="46">
        <v>0</v>
      </c>
      <c r="V64" s="46">
        <v>0</v>
      </c>
      <c r="W64" s="34">
        <f>ROUND('[1]2 2018-2020'!H63/1.18,6)</f>
        <v>0.181506</v>
      </c>
      <c r="X64" s="34">
        <f t="shared" si="33"/>
        <v>1.3322033898305086</v>
      </c>
      <c r="Y64" s="31">
        <f t="shared" si="20"/>
        <v>0.181506</v>
      </c>
      <c r="Z64" s="31">
        <f t="shared" si="21"/>
        <v>1.3322033898305086</v>
      </c>
      <c r="AA64" s="33" t="s">
        <v>35</v>
      </c>
      <c r="AB64" s="33" t="s">
        <v>35</v>
      </c>
      <c r="AC64" s="34" t="s">
        <v>35</v>
      </c>
      <c r="AD64" s="34" t="s">
        <v>35</v>
      </c>
      <c r="AE64" s="34">
        <f t="shared" si="34"/>
        <v>1.3322033898305086</v>
      </c>
      <c r="AF64" s="34">
        <f t="shared" si="35"/>
        <v>1.3322033898305086</v>
      </c>
      <c r="AG64" s="34" t="s">
        <v>35</v>
      </c>
      <c r="AH64" s="34" t="s">
        <v>35</v>
      </c>
      <c r="AI64" s="34">
        <f t="shared" si="18"/>
        <v>1.3322033898305086</v>
      </c>
      <c r="AJ64" s="34">
        <f t="shared" si="18"/>
        <v>1.3322033898305086</v>
      </c>
      <c r="AK64" s="33" t="s">
        <v>35</v>
      </c>
      <c r="AL64" s="86"/>
      <c r="AM64" s="86"/>
      <c r="AN64" s="86"/>
    </row>
    <row r="65" spans="1:40" s="84" customFormat="1" ht="176.25" customHeight="1" x14ac:dyDescent="0.25">
      <c r="A65" s="80" t="str">
        <f>'[1]2 2018-2020'!A64</f>
        <v>1.2.2.2.</v>
      </c>
      <c r="B65" s="81" t="str">
        <f>'[1]2 2018-2020'!B64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5" s="82" t="str">
        <f>'[1]2 2018-2020'!C64</f>
        <v>H_ИНФ11307</v>
      </c>
      <c r="D65" s="29" t="str">
        <f>'[1]2 2018-2020'!D64</f>
        <v>З</v>
      </c>
      <c r="E65" s="30">
        <f>'[1]2 2018-2020'!E64</f>
        <v>2019</v>
      </c>
      <c r="F65" s="30">
        <f>'[1]2 2018-2020'!E64</f>
        <v>2019</v>
      </c>
      <c r="G65" s="33" t="s">
        <v>35</v>
      </c>
      <c r="H65" s="34">
        <f>'[1]2 2018-2020'!H64/1.18</f>
        <v>7.1379000000000012E-2</v>
      </c>
      <c r="I65" s="34">
        <f t="shared" si="27"/>
        <v>7.1379000000000012E-2</v>
      </c>
      <c r="J65" s="33" t="s">
        <v>35</v>
      </c>
      <c r="K65" s="23">
        <f t="shared" si="8"/>
        <v>0.53898305084745768</v>
      </c>
      <c r="L65" s="33">
        <v>0</v>
      </c>
      <c r="M65" s="33">
        <f>ROUND(0.161/1.18,3)</f>
        <v>0.13600000000000001</v>
      </c>
      <c r="N65" s="33">
        <f>ROUND(0.429/1.18,3)</f>
        <v>0.36399999999999999</v>
      </c>
      <c r="O65" s="34">
        <f>'[1]2 2018-2020'!T64/1.18-L65-M65-N65</f>
        <v>3.8983050847457679E-2</v>
      </c>
      <c r="P65" s="23">
        <f t="shared" si="28"/>
        <v>0.53898305084745768</v>
      </c>
      <c r="Q65" s="33">
        <f t="shared" si="29"/>
        <v>0</v>
      </c>
      <c r="R65" s="33">
        <f t="shared" si="30"/>
        <v>0.13600000000000001</v>
      </c>
      <c r="S65" s="33">
        <f t="shared" si="31"/>
        <v>0.36399999999999999</v>
      </c>
      <c r="T65" s="34">
        <f t="shared" si="32"/>
        <v>3.8983050847457679E-2</v>
      </c>
      <c r="U65" s="46">
        <v>0</v>
      </c>
      <c r="V65" s="46">
        <v>0</v>
      </c>
      <c r="W65" s="34">
        <f>ROUND('[1]2 2018-2020'!H64/1.18,6)</f>
        <v>7.1378999999999998E-2</v>
      </c>
      <c r="X65" s="34">
        <f t="shared" si="33"/>
        <v>0.53898305084745768</v>
      </c>
      <c r="Y65" s="31">
        <f t="shared" si="20"/>
        <v>7.1379000000000012E-2</v>
      </c>
      <c r="Z65" s="31">
        <f t="shared" si="21"/>
        <v>0.53898305084745768</v>
      </c>
      <c r="AA65" s="33" t="s">
        <v>35</v>
      </c>
      <c r="AB65" s="33" t="s">
        <v>35</v>
      </c>
      <c r="AC65" s="34" t="s">
        <v>35</v>
      </c>
      <c r="AD65" s="34" t="s">
        <v>35</v>
      </c>
      <c r="AE65" s="34">
        <f t="shared" si="34"/>
        <v>0.53898305084745768</v>
      </c>
      <c r="AF65" s="34">
        <f t="shared" si="35"/>
        <v>0.53898305084745768</v>
      </c>
      <c r="AG65" s="34" t="s">
        <v>35</v>
      </c>
      <c r="AH65" s="34" t="s">
        <v>35</v>
      </c>
      <c r="AI65" s="34">
        <f t="shared" si="18"/>
        <v>0.53898305084745768</v>
      </c>
      <c r="AJ65" s="34">
        <f t="shared" si="18"/>
        <v>0.53898305084745768</v>
      </c>
      <c r="AK65" s="33" t="s">
        <v>35</v>
      </c>
      <c r="AL65" s="83"/>
      <c r="AM65" s="83"/>
      <c r="AN65" s="83"/>
    </row>
    <row r="66" spans="1:40" s="84" customFormat="1" ht="163.5" customHeight="1" x14ac:dyDescent="0.25">
      <c r="A66" s="80" t="str">
        <f>'[1]2 2018-2020'!A65</f>
        <v>1.2.2.2.</v>
      </c>
      <c r="B66" s="81" t="str">
        <f>'[1]2 2018-2020'!B65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6" s="82" t="str">
        <f>'[1]2 2018-2020'!C65</f>
        <v>H_ИНФ07094</v>
      </c>
      <c r="D66" s="29" t="str">
        <f>'[1]2 2018-2020'!D65</f>
        <v>З</v>
      </c>
      <c r="E66" s="30">
        <f>'[1]2 2018-2020'!E65</f>
        <v>2019</v>
      </c>
      <c r="F66" s="30">
        <f>'[1]2 2018-2020'!E65</f>
        <v>2019</v>
      </c>
      <c r="G66" s="33" t="s">
        <v>35</v>
      </c>
      <c r="H66" s="34">
        <f>'[1]2 2018-2020'!H65/1.18</f>
        <v>0.12670000000000001</v>
      </c>
      <c r="I66" s="34">
        <f t="shared" si="27"/>
        <v>0.12670000000000001</v>
      </c>
      <c r="J66" s="33" t="s">
        <v>35</v>
      </c>
      <c r="K66" s="23">
        <f t="shared" si="8"/>
        <v>0.97542372881355943</v>
      </c>
      <c r="L66" s="33">
        <v>0</v>
      </c>
      <c r="M66" s="33">
        <f>ROUND(0.309/1.18,3)</f>
        <v>0.26200000000000001</v>
      </c>
      <c r="N66" s="33">
        <f>ROUND(0.76/1.18,3)</f>
        <v>0.64400000000000002</v>
      </c>
      <c r="O66" s="34">
        <f>'[1]2 2018-2020'!T65/1.18-L66-M66-N66</f>
        <v>6.9423728813559404E-2</v>
      </c>
      <c r="P66" s="23">
        <f t="shared" si="28"/>
        <v>0.97542372881355943</v>
      </c>
      <c r="Q66" s="33">
        <f t="shared" si="29"/>
        <v>0</v>
      </c>
      <c r="R66" s="33">
        <f t="shared" si="30"/>
        <v>0.26200000000000001</v>
      </c>
      <c r="S66" s="33">
        <f t="shared" si="31"/>
        <v>0.64400000000000002</v>
      </c>
      <c r="T66" s="34">
        <f t="shared" si="32"/>
        <v>6.9423728813559404E-2</v>
      </c>
      <c r="U66" s="46">
        <v>0</v>
      </c>
      <c r="V66" s="46">
        <v>0</v>
      </c>
      <c r="W66" s="34">
        <f>ROUND('[1]2 2018-2020'!H65/1.18,6)</f>
        <v>0.12670000000000001</v>
      </c>
      <c r="X66" s="34">
        <f t="shared" si="33"/>
        <v>0.97542372881355943</v>
      </c>
      <c r="Y66" s="31">
        <f t="shared" si="20"/>
        <v>0.12670000000000001</v>
      </c>
      <c r="Z66" s="31">
        <f t="shared" si="21"/>
        <v>0.97542372881355943</v>
      </c>
      <c r="AA66" s="33" t="s">
        <v>35</v>
      </c>
      <c r="AB66" s="33" t="s">
        <v>35</v>
      </c>
      <c r="AC66" s="34" t="s">
        <v>35</v>
      </c>
      <c r="AD66" s="34" t="s">
        <v>35</v>
      </c>
      <c r="AE66" s="34">
        <f t="shared" si="34"/>
        <v>0.97542372881355943</v>
      </c>
      <c r="AF66" s="34">
        <f t="shared" si="35"/>
        <v>0.97542372881355943</v>
      </c>
      <c r="AG66" s="34" t="s">
        <v>35</v>
      </c>
      <c r="AH66" s="34" t="s">
        <v>35</v>
      </c>
      <c r="AI66" s="34">
        <f t="shared" si="18"/>
        <v>0.97542372881355943</v>
      </c>
      <c r="AJ66" s="34">
        <f t="shared" si="18"/>
        <v>0.97542372881355943</v>
      </c>
      <c r="AK66" s="33" t="s">
        <v>35</v>
      </c>
      <c r="AL66" s="83"/>
      <c r="AM66" s="83"/>
      <c r="AN66" s="83"/>
    </row>
    <row r="67" spans="1:40" ht="95.25" customHeight="1" x14ac:dyDescent="0.25">
      <c r="A67" s="71" t="str">
        <f>'[1]2 2018-2020'!A66</f>
        <v>1.2.2.2.</v>
      </c>
      <c r="B67" s="79" t="str">
        <f>'[1]2 2018-2020'!B66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7" s="82" t="str">
        <f>'[1]2 2018-2020'!C66</f>
        <v>H_ИНФ04670</v>
      </c>
      <c r="D67" s="40" t="str">
        <f>'[1]2 2018-2020'!D66</f>
        <v>З</v>
      </c>
      <c r="E67" s="41">
        <f>'[1]2 2018-2020'!E66</f>
        <v>2019</v>
      </c>
      <c r="F67" s="41">
        <f>'[1]2 2018-2020'!E66</f>
        <v>2019</v>
      </c>
      <c r="G67" s="33" t="s">
        <v>35</v>
      </c>
      <c r="H67" s="31">
        <f>'[1]2 2018-2020'!H66/1.18</f>
        <v>1.6272950423728814</v>
      </c>
      <c r="I67" s="34">
        <f t="shared" si="27"/>
        <v>1.6272950423728814</v>
      </c>
      <c r="J67" s="32" t="s">
        <v>35</v>
      </c>
      <c r="K67" s="24">
        <f t="shared" si="8"/>
        <v>3.4135593220338984</v>
      </c>
      <c r="L67" s="32">
        <v>0</v>
      </c>
      <c r="M67" s="32">
        <f>ROUND(1.973/1.18,3)</f>
        <v>1.6719999999999999</v>
      </c>
      <c r="N67" s="32">
        <f>ROUND(1.781/1.18,3)</f>
        <v>1.5089999999999999</v>
      </c>
      <c r="O67" s="34">
        <f>'[1]2 2018-2020'!T66/1.18-L67-M67-N67</f>
        <v>0.23255932203389817</v>
      </c>
      <c r="P67" s="23">
        <f t="shared" si="28"/>
        <v>3.4135593220338984</v>
      </c>
      <c r="Q67" s="33">
        <f t="shared" si="29"/>
        <v>0</v>
      </c>
      <c r="R67" s="33">
        <f t="shared" si="30"/>
        <v>1.6719999999999999</v>
      </c>
      <c r="S67" s="33">
        <f t="shared" si="31"/>
        <v>1.5089999999999999</v>
      </c>
      <c r="T67" s="34">
        <f t="shared" si="32"/>
        <v>0.23255932203389817</v>
      </c>
      <c r="U67" s="46">
        <v>0</v>
      </c>
      <c r="V67" s="46">
        <v>0</v>
      </c>
      <c r="W67" s="34">
        <f>ROUND('[1]2 2018-2020'!H66/1.18,6)</f>
        <v>1.6272949999999999</v>
      </c>
      <c r="X67" s="34">
        <f t="shared" si="33"/>
        <v>3.4135593220338984</v>
      </c>
      <c r="Y67" s="31">
        <f t="shared" si="20"/>
        <v>1.6272950423728814</v>
      </c>
      <c r="Z67" s="31">
        <f t="shared" si="21"/>
        <v>3.4135593220338984</v>
      </c>
      <c r="AA67" s="33" t="s">
        <v>35</v>
      </c>
      <c r="AB67" s="32" t="s">
        <v>35</v>
      </c>
      <c r="AC67" s="34" t="s">
        <v>35</v>
      </c>
      <c r="AD67" s="31" t="s">
        <v>35</v>
      </c>
      <c r="AE67" s="34">
        <f t="shared" si="34"/>
        <v>3.4135593220338984</v>
      </c>
      <c r="AF67" s="34">
        <f t="shared" si="35"/>
        <v>3.4135593220338984</v>
      </c>
      <c r="AG67" s="31" t="s">
        <v>35</v>
      </c>
      <c r="AH67" s="31" t="s">
        <v>35</v>
      </c>
      <c r="AI67" s="34">
        <f t="shared" si="18"/>
        <v>3.4135593220338984</v>
      </c>
      <c r="AJ67" s="34">
        <f t="shared" si="18"/>
        <v>3.4135593220338984</v>
      </c>
      <c r="AK67" s="32" t="s">
        <v>35</v>
      </c>
    </row>
    <row r="68" spans="1:40" ht="104.25" customHeight="1" x14ac:dyDescent="0.25">
      <c r="A68" s="71" t="str">
        <f>'[1]2 2018-2020'!A67</f>
        <v>1.2.2.2.</v>
      </c>
      <c r="B68" s="79" t="str">
        <f>'[1]2 2018-2020'!B67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68" s="82" t="str">
        <f>'[1]2 2018-2020'!C67</f>
        <v>H_ИНФ04691</v>
      </c>
      <c r="D68" s="40" t="str">
        <f>'[1]2 2018-2020'!D67</f>
        <v>З</v>
      </c>
      <c r="E68" s="41">
        <f>'[1]2 2018-2020'!E67</f>
        <v>2019</v>
      </c>
      <c r="F68" s="41">
        <f>'[1]2 2018-2020'!E67</f>
        <v>2019</v>
      </c>
      <c r="G68" s="33" t="s">
        <v>35</v>
      </c>
      <c r="H68" s="31">
        <f>'[1]2 2018-2020'!H67/1.18</f>
        <v>1.0444371694915255</v>
      </c>
      <c r="I68" s="34">
        <f t="shared" si="27"/>
        <v>1.0444371694915255</v>
      </c>
      <c r="J68" s="32" t="s">
        <v>35</v>
      </c>
      <c r="K68" s="24">
        <f t="shared" si="8"/>
        <v>5.4864406779661019</v>
      </c>
      <c r="L68" s="32">
        <v>0</v>
      </c>
      <c r="M68" s="32">
        <f>ROUND(3.052/1.18,3)</f>
        <v>2.5859999999999999</v>
      </c>
      <c r="N68" s="32">
        <f>ROUND(2.986/1.18,3)</f>
        <v>2.5310000000000001</v>
      </c>
      <c r="O68" s="34">
        <f>'[1]2 2018-2020'!T67/1.18-L68-M68-N68</f>
        <v>0.36944067796610192</v>
      </c>
      <c r="P68" s="23">
        <f t="shared" si="28"/>
        <v>5.4864406779661019</v>
      </c>
      <c r="Q68" s="33">
        <f t="shared" si="29"/>
        <v>0</v>
      </c>
      <c r="R68" s="33">
        <f t="shared" si="30"/>
        <v>2.5859999999999999</v>
      </c>
      <c r="S68" s="33">
        <f t="shared" si="31"/>
        <v>2.5310000000000001</v>
      </c>
      <c r="T68" s="34">
        <f t="shared" si="32"/>
        <v>0.36944067796610192</v>
      </c>
      <c r="U68" s="46">
        <v>0</v>
      </c>
      <c r="V68" s="46">
        <v>0</v>
      </c>
      <c r="W68" s="34">
        <f>ROUND('[1]2 2018-2020'!H67/1.18,6)</f>
        <v>1.0444370000000001</v>
      </c>
      <c r="X68" s="34">
        <f t="shared" si="33"/>
        <v>5.4864406779661019</v>
      </c>
      <c r="Y68" s="31">
        <f t="shared" si="20"/>
        <v>1.0444371694915255</v>
      </c>
      <c r="Z68" s="31">
        <f t="shared" si="21"/>
        <v>5.4864406779661019</v>
      </c>
      <c r="AA68" s="33" t="s">
        <v>35</v>
      </c>
      <c r="AB68" s="32" t="s">
        <v>35</v>
      </c>
      <c r="AC68" s="34" t="s">
        <v>35</v>
      </c>
      <c r="AD68" s="31" t="s">
        <v>35</v>
      </c>
      <c r="AE68" s="34">
        <f t="shared" si="34"/>
        <v>5.4864406779661019</v>
      </c>
      <c r="AF68" s="34">
        <f t="shared" si="35"/>
        <v>5.4864406779661019</v>
      </c>
      <c r="AG68" s="31" t="s">
        <v>35</v>
      </c>
      <c r="AH68" s="31" t="s">
        <v>35</v>
      </c>
      <c r="AI68" s="34">
        <f t="shared" si="18"/>
        <v>5.4864406779661019</v>
      </c>
      <c r="AJ68" s="34">
        <f t="shared" si="18"/>
        <v>5.4864406779661019</v>
      </c>
      <c r="AK68" s="32" t="s">
        <v>35</v>
      </c>
    </row>
    <row r="69" spans="1:40" ht="106.5" customHeight="1" x14ac:dyDescent="0.25">
      <c r="A69" s="71" t="str">
        <f>'[1]2 2018-2020'!A68</f>
        <v>1.2.2.2.</v>
      </c>
      <c r="B69" s="79" t="str">
        <f>'[1]2 2018-2020'!B68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69" s="82" t="str">
        <f>'[1]2 2018-2020'!C68</f>
        <v>H_ИНФ04680</v>
      </c>
      <c r="D69" s="40" t="str">
        <f>'[1]2 2018-2020'!D68</f>
        <v>З</v>
      </c>
      <c r="E69" s="41">
        <f>'[1]2 2018-2020'!E68</f>
        <v>2019</v>
      </c>
      <c r="F69" s="41">
        <f>'[1]2 2018-2020'!E68</f>
        <v>2019</v>
      </c>
      <c r="G69" s="33" t="s">
        <v>35</v>
      </c>
      <c r="H69" s="31">
        <f>'[1]2 2018-2020'!H68/1.18</f>
        <v>0.21044611016949152</v>
      </c>
      <c r="I69" s="34">
        <f t="shared" si="27"/>
        <v>0.21044611016949152</v>
      </c>
      <c r="J69" s="32" t="s">
        <v>35</v>
      </c>
      <c r="K69" s="24">
        <f t="shared" si="8"/>
        <v>1.0949152542372884</v>
      </c>
      <c r="L69" s="32">
        <v>0</v>
      </c>
      <c r="M69" s="32">
        <f>ROUND(0.575/1.18,3)</f>
        <v>0.48699999999999999</v>
      </c>
      <c r="N69" s="32">
        <f>ROUND(0.628/1.18,3)</f>
        <v>0.53200000000000003</v>
      </c>
      <c r="O69" s="34">
        <f>'[1]2 2018-2020'!T68/1.18-L69-M69-N69</f>
        <v>7.5915254237288177E-2</v>
      </c>
      <c r="P69" s="23">
        <f t="shared" si="28"/>
        <v>1.0949152542372884</v>
      </c>
      <c r="Q69" s="33">
        <f t="shared" si="29"/>
        <v>0</v>
      </c>
      <c r="R69" s="33">
        <f t="shared" si="30"/>
        <v>0.48699999999999999</v>
      </c>
      <c r="S69" s="33">
        <f t="shared" si="31"/>
        <v>0.53200000000000003</v>
      </c>
      <c r="T69" s="34">
        <f t="shared" si="32"/>
        <v>7.5915254237288177E-2</v>
      </c>
      <c r="U69" s="46">
        <v>0</v>
      </c>
      <c r="V69" s="46">
        <v>0</v>
      </c>
      <c r="W69" s="34">
        <f>ROUND('[1]2 2018-2020'!H68/1.18,6)</f>
        <v>0.21044599999999999</v>
      </c>
      <c r="X69" s="34">
        <f t="shared" si="33"/>
        <v>1.0949152542372884</v>
      </c>
      <c r="Y69" s="31">
        <f t="shared" si="20"/>
        <v>0.21044611016949152</v>
      </c>
      <c r="Z69" s="31">
        <f t="shared" si="21"/>
        <v>1.0949152542372884</v>
      </c>
      <c r="AA69" s="33" t="s">
        <v>35</v>
      </c>
      <c r="AB69" s="32" t="s">
        <v>35</v>
      </c>
      <c r="AC69" s="34" t="s">
        <v>35</v>
      </c>
      <c r="AD69" s="31" t="s">
        <v>35</v>
      </c>
      <c r="AE69" s="34">
        <f t="shared" si="34"/>
        <v>1.0949152542372884</v>
      </c>
      <c r="AF69" s="34">
        <f t="shared" si="35"/>
        <v>1.0949152542372884</v>
      </c>
      <c r="AG69" s="31" t="s">
        <v>35</v>
      </c>
      <c r="AH69" s="31" t="s">
        <v>35</v>
      </c>
      <c r="AI69" s="34">
        <f t="shared" si="18"/>
        <v>1.0949152542372884</v>
      </c>
      <c r="AJ69" s="34">
        <f t="shared" si="18"/>
        <v>1.0949152542372884</v>
      </c>
      <c r="AK69" s="32" t="s">
        <v>35</v>
      </c>
    </row>
    <row r="70" spans="1:40" ht="108" customHeight="1" x14ac:dyDescent="0.25">
      <c r="A70" s="71" t="str">
        <f>'[1]2 2018-2020'!A69</f>
        <v>1.2.2.2.</v>
      </c>
      <c r="B70" s="79" t="str">
        <f>'[1]2 2018-2020'!B69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70" s="82" t="str">
        <f>'[1]2 2018-2020'!C69</f>
        <v>H_ИНФ04678</v>
      </c>
      <c r="D70" s="40" t="str">
        <f>'[1]2 2018-2020'!D69</f>
        <v>З</v>
      </c>
      <c r="E70" s="41">
        <f>'[1]2 2018-2020'!E69</f>
        <v>2019</v>
      </c>
      <c r="F70" s="41">
        <f>'[1]2 2018-2020'!E69</f>
        <v>2019</v>
      </c>
      <c r="G70" s="33" t="s">
        <v>35</v>
      </c>
      <c r="H70" s="31">
        <f>'[1]2 2018-2020'!H69/1.18</f>
        <v>0.26917033898305087</v>
      </c>
      <c r="I70" s="34">
        <f t="shared" si="27"/>
        <v>0.26917033898305087</v>
      </c>
      <c r="J70" s="32" t="s">
        <v>35</v>
      </c>
      <c r="K70" s="24">
        <f t="shared" si="8"/>
        <v>1.3686440677966103</v>
      </c>
      <c r="L70" s="32">
        <v>0</v>
      </c>
      <c r="M70" s="32">
        <f>ROUND(0.695/1.18,3)</f>
        <v>0.58899999999999997</v>
      </c>
      <c r="N70" s="32">
        <f>ROUND(0.805/1.18,3)</f>
        <v>0.68200000000000005</v>
      </c>
      <c r="O70" s="34">
        <f>'[1]2 2018-2020'!T69/1.18-L70-M70-N70</f>
        <v>9.7644067796610279E-2</v>
      </c>
      <c r="P70" s="23">
        <f t="shared" si="28"/>
        <v>1.3686440677966103</v>
      </c>
      <c r="Q70" s="33">
        <f t="shared" si="29"/>
        <v>0</v>
      </c>
      <c r="R70" s="33">
        <f t="shared" si="30"/>
        <v>0.58899999999999997</v>
      </c>
      <c r="S70" s="33">
        <f t="shared" si="31"/>
        <v>0.68200000000000005</v>
      </c>
      <c r="T70" s="34">
        <f t="shared" si="32"/>
        <v>9.7644067796610279E-2</v>
      </c>
      <c r="U70" s="46">
        <v>0</v>
      </c>
      <c r="V70" s="46">
        <v>0</v>
      </c>
      <c r="W70" s="34">
        <f>ROUND('[1]2 2018-2020'!H69/1.18,6)</f>
        <v>0.26917000000000002</v>
      </c>
      <c r="X70" s="34">
        <f t="shared" si="33"/>
        <v>1.3686440677966103</v>
      </c>
      <c r="Y70" s="31">
        <f t="shared" si="20"/>
        <v>0.26917033898305087</v>
      </c>
      <c r="Z70" s="31">
        <f t="shared" si="21"/>
        <v>1.3686440677966103</v>
      </c>
      <c r="AA70" s="33" t="s">
        <v>35</v>
      </c>
      <c r="AB70" s="32" t="s">
        <v>35</v>
      </c>
      <c r="AC70" s="34" t="s">
        <v>35</v>
      </c>
      <c r="AD70" s="31" t="s">
        <v>35</v>
      </c>
      <c r="AE70" s="34">
        <f t="shared" si="34"/>
        <v>1.3686440677966103</v>
      </c>
      <c r="AF70" s="34">
        <f t="shared" si="35"/>
        <v>1.3686440677966103</v>
      </c>
      <c r="AG70" s="31" t="s">
        <v>35</v>
      </c>
      <c r="AH70" s="31" t="s">
        <v>35</v>
      </c>
      <c r="AI70" s="34">
        <f t="shared" si="18"/>
        <v>1.3686440677966103</v>
      </c>
      <c r="AJ70" s="34">
        <f t="shared" si="18"/>
        <v>1.3686440677966103</v>
      </c>
      <c r="AK70" s="32" t="s">
        <v>35</v>
      </c>
    </row>
    <row r="71" spans="1:40" ht="73.5" customHeight="1" x14ac:dyDescent="0.25">
      <c r="A71" s="71" t="str">
        <f>'[1]2 2018-2020'!A70</f>
        <v>1.2.2.2.</v>
      </c>
      <c r="B71" s="79" t="str">
        <f>'[1]2 2018-2020'!B70</f>
        <v xml:space="preserve">Договор на услуги по разработке проектной документации на мероприятия по модернизации  электрических сетей. </v>
      </c>
      <c r="C71" s="82" t="str">
        <f>'[1]2 2018-2020'!C70</f>
        <v>H_00000002</v>
      </c>
      <c r="D71" s="40"/>
      <c r="E71" s="41">
        <f>'[1]2 2018-2020'!E70</f>
        <v>2019</v>
      </c>
      <c r="F71" s="41">
        <f>'[1]2 2018-2020'!E70</f>
        <v>2019</v>
      </c>
      <c r="G71" s="33" t="s">
        <v>35</v>
      </c>
      <c r="H71" s="31">
        <f>'[1]2 2018-2020'!H70/1.18</f>
        <v>0.13952857627118645</v>
      </c>
      <c r="I71" s="34">
        <f t="shared" si="27"/>
        <v>0.13952857627118645</v>
      </c>
      <c r="J71" s="32" t="s">
        <v>35</v>
      </c>
      <c r="K71" s="24">
        <f t="shared" si="8"/>
        <v>0.6228813559322034</v>
      </c>
      <c r="L71" s="32">
        <f>ROUND(0.735/1.18,3)</f>
        <v>0.623</v>
      </c>
      <c r="M71" s="32">
        <v>0</v>
      </c>
      <c r="N71" s="32">
        <v>0</v>
      </c>
      <c r="O71" s="34">
        <f>'[1]2 2018-2020'!T70/1.18-L71-M71-N71</f>
        <v>-1.1864406779660275E-4</v>
      </c>
      <c r="P71" s="23">
        <f t="shared" si="28"/>
        <v>0.6228813559322034</v>
      </c>
      <c r="Q71" s="33">
        <f t="shared" si="29"/>
        <v>0.623</v>
      </c>
      <c r="R71" s="33">
        <f t="shared" si="30"/>
        <v>0</v>
      </c>
      <c r="S71" s="33">
        <f t="shared" si="31"/>
        <v>0</v>
      </c>
      <c r="T71" s="34">
        <f t="shared" si="32"/>
        <v>-1.1864406779660275E-4</v>
      </c>
      <c r="U71" s="46">
        <v>0</v>
      </c>
      <c r="V71" s="46">
        <v>0</v>
      </c>
      <c r="W71" s="34">
        <f>ROUND('[1]2 2018-2020'!H70/1.18,6)</f>
        <v>0.13952899999999999</v>
      </c>
      <c r="X71" s="34">
        <f t="shared" si="33"/>
        <v>0.6228813559322034</v>
      </c>
      <c r="Y71" s="31">
        <f t="shared" si="20"/>
        <v>0.13952857627118645</v>
      </c>
      <c r="Z71" s="31">
        <f t="shared" si="21"/>
        <v>0.6228813559322034</v>
      </c>
      <c r="AA71" s="33" t="s">
        <v>35</v>
      </c>
      <c r="AB71" s="32" t="s">
        <v>35</v>
      </c>
      <c r="AC71" s="34" t="s">
        <v>35</v>
      </c>
      <c r="AD71" s="31" t="s">
        <v>35</v>
      </c>
      <c r="AE71" s="34">
        <f t="shared" si="34"/>
        <v>0.6228813559322034</v>
      </c>
      <c r="AF71" s="34">
        <f t="shared" si="35"/>
        <v>0.6228813559322034</v>
      </c>
      <c r="AG71" s="31" t="s">
        <v>35</v>
      </c>
      <c r="AH71" s="31" t="s">
        <v>35</v>
      </c>
      <c r="AI71" s="34">
        <f t="shared" si="18"/>
        <v>0.6228813559322034</v>
      </c>
      <c r="AJ71" s="34">
        <f t="shared" si="18"/>
        <v>0.6228813559322034</v>
      </c>
      <c r="AK71" s="32" t="s">
        <v>35</v>
      </c>
    </row>
    <row r="72" spans="1:40" s="84" customFormat="1" ht="236.25" customHeight="1" x14ac:dyDescent="0.25">
      <c r="A72" s="80" t="str">
        <f>'[1]2 2018-2020'!A71</f>
        <v>1.2.2.2.</v>
      </c>
      <c r="B72" s="81" t="str">
        <f>'[1]2 2018-2020'!B71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72" s="82" t="str">
        <f>'[1]2 2018-2020'!C71</f>
        <v>H_СТР09765</v>
      </c>
      <c r="D72" s="29" t="str">
        <f>'[1]2 2018-2020'!D71</f>
        <v>З</v>
      </c>
      <c r="E72" s="30">
        <f>'[1]2 2018-2020'!E71</f>
        <v>2020</v>
      </c>
      <c r="F72" s="30">
        <f>'[1]2 2018-2020'!E71</f>
        <v>2020</v>
      </c>
      <c r="G72" s="33" t="s">
        <v>35</v>
      </c>
      <c r="H72" s="34">
        <f>'[1]2 2018-2020'!H71/1.18</f>
        <v>0.65084600000000004</v>
      </c>
      <c r="I72" s="34">
        <f t="shared" si="27"/>
        <v>0.65084600000000004</v>
      </c>
      <c r="J72" s="33" t="s">
        <v>35</v>
      </c>
      <c r="K72" s="23">
        <f t="shared" si="8"/>
        <v>5.0144067796610159</v>
      </c>
      <c r="L72" s="33">
        <v>0</v>
      </c>
      <c r="M72" s="33">
        <f>ROUND(1.331/1.18,3)</f>
        <v>1.1279999999999999</v>
      </c>
      <c r="N72" s="33">
        <f>ROUND(4.165/1.18,3)</f>
        <v>3.53</v>
      </c>
      <c r="O72" s="34">
        <f>'[1]2 2018-2020'!T71/1.18-L72-M72-N72</f>
        <v>0.35640677966101686</v>
      </c>
      <c r="P72" s="23">
        <f t="shared" si="28"/>
        <v>5.0144067796610159</v>
      </c>
      <c r="Q72" s="33">
        <f t="shared" si="29"/>
        <v>0</v>
      </c>
      <c r="R72" s="33">
        <f t="shared" si="30"/>
        <v>1.1279999999999999</v>
      </c>
      <c r="S72" s="33">
        <f t="shared" si="31"/>
        <v>3.53</v>
      </c>
      <c r="T72" s="34">
        <f t="shared" si="32"/>
        <v>0.35640677966101686</v>
      </c>
      <c r="U72" s="46">
        <v>0</v>
      </c>
      <c r="V72" s="46">
        <v>0</v>
      </c>
      <c r="W72" s="34">
        <f>ROUND('[1]2 2018-2020'!H71/1.18,6)</f>
        <v>0.65084600000000004</v>
      </c>
      <c r="X72" s="34">
        <f>K72</f>
        <v>5.0144067796610159</v>
      </c>
      <c r="Y72" s="31">
        <f t="shared" si="20"/>
        <v>0.65084600000000004</v>
      </c>
      <c r="Z72" s="31">
        <f t="shared" si="21"/>
        <v>5.0144067796610159</v>
      </c>
      <c r="AA72" s="33" t="s">
        <v>35</v>
      </c>
      <c r="AB72" s="33" t="s">
        <v>35</v>
      </c>
      <c r="AC72" s="34" t="s">
        <v>35</v>
      </c>
      <c r="AD72" s="34" t="s">
        <v>35</v>
      </c>
      <c r="AE72" s="34" t="s">
        <v>35</v>
      </c>
      <c r="AF72" s="34" t="s">
        <v>35</v>
      </c>
      <c r="AG72" s="34">
        <f>K72</f>
        <v>5.0144067796610159</v>
      </c>
      <c r="AH72" s="34">
        <f>P72</f>
        <v>5.0144067796610159</v>
      </c>
      <c r="AI72" s="34">
        <f t="shared" si="18"/>
        <v>5.0144067796610159</v>
      </c>
      <c r="AJ72" s="34">
        <f t="shared" si="18"/>
        <v>5.0144067796610159</v>
      </c>
      <c r="AK72" s="33" t="s">
        <v>35</v>
      </c>
      <c r="AL72" s="83"/>
      <c r="AM72" s="83"/>
      <c r="AN72" s="83"/>
    </row>
    <row r="73" spans="1:40" ht="132" customHeight="1" x14ac:dyDescent="0.25">
      <c r="A73" s="71" t="str">
        <f>'[1]2 2018-2020'!A72</f>
        <v>1.2.2.2.</v>
      </c>
      <c r="B73" s="79" t="str">
        <f>'[1]2 2018-2020'!B72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73" s="82" t="str">
        <f>'[1]2 2018-2020'!C72</f>
        <v>H_ИНФ05400</v>
      </c>
      <c r="D73" s="40" t="str">
        <f>'[1]2 2018-2020'!D72</f>
        <v>З</v>
      </c>
      <c r="E73" s="41">
        <f>'[1]2 2018-2020'!E72</f>
        <v>2020</v>
      </c>
      <c r="F73" s="41">
        <f>'[1]2 2018-2020'!E72</f>
        <v>2020</v>
      </c>
      <c r="G73" s="33" t="s">
        <v>35</v>
      </c>
      <c r="H73" s="31">
        <f>'[1]2 2018-2020'!H72/1.18</f>
        <v>2.9031462118644069</v>
      </c>
      <c r="I73" s="34">
        <f t="shared" si="27"/>
        <v>2.9031462118644069</v>
      </c>
      <c r="J73" s="32" t="s">
        <v>35</v>
      </c>
      <c r="K73" s="24">
        <f t="shared" si="8"/>
        <v>13.266101694915255</v>
      </c>
      <c r="L73" s="32">
        <v>0</v>
      </c>
      <c r="M73" s="32">
        <f>ROUND(5.204/1.18,3)</f>
        <v>4.41</v>
      </c>
      <c r="N73" s="32">
        <f>ROUND(9.171/1.18,3)</f>
        <v>7.7720000000000002</v>
      </c>
      <c r="O73" s="34">
        <f>'[1]2 2018-2020'!T72/1.18-L73-M73-N73</f>
        <v>1.0841016949152547</v>
      </c>
      <c r="P73" s="23">
        <f t="shared" si="28"/>
        <v>13.266101694915255</v>
      </c>
      <c r="Q73" s="33">
        <f t="shared" si="29"/>
        <v>0</v>
      </c>
      <c r="R73" s="33">
        <f t="shared" si="30"/>
        <v>4.41</v>
      </c>
      <c r="S73" s="33">
        <f t="shared" si="31"/>
        <v>7.7720000000000002</v>
      </c>
      <c r="T73" s="34">
        <f t="shared" si="32"/>
        <v>1.0841016949152547</v>
      </c>
      <c r="U73" s="46">
        <v>0</v>
      </c>
      <c r="V73" s="46">
        <v>0</v>
      </c>
      <c r="W73" s="34">
        <f>ROUND('[1]2 2018-2020'!H72/1.18,6)</f>
        <v>2.903146</v>
      </c>
      <c r="X73" s="34">
        <f>K73</f>
        <v>13.266101694915255</v>
      </c>
      <c r="Y73" s="31">
        <f t="shared" si="20"/>
        <v>2.9031462118644069</v>
      </c>
      <c r="Z73" s="31">
        <f t="shared" si="21"/>
        <v>13.266101694915255</v>
      </c>
      <c r="AA73" s="33" t="s">
        <v>35</v>
      </c>
      <c r="AB73" s="32" t="s">
        <v>35</v>
      </c>
      <c r="AC73" s="34" t="s">
        <v>35</v>
      </c>
      <c r="AD73" s="31" t="s">
        <v>35</v>
      </c>
      <c r="AE73" s="34" t="s">
        <v>35</v>
      </c>
      <c r="AF73" s="31" t="s">
        <v>35</v>
      </c>
      <c r="AG73" s="34">
        <f>K73</f>
        <v>13.266101694915255</v>
      </c>
      <c r="AH73" s="34">
        <f t="shared" ref="AH73:AH74" si="36">P73</f>
        <v>13.266101694915255</v>
      </c>
      <c r="AI73" s="34">
        <f>SUM(AC73,AE73,AG73)</f>
        <v>13.266101694915255</v>
      </c>
      <c r="AJ73" s="34">
        <f t="shared" ref="AJ73:AJ74" si="37">SUM(AD73,AF73,AH73)</f>
        <v>13.266101694915255</v>
      </c>
      <c r="AK73" s="32" t="s">
        <v>35</v>
      </c>
    </row>
    <row r="74" spans="1:40" ht="72.75" customHeight="1" x14ac:dyDescent="0.25">
      <c r="A74" s="71" t="str">
        <f>'[1]2 2018-2020'!A73</f>
        <v>1.2.2.2.</v>
      </c>
      <c r="B74" s="79" t="str">
        <f>'[1]2 2018-2020'!B73</f>
        <v xml:space="preserve">Договор на услуги по разработке проектной документации на мероприятия по модернизации  электрических сетей. </v>
      </c>
      <c r="C74" s="82" t="str">
        <f>'[1]2 2018-2020'!C73</f>
        <v>H_00000003</v>
      </c>
      <c r="D74" s="40" t="str">
        <f>'[1]2 2018-2020'!D73</f>
        <v>З</v>
      </c>
      <c r="E74" s="41">
        <f>'[1]2 2018-2020'!E73</f>
        <v>2020</v>
      </c>
      <c r="F74" s="41">
        <f>'[1]2 2018-2020'!E73</f>
        <v>2020</v>
      </c>
      <c r="G74" s="33" t="s">
        <v>35</v>
      </c>
      <c r="H74" s="31">
        <f>'[1]2 2018-2020'!H73/1.18</f>
        <v>0.16215009322033899</v>
      </c>
      <c r="I74" s="34">
        <f t="shared" si="27"/>
        <v>0.16215009322033899</v>
      </c>
      <c r="J74" s="32" t="s">
        <v>35</v>
      </c>
      <c r="K74" s="24">
        <f t="shared" si="8"/>
        <v>0.75423728813559332</v>
      </c>
      <c r="L74" s="32">
        <f>ROUND(0.89/1.18,3)</f>
        <v>0.754</v>
      </c>
      <c r="M74" s="32">
        <v>0</v>
      </c>
      <c r="N74" s="32">
        <v>0</v>
      </c>
      <c r="O74" s="34">
        <f>'[1]2 2018-2020'!T73/1.18-L74-M74-N74</f>
        <v>2.3728813559331652E-4</v>
      </c>
      <c r="P74" s="23">
        <f t="shared" si="28"/>
        <v>0.75423728813559332</v>
      </c>
      <c r="Q74" s="33">
        <f t="shared" si="29"/>
        <v>0.754</v>
      </c>
      <c r="R74" s="33">
        <f t="shared" si="30"/>
        <v>0</v>
      </c>
      <c r="S74" s="33">
        <f t="shared" si="31"/>
        <v>0</v>
      </c>
      <c r="T74" s="34">
        <f t="shared" si="32"/>
        <v>2.3728813559331652E-4</v>
      </c>
      <c r="U74" s="46">
        <v>0</v>
      </c>
      <c r="V74" s="46">
        <v>0</v>
      </c>
      <c r="W74" s="34">
        <f>ROUND('[1]2 2018-2020'!H73/1.18,6)</f>
        <v>0.16214999999999999</v>
      </c>
      <c r="X74" s="34">
        <f>K74</f>
        <v>0.75423728813559332</v>
      </c>
      <c r="Y74" s="31">
        <f t="shared" si="20"/>
        <v>0.16215009322033899</v>
      </c>
      <c r="Z74" s="31">
        <f t="shared" si="21"/>
        <v>0.75423728813559332</v>
      </c>
      <c r="AA74" s="33" t="s">
        <v>35</v>
      </c>
      <c r="AB74" s="32" t="s">
        <v>35</v>
      </c>
      <c r="AC74" s="34" t="s">
        <v>35</v>
      </c>
      <c r="AD74" s="31" t="s">
        <v>35</v>
      </c>
      <c r="AE74" s="34" t="s">
        <v>35</v>
      </c>
      <c r="AF74" s="31" t="s">
        <v>35</v>
      </c>
      <c r="AG74" s="34">
        <f>K74</f>
        <v>0.75423728813559332</v>
      </c>
      <c r="AH74" s="34">
        <f t="shared" si="36"/>
        <v>0.75423728813559332</v>
      </c>
      <c r="AI74" s="34">
        <f>SUM(AC74,AE74,AG74)</f>
        <v>0.75423728813559332</v>
      </c>
      <c r="AJ74" s="34">
        <f t="shared" si="37"/>
        <v>0.75423728813559332</v>
      </c>
      <c r="AK74" s="32" t="s">
        <v>35</v>
      </c>
    </row>
    <row r="75" spans="1:40" ht="47.25" x14ac:dyDescent="0.25">
      <c r="A75" s="71" t="str">
        <f>'[1]2 2018-2020'!A75</f>
        <v>1.2.3</v>
      </c>
      <c r="B75" s="71" t="str">
        <f>'[1]2 2018-2020'!B75</f>
        <v>Развитие и модернизация учета электрической энергии (мощности), всего, в том числе:</v>
      </c>
      <c r="C75" s="77" t="str">
        <f>'[1]2 2018-2020'!C75</f>
        <v>Г</v>
      </c>
      <c r="D75" s="40" t="str">
        <f>'[1]2 2018-2020'!D75</f>
        <v>нд</v>
      </c>
      <c r="E75" s="41" t="str">
        <f>'[1]2 2018-2020'!E75</f>
        <v>нд</v>
      </c>
      <c r="F75" s="41" t="str">
        <f>'[1]2 2018-2020'!E75</f>
        <v>нд</v>
      </c>
      <c r="G75" s="32" t="s">
        <v>35</v>
      </c>
      <c r="H75" s="40" t="str">
        <f>'[1]2 2018-2020'!H75</f>
        <v>нд</v>
      </c>
      <c r="I75" s="32" t="s">
        <v>35</v>
      </c>
      <c r="J75" s="32" t="s">
        <v>35</v>
      </c>
      <c r="K75" s="32" t="s">
        <v>35</v>
      </c>
      <c r="L75" s="32" t="s">
        <v>35</v>
      </c>
      <c r="M75" s="32" t="s">
        <v>35</v>
      </c>
      <c r="N75" s="32" t="s">
        <v>35</v>
      </c>
      <c r="O75" s="32" t="s">
        <v>35</v>
      </c>
      <c r="P75" s="32" t="s">
        <v>35</v>
      </c>
      <c r="Q75" s="32" t="s">
        <v>35</v>
      </c>
      <c r="R75" s="32" t="s">
        <v>35</v>
      </c>
      <c r="S75" s="32" t="s">
        <v>35</v>
      </c>
      <c r="T75" s="32" t="s">
        <v>35</v>
      </c>
      <c r="U75" s="32" t="s">
        <v>35</v>
      </c>
      <c r="V75" s="32" t="s">
        <v>35</v>
      </c>
      <c r="W75" s="32" t="s">
        <v>35</v>
      </c>
      <c r="X75" s="32" t="s">
        <v>35</v>
      </c>
      <c r="Y75" s="32" t="s">
        <v>35</v>
      </c>
      <c r="Z75" s="32" t="s">
        <v>35</v>
      </c>
      <c r="AA75" s="32" t="s">
        <v>35</v>
      </c>
      <c r="AB75" s="32" t="s">
        <v>35</v>
      </c>
      <c r="AC75" s="32" t="s">
        <v>35</v>
      </c>
      <c r="AD75" s="32" t="s">
        <v>35</v>
      </c>
      <c r="AE75" s="32" t="s">
        <v>35</v>
      </c>
      <c r="AF75" s="32" t="s">
        <v>35</v>
      </c>
      <c r="AG75" s="32" t="s">
        <v>35</v>
      </c>
      <c r="AH75" s="32" t="s">
        <v>35</v>
      </c>
      <c r="AI75" s="32" t="s">
        <v>35</v>
      </c>
      <c r="AJ75" s="32" t="s">
        <v>35</v>
      </c>
      <c r="AK75" s="32" t="s">
        <v>35</v>
      </c>
    </row>
    <row r="76" spans="1:40" ht="47.25" x14ac:dyDescent="0.25">
      <c r="A76" s="71" t="str">
        <f>'[1]2 2018-2020'!A76</f>
        <v>1.2.3.1</v>
      </c>
      <c r="B76" s="71" t="str">
        <f>'[1]2 2018-2020'!B76</f>
        <v>«Установка приборов учета, класс напряжения 0,22 (0,4) кВ, всего, в том числе:»</v>
      </c>
      <c r="C76" s="77" t="str">
        <f>'[1]2 2018-2020'!C76</f>
        <v>Г</v>
      </c>
      <c r="D76" s="40" t="str">
        <f>'[1]2 2018-2020'!D76</f>
        <v>нд</v>
      </c>
      <c r="E76" s="41" t="str">
        <f>'[1]2 2018-2020'!E76</f>
        <v>нд</v>
      </c>
      <c r="F76" s="41" t="str">
        <f>'[1]2 2018-2020'!E76</f>
        <v>нд</v>
      </c>
      <c r="G76" s="32" t="s">
        <v>35</v>
      </c>
      <c r="H76" s="40" t="str">
        <f>'[1]2 2018-2020'!H76</f>
        <v>нд</v>
      </c>
      <c r="I76" s="32" t="s">
        <v>35</v>
      </c>
      <c r="J76" s="32" t="s">
        <v>35</v>
      </c>
      <c r="K76" s="32" t="s">
        <v>35</v>
      </c>
      <c r="L76" s="32" t="s">
        <v>35</v>
      </c>
      <c r="M76" s="32" t="s">
        <v>35</v>
      </c>
      <c r="N76" s="32" t="s">
        <v>35</v>
      </c>
      <c r="O76" s="32" t="s">
        <v>35</v>
      </c>
      <c r="P76" s="32" t="s">
        <v>35</v>
      </c>
      <c r="Q76" s="32" t="s">
        <v>35</v>
      </c>
      <c r="R76" s="32" t="s">
        <v>35</v>
      </c>
      <c r="S76" s="32" t="s">
        <v>35</v>
      </c>
      <c r="T76" s="32" t="s">
        <v>35</v>
      </c>
      <c r="U76" s="32" t="s">
        <v>35</v>
      </c>
      <c r="V76" s="32" t="s">
        <v>35</v>
      </c>
      <c r="W76" s="32" t="s">
        <v>35</v>
      </c>
      <c r="X76" s="32" t="s">
        <v>35</v>
      </c>
      <c r="Y76" s="32" t="s">
        <v>35</v>
      </c>
      <c r="Z76" s="32" t="s">
        <v>35</v>
      </c>
      <c r="AA76" s="32" t="s">
        <v>35</v>
      </c>
      <c r="AB76" s="32" t="s">
        <v>35</v>
      </c>
      <c r="AC76" s="32" t="s">
        <v>35</v>
      </c>
      <c r="AD76" s="32" t="s">
        <v>35</v>
      </c>
      <c r="AE76" s="32" t="s">
        <v>35</v>
      </c>
      <c r="AF76" s="32" t="s">
        <v>35</v>
      </c>
      <c r="AG76" s="32" t="s">
        <v>35</v>
      </c>
      <c r="AH76" s="32" t="s">
        <v>35</v>
      </c>
      <c r="AI76" s="32" t="s">
        <v>35</v>
      </c>
      <c r="AJ76" s="32" t="s">
        <v>35</v>
      </c>
      <c r="AK76" s="32" t="s">
        <v>35</v>
      </c>
    </row>
    <row r="77" spans="1:40" ht="47.25" x14ac:dyDescent="0.25">
      <c r="A77" s="71" t="str">
        <f>'[1]2 2018-2020'!A77</f>
        <v>1.2.3.2</v>
      </c>
      <c r="B77" s="71" t="str">
        <f>'[1]2 2018-2020'!B77</f>
        <v>«Установка приборов учета, класс напряжения 6 (10) кВ, всего, в том числе:»</v>
      </c>
      <c r="C77" s="77" t="str">
        <f>'[1]2 2018-2020'!C77</f>
        <v>Г</v>
      </c>
      <c r="D77" s="40" t="str">
        <f>'[1]2 2018-2020'!D77</f>
        <v>нд</v>
      </c>
      <c r="E77" s="41" t="str">
        <f>'[1]2 2018-2020'!E77</f>
        <v>нд</v>
      </c>
      <c r="F77" s="41" t="str">
        <f>'[1]2 2018-2020'!E77</f>
        <v>нд</v>
      </c>
      <c r="G77" s="32" t="s">
        <v>35</v>
      </c>
      <c r="H77" s="40" t="str">
        <f>'[1]2 2018-2020'!H77</f>
        <v>нд</v>
      </c>
      <c r="I77" s="32" t="s">
        <v>35</v>
      </c>
      <c r="J77" s="32" t="s">
        <v>35</v>
      </c>
      <c r="K77" s="32" t="s">
        <v>35</v>
      </c>
      <c r="L77" s="32" t="s">
        <v>35</v>
      </c>
      <c r="M77" s="32" t="s">
        <v>35</v>
      </c>
      <c r="N77" s="32" t="s">
        <v>35</v>
      </c>
      <c r="O77" s="32" t="s">
        <v>35</v>
      </c>
      <c r="P77" s="32" t="s">
        <v>35</v>
      </c>
      <c r="Q77" s="32" t="s">
        <v>35</v>
      </c>
      <c r="R77" s="32" t="s">
        <v>35</v>
      </c>
      <c r="S77" s="32" t="s">
        <v>35</v>
      </c>
      <c r="T77" s="32" t="s">
        <v>35</v>
      </c>
      <c r="U77" s="32" t="s">
        <v>35</v>
      </c>
      <c r="V77" s="32" t="s">
        <v>35</v>
      </c>
      <c r="W77" s="32" t="s">
        <v>35</v>
      </c>
      <c r="X77" s="32" t="s">
        <v>35</v>
      </c>
      <c r="Y77" s="32" t="s">
        <v>35</v>
      </c>
      <c r="Z77" s="32" t="s">
        <v>35</v>
      </c>
      <c r="AA77" s="32" t="s">
        <v>35</v>
      </c>
      <c r="AB77" s="32" t="s">
        <v>35</v>
      </c>
      <c r="AC77" s="32" t="s">
        <v>35</v>
      </c>
      <c r="AD77" s="32" t="s">
        <v>35</v>
      </c>
      <c r="AE77" s="32" t="s">
        <v>35</v>
      </c>
      <c r="AF77" s="32" t="s">
        <v>35</v>
      </c>
      <c r="AG77" s="32" t="s">
        <v>35</v>
      </c>
      <c r="AH77" s="32" t="s">
        <v>35</v>
      </c>
      <c r="AI77" s="32" t="s">
        <v>35</v>
      </c>
      <c r="AJ77" s="32" t="s">
        <v>35</v>
      </c>
      <c r="AK77" s="32" t="s">
        <v>35</v>
      </c>
    </row>
    <row r="78" spans="1:40" ht="31.5" x14ac:dyDescent="0.25">
      <c r="A78" s="71" t="str">
        <f>'[1]2 2018-2020'!A78</f>
        <v>1.2.3.3</v>
      </c>
      <c r="B78" s="71" t="str">
        <f>'[1]2 2018-2020'!B78</f>
        <v>«Установка приборов учета, класс напряжения 35 кВ, всего, в том числе:»</v>
      </c>
      <c r="C78" s="77" t="str">
        <f>'[1]2 2018-2020'!C78</f>
        <v>Г</v>
      </c>
      <c r="D78" s="40" t="str">
        <f>'[1]2 2018-2020'!D78</f>
        <v>нд</v>
      </c>
      <c r="E78" s="41" t="str">
        <f>'[1]2 2018-2020'!E78</f>
        <v>нд</v>
      </c>
      <c r="F78" s="41" t="str">
        <f>'[1]2 2018-2020'!E78</f>
        <v>нд</v>
      </c>
      <c r="G78" s="32" t="s">
        <v>35</v>
      </c>
      <c r="H78" s="40" t="str">
        <f>'[1]2 2018-2020'!H78</f>
        <v>нд</v>
      </c>
      <c r="I78" s="32" t="s">
        <v>35</v>
      </c>
      <c r="J78" s="32" t="s">
        <v>35</v>
      </c>
      <c r="K78" s="32" t="s">
        <v>35</v>
      </c>
      <c r="L78" s="32" t="s">
        <v>35</v>
      </c>
      <c r="M78" s="32" t="s">
        <v>35</v>
      </c>
      <c r="N78" s="32" t="s">
        <v>35</v>
      </c>
      <c r="O78" s="32" t="s">
        <v>35</v>
      </c>
      <c r="P78" s="32" t="s">
        <v>35</v>
      </c>
      <c r="Q78" s="32" t="s">
        <v>35</v>
      </c>
      <c r="R78" s="32" t="s">
        <v>35</v>
      </c>
      <c r="S78" s="32" t="s">
        <v>35</v>
      </c>
      <c r="T78" s="32" t="s">
        <v>35</v>
      </c>
      <c r="U78" s="32" t="s">
        <v>35</v>
      </c>
      <c r="V78" s="32" t="s">
        <v>35</v>
      </c>
      <c r="W78" s="32" t="s">
        <v>35</v>
      </c>
      <c r="X78" s="32" t="s">
        <v>35</v>
      </c>
      <c r="Y78" s="32" t="s">
        <v>35</v>
      </c>
      <c r="Z78" s="32" t="s">
        <v>35</v>
      </c>
      <c r="AA78" s="32" t="s">
        <v>35</v>
      </c>
      <c r="AB78" s="32" t="s">
        <v>35</v>
      </c>
      <c r="AC78" s="32" t="s">
        <v>35</v>
      </c>
      <c r="AD78" s="32" t="s">
        <v>35</v>
      </c>
      <c r="AE78" s="32" t="s">
        <v>35</v>
      </c>
      <c r="AF78" s="32" t="s">
        <v>35</v>
      </c>
      <c r="AG78" s="32" t="s">
        <v>35</v>
      </c>
      <c r="AH78" s="32" t="s">
        <v>35</v>
      </c>
      <c r="AI78" s="32" t="s">
        <v>35</v>
      </c>
      <c r="AJ78" s="32" t="s">
        <v>35</v>
      </c>
      <c r="AK78" s="32" t="s">
        <v>35</v>
      </c>
    </row>
    <row r="79" spans="1:40" ht="47.25" x14ac:dyDescent="0.25">
      <c r="A79" s="71" t="str">
        <f>'[1]2 2018-2020'!A79</f>
        <v>1.2.3.4</v>
      </c>
      <c r="B79" s="71" t="str">
        <f>'[1]2 2018-2020'!B79</f>
        <v>«Установка приборов учета, класс напряжения 110 кВ и выше, всего, в том числе:»</v>
      </c>
      <c r="C79" s="77" t="str">
        <f>'[1]2 2018-2020'!C79</f>
        <v>Г</v>
      </c>
      <c r="D79" s="40" t="str">
        <f>'[1]2 2018-2020'!D79</f>
        <v>нд</v>
      </c>
      <c r="E79" s="41" t="str">
        <f>'[1]2 2018-2020'!E79</f>
        <v>нд</v>
      </c>
      <c r="F79" s="41" t="str">
        <f>'[1]2 2018-2020'!E79</f>
        <v>нд</v>
      </c>
      <c r="G79" s="32" t="s">
        <v>35</v>
      </c>
      <c r="H79" s="40" t="str">
        <f>'[1]2 2018-2020'!H79</f>
        <v>нд</v>
      </c>
      <c r="I79" s="32" t="s">
        <v>35</v>
      </c>
      <c r="J79" s="32" t="s">
        <v>35</v>
      </c>
      <c r="K79" s="32" t="s">
        <v>35</v>
      </c>
      <c r="L79" s="32" t="s">
        <v>35</v>
      </c>
      <c r="M79" s="32" t="s">
        <v>35</v>
      </c>
      <c r="N79" s="32" t="s">
        <v>35</v>
      </c>
      <c r="O79" s="32" t="s">
        <v>35</v>
      </c>
      <c r="P79" s="32" t="s">
        <v>35</v>
      </c>
      <c r="Q79" s="32" t="s">
        <v>35</v>
      </c>
      <c r="R79" s="32" t="s">
        <v>35</v>
      </c>
      <c r="S79" s="32" t="s">
        <v>35</v>
      </c>
      <c r="T79" s="32" t="s">
        <v>35</v>
      </c>
      <c r="U79" s="32" t="s">
        <v>35</v>
      </c>
      <c r="V79" s="32" t="s">
        <v>35</v>
      </c>
      <c r="W79" s="32" t="s">
        <v>35</v>
      </c>
      <c r="X79" s="32" t="s">
        <v>35</v>
      </c>
      <c r="Y79" s="32" t="s">
        <v>35</v>
      </c>
      <c r="Z79" s="32" t="s">
        <v>35</v>
      </c>
      <c r="AA79" s="32" t="s">
        <v>35</v>
      </c>
      <c r="AB79" s="32" t="s">
        <v>35</v>
      </c>
      <c r="AC79" s="32" t="s">
        <v>35</v>
      </c>
      <c r="AD79" s="32" t="s">
        <v>35</v>
      </c>
      <c r="AE79" s="32" t="s">
        <v>35</v>
      </c>
      <c r="AF79" s="32" t="s">
        <v>35</v>
      </c>
      <c r="AG79" s="32" t="s">
        <v>35</v>
      </c>
      <c r="AH79" s="32" t="s">
        <v>35</v>
      </c>
      <c r="AI79" s="32" t="s">
        <v>35</v>
      </c>
      <c r="AJ79" s="32" t="s">
        <v>35</v>
      </c>
      <c r="AK79" s="32" t="s">
        <v>35</v>
      </c>
    </row>
    <row r="80" spans="1:40" ht="63" x14ac:dyDescent="0.25">
      <c r="A80" s="71" t="str">
        <f>'[1]2 2018-2020'!A80</f>
        <v>1.2.3.5</v>
      </c>
      <c r="B80" s="71" t="str">
        <f>'[1]2 2018-2020'!B80</f>
        <v>«Включение приборов учета в систему сбора и передачи данных, класс напряжения 0,22 (0,4) кВ, всего, в том числе:»</v>
      </c>
      <c r="C80" s="77" t="str">
        <f>'[1]2 2018-2020'!C80</f>
        <v>Г</v>
      </c>
      <c r="D80" s="40" t="str">
        <f>'[1]2 2018-2020'!D80</f>
        <v>нд</v>
      </c>
      <c r="E80" s="41" t="str">
        <f>'[1]2 2018-2020'!E80</f>
        <v>нд</v>
      </c>
      <c r="F80" s="41" t="str">
        <f>'[1]2 2018-2020'!E80</f>
        <v>нд</v>
      </c>
      <c r="G80" s="32" t="s">
        <v>35</v>
      </c>
      <c r="H80" s="40" t="str">
        <f>'[1]2 2018-2020'!H80</f>
        <v>нд</v>
      </c>
      <c r="I80" s="32" t="s">
        <v>35</v>
      </c>
      <c r="J80" s="32" t="s">
        <v>35</v>
      </c>
      <c r="K80" s="32" t="s">
        <v>35</v>
      </c>
      <c r="L80" s="32" t="s">
        <v>35</v>
      </c>
      <c r="M80" s="32" t="s">
        <v>35</v>
      </c>
      <c r="N80" s="32" t="s">
        <v>35</v>
      </c>
      <c r="O80" s="32" t="s">
        <v>35</v>
      </c>
      <c r="P80" s="32" t="s">
        <v>35</v>
      </c>
      <c r="Q80" s="32" t="s">
        <v>35</v>
      </c>
      <c r="R80" s="32" t="s">
        <v>35</v>
      </c>
      <c r="S80" s="32" t="s">
        <v>35</v>
      </c>
      <c r="T80" s="32" t="s">
        <v>35</v>
      </c>
      <c r="U80" s="32" t="s">
        <v>35</v>
      </c>
      <c r="V80" s="32" t="s">
        <v>35</v>
      </c>
      <c r="W80" s="32" t="s">
        <v>35</v>
      </c>
      <c r="X80" s="32" t="s">
        <v>35</v>
      </c>
      <c r="Y80" s="32" t="s">
        <v>35</v>
      </c>
      <c r="Z80" s="32" t="s">
        <v>35</v>
      </c>
      <c r="AA80" s="32" t="s">
        <v>35</v>
      </c>
      <c r="AB80" s="32" t="s">
        <v>35</v>
      </c>
      <c r="AC80" s="32" t="s">
        <v>35</v>
      </c>
      <c r="AD80" s="32" t="s">
        <v>35</v>
      </c>
      <c r="AE80" s="32" t="s">
        <v>35</v>
      </c>
      <c r="AF80" s="32" t="s">
        <v>35</v>
      </c>
      <c r="AG80" s="32" t="s">
        <v>35</v>
      </c>
      <c r="AH80" s="32" t="s">
        <v>35</v>
      </c>
      <c r="AI80" s="32" t="s">
        <v>35</v>
      </c>
      <c r="AJ80" s="32" t="s">
        <v>35</v>
      </c>
      <c r="AK80" s="32" t="s">
        <v>35</v>
      </c>
    </row>
    <row r="81" spans="1:37" ht="63" x14ac:dyDescent="0.25">
      <c r="A81" s="71" t="str">
        <f>'[1]2 2018-2020'!A81</f>
        <v>1.2.3.6</v>
      </c>
      <c r="B81" s="71" t="str">
        <f>'[1]2 2018-2020'!B81</f>
        <v>«Включение приборов учета в систему сбора и передачи данных, класс напряжения 6 (10) кВ, всего, в том числе:»</v>
      </c>
      <c r="C81" s="77" t="str">
        <f>'[1]2 2018-2020'!C81</f>
        <v>Г</v>
      </c>
      <c r="D81" s="40" t="str">
        <f>'[1]2 2018-2020'!D81</f>
        <v>нд</v>
      </c>
      <c r="E81" s="41" t="str">
        <f>'[1]2 2018-2020'!E81</f>
        <v>нд</v>
      </c>
      <c r="F81" s="41" t="str">
        <f>'[1]2 2018-2020'!E81</f>
        <v>нд</v>
      </c>
      <c r="G81" s="32" t="s">
        <v>35</v>
      </c>
      <c r="H81" s="40" t="str">
        <f>'[1]2 2018-2020'!H81</f>
        <v>нд</v>
      </c>
      <c r="I81" s="32" t="s">
        <v>35</v>
      </c>
      <c r="J81" s="32" t="s">
        <v>35</v>
      </c>
      <c r="K81" s="32" t="s">
        <v>35</v>
      </c>
      <c r="L81" s="32" t="s">
        <v>35</v>
      </c>
      <c r="M81" s="32" t="s">
        <v>35</v>
      </c>
      <c r="N81" s="32" t="s">
        <v>35</v>
      </c>
      <c r="O81" s="32" t="s">
        <v>35</v>
      </c>
      <c r="P81" s="32" t="s">
        <v>35</v>
      </c>
      <c r="Q81" s="32" t="s">
        <v>35</v>
      </c>
      <c r="R81" s="32" t="s">
        <v>35</v>
      </c>
      <c r="S81" s="32" t="s">
        <v>35</v>
      </c>
      <c r="T81" s="32" t="s">
        <v>35</v>
      </c>
      <c r="U81" s="32" t="s">
        <v>35</v>
      </c>
      <c r="V81" s="32" t="s">
        <v>35</v>
      </c>
      <c r="W81" s="32" t="s">
        <v>35</v>
      </c>
      <c r="X81" s="32" t="s">
        <v>35</v>
      </c>
      <c r="Y81" s="32" t="s">
        <v>35</v>
      </c>
      <c r="Z81" s="32" t="s">
        <v>35</v>
      </c>
      <c r="AA81" s="32" t="s">
        <v>35</v>
      </c>
      <c r="AB81" s="32" t="s">
        <v>35</v>
      </c>
      <c r="AC81" s="32" t="s">
        <v>35</v>
      </c>
      <c r="AD81" s="32" t="s">
        <v>35</v>
      </c>
      <c r="AE81" s="32" t="s">
        <v>35</v>
      </c>
      <c r="AF81" s="32" t="s">
        <v>35</v>
      </c>
      <c r="AG81" s="32" t="s">
        <v>35</v>
      </c>
      <c r="AH81" s="32" t="s">
        <v>35</v>
      </c>
      <c r="AI81" s="32" t="s">
        <v>35</v>
      </c>
      <c r="AJ81" s="32" t="s">
        <v>35</v>
      </c>
      <c r="AK81" s="32" t="s">
        <v>35</v>
      </c>
    </row>
    <row r="82" spans="1:37" ht="47.25" x14ac:dyDescent="0.25">
      <c r="A82" s="71" t="str">
        <f>'[1]2 2018-2020'!A82</f>
        <v>1.2.3.7</v>
      </c>
      <c r="B82" s="71" t="str">
        <f>'[1]2 2018-2020'!B82</f>
        <v>«Включение приборов учета в систему сбора и передачи данных, класс напряжения 35 кВ, всего, в том числе:»</v>
      </c>
      <c r="C82" s="77" t="str">
        <f>'[1]2 2018-2020'!C82</f>
        <v>Г</v>
      </c>
      <c r="D82" s="40" t="str">
        <f>'[1]2 2018-2020'!D82</f>
        <v>нд</v>
      </c>
      <c r="E82" s="41" t="str">
        <f>'[1]2 2018-2020'!E82</f>
        <v>нд</v>
      </c>
      <c r="F82" s="41" t="str">
        <f>'[1]2 2018-2020'!E82</f>
        <v>нд</v>
      </c>
      <c r="G82" s="32" t="s">
        <v>35</v>
      </c>
      <c r="H82" s="40" t="str">
        <f>'[1]2 2018-2020'!H82</f>
        <v>нд</v>
      </c>
      <c r="I82" s="32" t="s">
        <v>35</v>
      </c>
      <c r="J82" s="32" t="s">
        <v>35</v>
      </c>
      <c r="K82" s="32" t="s">
        <v>35</v>
      </c>
      <c r="L82" s="32" t="s">
        <v>35</v>
      </c>
      <c r="M82" s="32" t="s">
        <v>35</v>
      </c>
      <c r="N82" s="32" t="s">
        <v>35</v>
      </c>
      <c r="O82" s="32" t="s">
        <v>35</v>
      </c>
      <c r="P82" s="32" t="s">
        <v>35</v>
      </c>
      <c r="Q82" s="32" t="s">
        <v>35</v>
      </c>
      <c r="R82" s="32" t="s">
        <v>35</v>
      </c>
      <c r="S82" s="32" t="s">
        <v>35</v>
      </c>
      <c r="T82" s="32" t="s">
        <v>35</v>
      </c>
      <c r="U82" s="32" t="s">
        <v>35</v>
      </c>
      <c r="V82" s="32" t="s">
        <v>35</v>
      </c>
      <c r="W82" s="32" t="s">
        <v>35</v>
      </c>
      <c r="X82" s="32" t="s">
        <v>35</v>
      </c>
      <c r="Y82" s="32" t="s">
        <v>35</v>
      </c>
      <c r="Z82" s="32" t="s">
        <v>35</v>
      </c>
      <c r="AA82" s="32" t="s">
        <v>35</v>
      </c>
      <c r="AB82" s="32" t="s">
        <v>35</v>
      </c>
      <c r="AC82" s="32" t="s">
        <v>35</v>
      </c>
      <c r="AD82" s="32" t="s">
        <v>35</v>
      </c>
      <c r="AE82" s="32" t="s">
        <v>35</v>
      </c>
      <c r="AF82" s="32" t="s">
        <v>35</v>
      </c>
      <c r="AG82" s="32" t="s">
        <v>35</v>
      </c>
      <c r="AH82" s="32" t="s">
        <v>35</v>
      </c>
      <c r="AI82" s="32" t="s">
        <v>35</v>
      </c>
      <c r="AJ82" s="32" t="s">
        <v>35</v>
      </c>
      <c r="AK82" s="32" t="s">
        <v>35</v>
      </c>
    </row>
    <row r="83" spans="1:37" ht="63" x14ac:dyDescent="0.25">
      <c r="A83" s="71" t="str">
        <f>'[1]2 2018-2020'!A83</f>
        <v>1.2.3.8</v>
      </c>
      <c r="B83" s="71" t="str">
        <f>'[1]2 2018-2020'!B83</f>
        <v>«Включение приборов учета в систему сбора и передачи данных, класс напряжения 110 кВ и выше, всего, в том числе:»</v>
      </c>
      <c r="C83" s="77" t="str">
        <f>'[1]2 2018-2020'!C83</f>
        <v>Г</v>
      </c>
      <c r="D83" s="40" t="str">
        <f>'[1]2 2018-2020'!D83</f>
        <v>нд</v>
      </c>
      <c r="E83" s="41" t="str">
        <f>'[1]2 2018-2020'!E83</f>
        <v>нд</v>
      </c>
      <c r="F83" s="41" t="str">
        <f>'[1]2 2018-2020'!E83</f>
        <v>нд</v>
      </c>
      <c r="G83" s="32" t="s">
        <v>35</v>
      </c>
      <c r="H83" s="40" t="str">
        <f>'[1]2 2018-2020'!H83</f>
        <v>нд</v>
      </c>
      <c r="I83" s="32" t="s">
        <v>35</v>
      </c>
      <c r="J83" s="32" t="s">
        <v>35</v>
      </c>
      <c r="K83" s="32" t="s">
        <v>35</v>
      </c>
      <c r="L83" s="32" t="s">
        <v>35</v>
      </c>
      <c r="M83" s="32" t="s">
        <v>35</v>
      </c>
      <c r="N83" s="32" t="s">
        <v>35</v>
      </c>
      <c r="O83" s="32" t="s">
        <v>35</v>
      </c>
      <c r="P83" s="32" t="s">
        <v>35</v>
      </c>
      <c r="Q83" s="32" t="s">
        <v>35</v>
      </c>
      <c r="R83" s="32" t="s">
        <v>35</v>
      </c>
      <c r="S83" s="32" t="s">
        <v>35</v>
      </c>
      <c r="T83" s="32" t="s">
        <v>35</v>
      </c>
      <c r="U83" s="32" t="s">
        <v>35</v>
      </c>
      <c r="V83" s="32" t="s">
        <v>35</v>
      </c>
      <c r="W83" s="32" t="s">
        <v>35</v>
      </c>
      <c r="X83" s="32" t="s">
        <v>35</v>
      </c>
      <c r="Y83" s="32" t="s">
        <v>35</v>
      </c>
      <c r="Z83" s="32" t="s">
        <v>35</v>
      </c>
      <c r="AA83" s="32" t="s">
        <v>35</v>
      </c>
      <c r="AB83" s="32" t="s">
        <v>35</v>
      </c>
      <c r="AC83" s="32" t="s">
        <v>35</v>
      </c>
      <c r="AD83" s="32" t="s">
        <v>35</v>
      </c>
      <c r="AE83" s="32" t="s">
        <v>35</v>
      </c>
      <c r="AF83" s="32" t="s">
        <v>35</v>
      </c>
      <c r="AG83" s="32" t="s">
        <v>35</v>
      </c>
      <c r="AH83" s="32" t="s">
        <v>35</v>
      </c>
      <c r="AI83" s="32" t="s">
        <v>35</v>
      </c>
      <c r="AJ83" s="32" t="s">
        <v>35</v>
      </c>
      <c r="AK83" s="32" t="s">
        <v>35</v>
      </c>
    </row>
    <row r="84" spans="1:37" ht="63" x14ac:dyDescent="0.25">
      <c r="A84" s="71" t="str">
        <f>'[1]2 2018-2020'!A84</f>
        <v>1.2.4</v>
      </c>
      <c r="B84" s="71" t="str">
        <f>'[1]2 2018-2020'!B84</f>
        <v>Реконструкция, модернизация, техническое перевооружение прочих объектов основных средств, всего, в том числе:</v>
      </c>
      <c r="C84" s="77" t="str">
        <f>'[1]2 2018-2020'!C84</f>
        <v>Г</v>
      </c>
      <c r="D84" s="40" t="str">
        <f>'[1]2 2018-2020'!D84</f>
        <v>нд</v>
      </c>
      <c r="E84" s="41" t="str">
        <f>'[1]2 2018-2020'!E84</f>
        <v>нд</v>
      </c>
      <c r="F84" s="41" t="str">
        <f>'[1]2 2018-2020'!E84</f>
        <v>нд</v>
      </c>
      <c r="G84" s="32" t="s">
        <v>35</v>
      </c>
      <c r="H84" s="40" t="str">
        <f>'[1]2 2018-2020'!H84</f>
        <v>нд</v>
      </c>
      <c r="I84" s="32" t="s">
        <v>35</v>
      </c>
      <c r="J84" s="32" t="s">
        <v>35</v>
      </c>
      <c r="K84" s="32" t="s">
        <v>35</v>
      </c>
      <c r="L84" s="32" t="s">
        <v>35</v>
      </c>
      <c r="M84" s="32" t="s">
        <v>35</v>
      </c>
      <c r="N84" s="32" t="s">
        <v>35</v>
      </c>
      <c r="O84" s="32" t="s">
        <v>35</v>
      </c>
      <c r="P84" s="32" t="s">
        <v>35</v>
      </c>
      <c r="Q84" s="32" t="s">
        <v>35</v>
      </c>
      <c r="R84" s="32" t="s">
        <v>35</v>
      </c>
      <c r="S84" s="32" t="s">
        <v>35</v>
      </c>
      <c r="T84" s="32" t="s">
        <v>35</v>
      </c>
      <c r="U84" s="32" t="s">
        <v>35</v>
      </c>
      <c r="V84" s="32" t="s">
        <v>35</v>
      </c>
      <c r="W84" s="32" t="s">
        <v>35</v>
      </c>
      <c r="X84" s="32" t="s">
        <v>35</v>
      </c>
      <c r="Y84" s="32" t="s">
        <v>35</v>
      </c>
      <c r="Z84" s="32" t="s">
        <v>35</v>
      </c>
      <c r="AA84" s="32" t="s">
        <v>35</v>
      </c>
      <c r="AB84" s="32" t="s">
        <v>35</v>
      </c>
      <c r="AC84" s="32" t="s">
        <v>35</v>
      </c>
      <c r="AD84" s="32" t="s">
        <v>35</v>
      </c>
      <c r="AE84" s="32" t="s">
        <v>35</v>
      </c>
      <c r="AF84" s="32" t="s">
        <v>35</v>
      </c>
      <c r="AG84" s="32" t="s">
        <v>35</v>
      </c>
      <c r="AH84" s="32" t="s">
        <v>35</v>
      </c>
      <c r="AI84" s="32" t="s">
        <v>35</v>
      </c>
      <c r="AJ84" s="32" t="s">
        <v>35</v>
      </c>
      <c r="AK84" s="32" t="s">
        <v>35</v>
      </c>
    </row>
    <row r="85" spans="1:37" ht="31.5" x14ac:dyDescent="0.25">
      <c r="A85" s="71" t="str">
        <f>'[1]2 2018-2020'!A85</f>
        <v>1.2.4.1</v>
      </c>
      <c r="B85" s="71" t="str">
        <f>'[1]2 2018-2020'!B85</f>
        <v>Реконструкция прочих объектов основных средств, всего, в том числе:</v>
      </c>
      <c r="C85" s="77" t="str">
        <f>'[1]2 2018-2020'!C85</f>
        <v>Г</v>
      </c>
      <c r="D85" s="40" t="str">
        <f>'[1]2 2018-2020'!D85</f>
        <v>нд</v>
      </c>
      <c r="E85" s="41" t="str">
        <f>'[1]2 2018-2020'!E85</f>
        <v>нд</v>
      </c>
      <c r="F85" s="41" t="str">
        <f>'[1]2 2018-2020'!E85</f>
        <v>нд</v>
      </c>
      <c r="G85" s="32" t="s">
        <v>35</v>
      </c>
      <c r="H85" s="40" t="str">
        <f>'[1]2 2018-2020'!H85</f>
        <v>нд</v>
      </c>
      <c r="I85" s="32" t="s">
        <v>35</v>
      </c>
      <c r="J85" s="32" t="s">
        <v>35</v>
      </c>
      <c r="K85" s="32" t="s">
        <v>35</v>
      </c>
      <c r="L85" s="32" t="s">
        <v>35</v>
      </c>
      <c r="M85" s="32" t="s">
        <v>35</v>
      </c>
      <c r="N85" s="32" t="s">
        <v>35</v>
      </c>
      <c r="O85" s="32" t="s">
        <v>35</v>
      </c>
      <c r="P85" s="32" t="s">
        <v>35</v>
      </c>
      <c r="Q85" s="32" t="s">
        <v>35</v>
      </c>
      <c r="R85" s="32" t="s">
        <v>35</v>
      </c>
      <c r="S85" s="32" t="s">
        <v>35</v>
      </c>
      <c r="T85" s="32" t="s">
        <v>35</v>
      </c>
      <c r="U85" s="32" t="s">
        <v>35</v>
      </c>
      <c r="V85" s="32" t="s">
        <v>35</v>
      </c>
      <c r="W85" s="32" t="s">
        <v>35</v>
      </c>
      <c r="X85" s="32" t="s">
        <v>35</v>
      </c>
      <c r="Y85" s="32" t="s">
        <v>35</v>
      </c>
      <c r="Z85" s="32" t="s">
        <v>35</v>
      </c>
      <c r="AA85" s="32" t="s">
        <v>35</v>
      </c>
      <c r="AB85" s="32" t="s">
        <v>35</v>
      </c>
      <c r="AC85" s="32" t="s">
        <v>35</v>
      </c>
      <c r="AD85" s="32" t="s">
        <v>35</v>
      </c>
      <c r="AE85" s="32" t="s">
        <v>35</v>
      </c>
      <c r="AF85" s="32" t="s">
        <v>35</v>
      </c>
      <c r="AG85" s="32" t="s">
        <v>35</v>
      </c>
      <c r="AH85" s="32" t="s">
        <v>35</v>
      </c>
      <c r="AI85" s="32" t="s">
        <v>35</v>
      </c>
      <c r="AJ85" s="32" t="s">
        <v>35</v>
      </c>
      <c r="AK85" s="32" t="s">
        <v>35</v>
      </c>
    </row>
    <row r="86" spans="1:37" ht="47.25" x14ac:dyDescent="0.25">
      <c r="A86" s="71" t="str">
        <f>'[1]2 2018-2020'!A86</f>
        <v>1.2.4.2</v>
      </c>
      <c r="B86" s="71" t="str">
        <f>'[1]2 2018-2020'!B86</f>
        <v>Модернизация, техническое перевооружение прочих объектов основных средств, всего, в том числе:</v>
      </c>
      <c r="C86" s="77" t="str">
        <f>'[1]2 2018-2020'!C86</f>
        <v>Г</v>
      </c>
      <c r="D86" s="40" t="str">
        <f>'[1]2 2018-2020'!D86</f>
        <v>нд</v>
      </c>
      <c r="E86" s="41" t="str">
        <f>'[1]2 2018-2020'!E86</f>
        <v>нд</v>
      </c>
      <c r="F86" s="41" t="str">
        <f>'[1]2 2018-2020'!E86</f>
        <v>нд</v>
      </c>
      <c r="G86" s="32" t="s">
        <v>35</v>
      </c>
      <c r="H86" s="40" t="str">
        <f>'[1]2 2018-2020'!H86</f>
        <v>нд</v>
      </c>
      <c r="I86" s="32" t="s">
        <v>35</v>
      </c>
      <c r="J86" s="32" t="s">
        <v>35</v>
      </c>
      <c r="K86" s="32" t="s">
        <v>35</v>
      </c>
      <c r="L86" s="32" t="s">
        <v>35</v>
      </c>
      <c r="M86" s="32" t="s">
        <v>35</v>
      </c>
      <c r="N86" s="32" t="s">
        <v>35</v>
      </c>
      <c r="O86" s="32" t="s">
        <v>35</v>
      </c>
      <c r="P86" s="32" t="s">
        <v>35</v>
      </c>
      <c r="Q86" s="32" t="s">
        <v>35</v>
      </c>
      <c r="R86" s="32" t="s">
        <v>35</v>
      </c>
      <c r="S86" s="32" t="s">
        <v>35</v>
      </c>
      <c r="T86" s="32" t="s">
        <v>35</v>
      </c>
      <c r="U86" s="32" t="s">
        <v>35</v>
      </c>
      <c r="V86" s="32" t="s">
        <v>35</v>
      </c>
      <c r="W86" s="32" t="s">
        <v>35</v>
      </c>
      <c r="X86" s="32" t="s">
        <v>35</v>
      </c>
      <c r="Y86" s="32" t="s">
        <v>35</v>
      </c>
      <c r="Z86" s="32" t="s">
        <v>35</v>
      </c>
      <c r="AA86" s="32" t="s">
        <v>35</v>
      </c>
      <c r="AB86" s="32" t="s">
        <v>35</v>
      </c>
      <c r="AC86" s="32" t="s">
        <v>35</v>
      </c>
      <c r="AD86" s="32" t="s">
        <v>35</v>
      </c>
      <c r="AE86" s="32" t="s">
        <v>35</v>
      </c>
      <c r="AF86" s="32" t="s">
        <v>35</v>
      </c>
      <c r="AG86" s="32" t="s">
        <v>35</v>
      </c>
      <c r="AH86" s="32" t="s">
        <v>35</v>
      </c>
      <c r="AI86" s="32" t="s">
        <v>35</v>
      </c>
      <c r="AJ86" s="32" t="s">
        <v>35</v>
      </c>
      <c r="AK86" s="32" t="s">
        <v>35</v>
      </c>
    </row>
    <row r="87" spans="1:37" ht="63" x14ac:dyDescent="0.25">
      <c r="A87" s="71" t="str">
        <f>'[1]2 2018-2020'!A87</f>
        <v>1.3</v>
      </c>
      <c r="B87" s="71" t="str">
        <f>'[1]2 2018-2020'!B87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7" s="77" t="str">
        <f>'[1]2 2018-2020'!C87</f>
        <v>Г</v>
      </c>
      <c r="D87" s="40" t="str">
        <f>'[1]2 2018-2020'!D87</f>
        <v>нд</v>
      </c>
      <c r="E87" s="41" t="str">
        <f>'[1]2 2018-2020'!E87</f>
        <v>нд</v>
      </c>
      <c r="F87" s="41" t="str">
        <f>'[1]2 2018-2020'!E87</f>
        <v>нд</v>
      </c>
      <c r="G87" s="32" t="s">
        <v>35</v>
      </c>
      <c r="H87" s="40" t="str">
        <f>'[1]2 2018-2020'!H87</f>
        <v>нд</v>
      </c>
      <c r="I87" s="32" t="s">
        <v>35</v>
      </c>
      <c r="J87" s="32" t="s">
        <v>35</v>
      </c>
      <c r="K87" s="32" t="s">
        <v>35</v>
      </c>
      <c r="L87" s="32" t="s">
        <v>35</v>
      </c>
      <c r="M87" s="32" t="s">
        <v>35</v>
      </c>
      <c r="N87" s="32" t="s">
        <v>35</v>
      </c>
      <c r="O87" s="32" t="s">
        <v>35</v>
      </c>
      <c r="P87" s="32" t="s">
        <v>35</v>
      </c>
      <c r="Q87" s="32" t="s">
        <v>35</v>
      </c>
      <c r="R87" s="32" t="s">
        <v>35</v>
      </c>
      <c r="S87" s="32" t="s">
        <v>35</v>
      </c>
      <c r="T87" s="32" t="s">
        <v>35</v>
      </c>
      <c r="U87" s="32" t="s">
        <v>35</v>
      </c>
      <c r="V87" s="32" t="s">
        <v>35</v>
      </c>
      <c r="W87" s="32" t="s">
        <v>35</v>
      </c>
      <c r="X87" s="32" t="s">
        <v>35</v>
      </c>
      <c r="Y87" s="32" t="s">
        <v>35</v>
      </c>
      <c r="Z87" s="32" t="s">
        <v>35</v>
      </c>
      <c r="AA87" s="32" t="s">
        <v>35</v>
      </c>
      <c r="AB87" s="32" t="s">
        <v>35</v>
      </c>
      <c r="AC87" s="32" t="s">
        <v>35</v>
      </c>
      <c r="AD87" s="32" t="s">
        <v>35</v>
      </c>
      <c r="AE87" s="32" t="s">
        <v>35</v>
      </c>
      <c r="AF87" s="32" t="s">
        <v>35</v>
      </c>
      <c r="AG87" s="32" t="s">
        <v>35</v>
      </c>
      <c r="AH87" s="32" t="s">
        <v>35</v>
      </c>
      <c r="AI87" s="32" t="s">
        <v>35</v>
      </c>
      <c r="AJ87" s="32" t="s">
        <v>35</v>
      </c>
      <c r="AK87" s="32" t="s">
        <v>35</v>
      </c>
    </row>
    <row r="88" spans="1:37" ht="63" x14ac:dyDescent="0.25">
      <c r="A88" s="71" t="str">
        <f>'[1]2 2018-2020'!A88</f>
        <v>1.3.1</v>
      </c>
      <c r="B88" s="71" t="str">
        <f>'[1]2 2018-2020'!B88</f>
        <v>Инвестиционные проекты, предусмотренные схемой и программой развития Единой энергетической системы России, всего, в том числе:</v>
      </c>
      <c r="C88" s="77" t="str">
        <f>'[1]2 2018-2020'!C88</f>
        <v>Г</v>
      </c>
      <c r="D88" s="40" t="str">
        <f>'[1]2 2018-2020'!D88</f>
        <v>нд</v>
      </c>
      <c r="E88" s="41" t="str">
        <f>'[1]2 2018-2020'!E88</f>
        <v>нд</v>
      </c>
      <c r="F88" s="41" t="str">
        <f>'[1]2 2018-2020'!E88</f>
        <v>нд</v>
      </c>
      <c r="G88" s="32" t="s">
        <v>35</v>
      </c>
      <c r="H88" s="40" t="str">
        <f>'[1]2 2018-2020'!H88</f>
        <v>нд</v>
      </c>
      <c r="I88" s="32" t="s">
        <v>35</v>
      </c>
      <c r="J88" s="32" t="s">
        <v>35</v>
      </c>
      <c r="K88" s="32" t="s">
        <v>35</v>
      </c>
      <c r="L88" s="32" t="s">
        <v>35</v>
      </c>
      <c r="M88" s="32" t="s">
        <v>35</v>
      </c>
      <c r="N88" s="32" t="s">
        <v>35</v>
      </c>
      <c r="O88" s="32" t="s">
        <v>35</v>
      </c>
      <c r="P88" s="32" t="s">
        <v>35</v>
      </c>
      <c r="Q88" s="32" t="s">
        <v>35</v>
      </c>
      <c r="R88" s="32" t="s">
        <v>35</v>
      </c>
      <c r="S88" s="32" t="s">
        <v>35</v>
      </c>
      <c r="T88" s="32" t="s">
        <v>35</v>
      </c>
      <c r="U88" s="32" t="s">
        <v>35</v>
      </c>
      <c r="V88" s="32" t="s">
        <v>35</v>
      </c>
      <c r="W88" s="32" t="s">
        <v>35</v>
      </c>
      <c r="X88" s="32" t="s">
        <v>35</v>
      </c>
      <c r="Y88" s="32" t="s">
        <v>35</v>
      </c>
      <c r="Z88" s="32" t="s">
        <v>35</v>
      </c>
      <c r="AA88" s="32" t="s">
        <v>35</v>
      </c>
      <c r="AB88" s="32" t="s">
        <v>35</v>
      </c>
      <c r="AC88" s="32" t="s">
        <v>35</v>
      </c>
      <c r="AD88" s="32" t="s">
        <v>35</v>
      </c>
      <c r="AE88" s="32" t="s">
        <v>35</v>
      </c>
      <c r="AF88" s="32" t="s">
        <v>35</v>
      </c>
      <c r="AG88" s="32" t="s">
        <v>35</v>
      </c>
      <c r="AH88" s="32" t="s">
        <v>35</v>
      </c>
      <c r="AI88" s="32" t="s">
        <v>35</v>
      </c>
      <c r="AJ88" s="32" t="s">
        <v>35</v>
      </c>
      <c r="AK88" s="32" t="s">
        <v>35</v>
      </c>
    </row>
    <row r="89" spans="1:37" ht="63" x14ac:dyDescent="0.25">
      <c r="A89" s="71" t="str">
        <f>'[1]2 2018-2020'!A89</f>
        <v>1.3.2</v>
      </c>
      <c r="B89" s="71" t="str">
        <f>'[1]2 2018-2020'!B89</f>
        <v>Инвестиционные проекты, предусмотренные схемой и программой развития субъекта Российской Федерации, всего, в том числе:</v>
      </c>
      <c r="C89" s="77" t="str">
        <f>'[1]2 2018-2020'!C89</f>
        <v>Г</v>
      </c>
      <c r="D89" s="40" t="str">
        <f>'[1]2 2018-2020'!D89</f>
        <v>нд</v>
      </c>
      <c r="E89" s="41" t="str">
        <f>'[1]2 2018-2020'!E89</f>
        <v>нд</v>
      </c>
      <c r="F89" s="41" t="str">
        <f>'[1]2 2018-2020'!E89</f>
        <v>нд</v>
      </c>
      <c r="G89" s="32" t="s">
        <v>35</v>
      </c>
      <c r="H89" s="40" t="str">
        <f>'[1]2 2018-2020'!H89</f>
        <v>нд</v>
      </c>
      <c r="I89" s="32" t="s">
        <v>35</v>
      </c>
      <c r="J89" s="32" t="s">
        <v>35</v>
      </c>
      <c r="K89" s="32" t="s">
        <v>35</v>
      </c>
      <c r="L89" s="32" t="s">
        <v>35</v>
      </c>
      <c r="M89" s="32" t="s">
        <v>35</v>
      </c>
      <c r="N89" s="32" t="s">
        <v>35</v>
      </c>
      <c r="O89" s="32" t="s">
        <v>35</v>
      </c>
      <c r="P89" s="32" t="s">
        <v>35</v>
      </c>
      <c r="Q89" s="32" t="s">
        <v>35</v>
      </c>
      <c r="R89" s="32" t="s">
        <v>35</v>
      </c>
      <c r="S89" s="32" t="s">
        <v>35</v>
      </c>
      <c r="T89" s="32" t="s">
        <v>35</v>
      </c>
      <c r="U89" s="32" t="s">
        <v>35</v>
      </c>
      <c r="V89" s="32" t="s">
        <v>35</v>
      </c>
      <c r="W89" s="32" t="s">
        <v>35</v>
      </c>
      <c r="X89" s="32" t="s">
        <v>35</v>
      </c>
      <c r="Y89" s="32" t="s">
        <v>35</v>
      </c>
      <c r="Z89" s="32" t="s">
        <v>35</v>
      </c>
      <c r="AA89" s="32" t="s">
        <v>35</v>
      </c>
      <c r="AB89" s="32" t="s">
        <v>35</v>
      </c>
      <c r="AC89" s="32" t="s">
        <v>35</v>
      </c>
      <c r="AD89" s="32" t="s">
        <v>35</v>
      </c>
      <c r="AE89" s="32" t="s">
        <v>35</v>
      </c>
      <c r="AF89" s="32" t="s">
        <v>35</v>
      </c>
      <c r="AG89" s="32" t="s">
        <v>35</v>
      </c>
      <c r="AH89" s="32" t="s">
        <v>35</v>
      </c>
      <c r="AI89" s="32" t="s">
        <v>35</v>
      </c>
      <c r="AJ89" s="32" t="s">
        <v>35</v>
      </c>
      <c r="AK89" s="32" t="s">
        <v>35</v>
      </c>
    </row>
    <row r="90" spans="1:37" ht="47.25" x14ac:dyDescent="0.25">
      <c r="A90" s="71" t="str">
        <f>'[1]2 2018-2020'!A90</f>
        <v>1.4</v>
      </c>
      <c r="B90" s="71" t="str">
        <f>'[1]2 2018-2020'!B90</f>
        <v>Прочее новое строительство объектов электросетевого хозяйства, всего, в том числе:</v>
      </c>
      <c r="C90" s="77" t="str">
        <f>'[1]2 2018-2020'!C90</f>
        <v>Г</v>
      </c>
      <c r="D90" s="40" t="str">
        <f>'[1]2 2018-2020'!D90</f>
        <v>нд</v>
      </c>
      <c r="E90" s="41" t="str">
        <f>'[1]2 2018-2020'!E90</f>
        <v>нд</v>
      </c>
      <c r="F90" s="41" t="str">
        <f>'[1]2 2018-2020'!E90</f>
        <v>нд</v>
      </c>
      <c r="G90" s="32" t="s">
        <v>35</v>
      </c>
      <c r="H90" s="40" t="str">
        <f>'[1]2 2018-2020'!H90</f>
        <v>нд</v>
      </c>
      <c r="I90" s="32" t="s">
        <v>35</v>
      </c>
      <c r="J90" s="32" t="s">
        <v>35</v>
      </c>
      <c r="K90" s="32" t="s">
        <v>35</v>
      </c>
      <c r="L90" s="32" t="s">
        <v>35</v>
      </c>
      <c r="M90" s="32" t="s">
        <v>35</v>
      </c>
      <c r="N90" s="32" t="s">
        <v>35</v>
      </c>
      <c r="O90" s="32" t="s">
        <v>35</v>
      </c>
      <c r="P90" s="32" t="s">
        <v>35</v>
      </c>
      <c r="Q90" s="32" t="s">
        <v>35</v>
      </c>
      <c r="R90" s="32" t="s">
        <v>35</v>
      </c>
      <c r="S90" s="32" t="s">
        <v>35</v>
      </c>
      <c r="T90" s="32" t="s">
        <v>35</v>
      </c>
      <c r="U90" s="32" t="s">
        <v>35</v>
      </c>
      <c r="V90" s="32" t="s">
        <v>35</v>
      </c>
      <c r="W90" s="32" t="s">
        <v>35</v>
      </c>
      <c r="X90" s="32" t="s">
        <v>35</v>
      </c>
      <c r="Y90" s="32" t="s">
        <v>35</v>
      </c>
      <c r="Z90" s="32" t="s">
        <v>35</v>
      </c>
      <c r="AA90" s="32" t="s">
        <v>35</v>
      </c>
      <c r="AB90" s="32" t="s">
        <v>35</v>
      </c>
      <c r="AC90" s="32" t="s">
        <v>35</v>
      </c>
      <c r="AD90" s="32" t="s">
        <v>35</v>
      </c>
      <c r="AE90" s="32" t="s">
        <v>35</v>
      </c>
      <c r="AF90" s="32" t="s">
        <v>35</v>
      </c>
      <c r="AG90" s="32" t="s">
        <v>35</v>
      </c>
      <c r="AH90" s="32" t="s">
        <v>35</v>
      </c>
      <c r="AI90" s="32" t="s">
        <v>35</v>
      </c>
      <c r="AJ90" s="32" t="s">
        <v>35</v>
      </c>
      <c r="AK90" s="32" t="s">
        <v>35</v>
      </c>
    </row>
    <row r="91" spans="1:37" ht="47.25" x14ac:dyDescent="0.25">
      <c r="A91" s="71" t="str">
        <f>'[1]2 2018-2020'!A91</f>
        <v>1.5</v>
      </c>
      <c r="B91" s="71" t="str">
        <f>'[1]2 2018-2020'!B91</f>
        <v>Покупка земельных участков для целей реализации инвестиционных проектов, всего, в том числе:</v>
      </c>
      <c r="C91" s="77" t="str">
        <f>'[1]2 2018-2020'!C91</f>
        <v>Г</v>
      </c>
      <c r="D91" s="40" t="str">
        <f>'[1]2 2018-2020'!D91</f>
        <v>нд</v>
      </c>
      <c r="E91" s="41" t="str">
        <f>'[1]2 2018-2020'!E91</f>
        <v>нд</v>
      </c>
      <c r="F91" s="41" t="str">
        <f>'[1]2 2018-2020'!E91</f>
        <v>нд</v>
      </c>
      <c r="G91" s="32" t="s">
        <v>35</v>
      </c>
      <c r="H91" s="40" t="str">
        <f>'[1]2 2018-2020'!H91</f>
        <v>нд</v>
      </c>
      <c r="I91" s="32" t="s">
        <v>35</v>
      </c>
      <c r="J91" s="32" t="s">
        <v>35</v>
      </c>
      <c r="K91" s="32" t="s">
        <v>35</v>
      </c>
      <c r="L91" s="32" t="s">
        <v>35</v>
      </c>
      <c r="M91" s="32" t="s">
        <v>35</v>
      </c>
      <c r="N91" s="32" t="s">
        <v>35</v>
      </c>
      <c r="O91" s="32" t="s">
        <v>35</v>
      </c>
      <c r="P91" s="32" t="s">
        <v>35</v>
      </c>
      <c r="Q91" s="32" t="s">
        <v>35</v>
      </c>
      <c r="R91" s="32" t="s">
        <v>35</v>
      </c>
      <c r="S91" s="32" t="s">
        <v>35</v>
      </c>
      <c r="T91" s="32" t="s">
        <v>35</v>
      </c>
      <c r="U91" s="32" t="s">
        <v>35</v>
      </c>
      <c r="V91" s="32" t="s">
        <v>35</v>
      </c>
      <c r="W91" s="32" t="s">
        <v>35</v>
      </c>
      <c r="X91" s="32" t="s">
        <v>35</v>
      </c>
      <c r="Y91" s="32" t="s">
        <v>35</v>
      </c>
      <c r="Z91" s="32" t="s">
        <v>35</v>
      </c>
      <c r="AA91" s="32" t="s">
        <v>35</v>
      </c>
      <c r="AB91" s="32" t="s">
        <v>35</v>
      </c>
      <c r="AC91" s="32" t="s">
        <v>35</v>
      </c>
      <c r="AD91" s="32" t="s">
        <v>35</v>
      </c>
      <c r="AE91" s="32" t="s">
        <v>35</v>
      </c>
      <c r="AF91" s="32" t="s">
        <v>35</v>
      </c>
      <c r="AG91" s="32" t="s">
        <v>35</v>
      </c>
      <c r="AH91" s="32" t="s">
        <v>35</v>
      </c>
      <c r="AI91" s="32" t="s">
        <v>35</v>
      </c>
      <c r="AJ91" s="32" t="s">
        <v>35</v>
      </c>
      <c r="AK91" s="32" t="s">
        <v>35</v>
      </c>
    </row>
    <row r="92" spans="1:37" ht="31.5" x14ac:dyDescent="0.25">
      <c r="A92" s="71" t="str">
        <f>'[1]2 2018-2020'!A92</f>
        <v>1.6</v>
      </c>
      <c r="B92" s="71" t="str">
        <f>'[1]2 2018-2020'!B92</f>
        <v>Прочие инвестиционные проекты, всего, в том числе:</v>
      </c>
      <c r="C92" s="77" t="str">
        <f>'[1]2 2018-2020'!C92</f>
        <v>Г</v>
      </c>
      <c r="D92" s="40" t="str">
        <f>'[1]2 2018-2020'!D92</f>
        <v>нд</v>
      </c>
      <c r="E92" s="41" t="str">
        <f>'[1]2 2018-2020'!E92</f>
        <v>нд</v>
      </c>
      <c r="F92" s="41" t="str">
        <f>'[1]2 2018-2020'!E92</f>
        <v>нд</v>
      </c>
      <c r="G92" s="32" t="s">
        <v>35</v>
      </c>
      <c r="H92" s="40" t="str">
        <f>'[1]2 2018-2020'!H92</f>
        <v>нд</v>
      </c>
      <c r="I92" s="32" t="s">
        <v>35</v>
      </c>
      <c r="J92" s="32" t="s">
        <v>35</v>
      </c>
      <c r="K92" s="32" t="s">
        <v>35</v>
      </c>
      <c r="L92" s="32" t="s">
        <v>35</v>
      </c>
      <c r="M92" s="32" t="s">
        <v>35</v>
      </c>
      <c r="N92" s="32" t="s">
        <v>35</v>
      </c>
      <c r="O92" s="32" t="s">
        <v>35</v>
      </c>
      <c r="P92" s="32" t="s">
        <v>35</v>
      </c>
      <c r="Q92" s="32" t="s">
        <v>35</v>
      </c>
      <c r="R92" s="32" t="s">
        <v>35</v>
      </c>
      <c r="S92" s="32" t="s">
        <v>35</v>
      </c>
      <c r="T92" s="32" t="s">
        <v>35</v>
      </c>
      <c r="U92" s="32" t="s">
        <v>35</v>
      </c>
      <c r="V92" s="32" t="s">
        <v>35</v>
      </c>
      <c r="W92" s="32" t="s">
        <v>35</v>
      </c>
      <c r="X92" s="32" t="s">
        <v>35</v>
      </c>
      <c r="Y92" s="32" t="s">
        <v>35</v>
      </c>
      <c r="Z92" s="32" t="s">
        <v>35</v>
      </c>
      <c r="AA92" s="32" t="s">
        <v>35</v>
      </c>
      <c r="AB92" s="32" t="s">
        <v>35</v>
      </c>
      <c r="AC92" s="32" t="s">
        <v>35</v>
      </c>
      <c r="AD92" s="32" t="s">
        <v>35</v>
      </c>
      <c r="AE92" s="32" t="s">
        <v>35</v>
      </c>
      <c r="AF92" s="32" t="s">
        <v>35</v>
      </c>
      <c r="AG92" s="32" t="s">
        <v>35</v>
      </c>
      <c r="AH92" s="32" t="s">
        <v>35</v>
      </c>
      <c r="AI92" s="32" t="s">
        <v>35</v>
      </c>
      <c r="AJ92" s="32" t="s">
        <v>35</v>
      </c>
      <c r="AK92" s="32" t="s">
        <v>35</v>
      </c>
    </row>
    <row r="95" spans="1:37" x14ac:dyDescent="0.25">
      <c r="A95" s="88" t="s">
        <v>57</v>
      </c>
    </row>
  </sheetData>
  <mergeCells count="35">
    <mergeCell ref="AA14:AB15"/>
    <mergeCell ref="AK14:AK16"/>
    <mergeCell ref="K15:O15"/>
    <mergeCell ref="P15:T15"/>
    <mergeCell ref="U15:V15"/>
    <mergeCell ref="W15:X15"/>
    <mergeCell ref="Y15:Z15"/>
    <mergeCell ref="AC15:AD15"/>
    <mergeCell ref="AE15:AF15"/>
    <mergeCell ref="AG15:AH15"/>
    <mergeCell ref="AI15:AI16"/>
    <mergeCell ref="AC14:AJ14"/>
    <mergeCell ref="AJ15:AJ16"/>
    <mergeCell ref="F14:G15"/>
    <mergeCell ref="A9:AK9"/>
    <mergeCell ref="A10:AH10"/>
    <mergeCell ref="C11:L11"/>
    <mergeCell ref="M11:Z11"/>
    <mergeCell ref="M12:Z12"/>
    <mergeCell ref="A13:AJ13"/>
    <mergeCell ref="A14:A16"/>
    <mergeCell ref="B14:B16"/>
    <mergeCell ref="C14:C16"/>
    <mergeCell ref="D14:D16"/>
    <mergeCell ref="E14:E16"/>
    <mergeCell ref="H14:I15"/>
    <mergeCell ref="J14:J16"/>
    <mergeCell ref="K14:T14"/>
    <mergeCell ref="U14:Z14"/>
    <mergeCell ref="A8:AH8"/>
    <mergeCell ref="AJ2:AK2"/>
    <mergeCell ref="A4:AK4"/>
    <mergeCell ref="I6:L6"/>
    <mergeCell ref="M6:Z6"/>
    <mergeCell ref="M7:Z7"/>
  </mergeCells>
  <pageMargins left="0.70866141732283472" right="0.70866141732283472" top="0.74803149606299213" bottom="0.74803149606299213" header="0.31496062992125984" footer="0.31496062992125984"/>
  <pageSetup paperSize="8" scale="10" firstPageNumber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2018-2020</vt:lpstr>
      <vt:lpstr>'3 2018-2020'!Область_печати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2017-08-09T10:48:55Z</dcterms:created>
  <dcterms:modified xsi:type="dcterms:W3CDTF">2018-02-27T08:43:54Z</dcterms:modified>
</cp:coreProperties>
</file>