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5" windowWidth="19035" windowHeight="10485"/>
  </bookViews>
  <sheets>
    <sheet name="баланс " sheetId="1" r:id="rId1"/>
  </sheets>
  <externalReferences>
    <externalReference r:id="rId2"/>
    <externalReference r:id="rId3"/>
    <externalReference r:id="rId4"/>
    <externalReference r:id="rId5"/>
  </externalReferences>
  <definedNames>
    <definedName name="anscount" hidden="1">1</definedName>
    <definedName name="logic">[1]TEHSHEET!$F$2:$F$3</definedName>
    <definedName name="MONTH">[1]TEHSHEET!$D$2:$D$14</definedName>
    <definedName name="MR_LIST">[1]REESTR_MO!$D$2:$D$62</definedName>
    <definedName name="org">[1]Титульный!$G$18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OT_22">P3_PROT_22,P4_PROT_22,P5_PROT_22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version">[1]Инструкция!$B$3</definedName>
    <definedName name="YEAR">[1]TEHSHEET!$E$2:$E$5</definedName>
    <definedName name="_xlnm.Print_Area" localSheetId="0">'баланс '!$A$1:$AU$31</definedName>
  </definedNames>
  <calcPr calcId="144525"/>
</workbook>
</file>

<file path=xl/calcChain.xml><?xml version="1.0" encoding="utf-8"?>
<calcChain xmlns="http://schemas.openxmlformats.org/spreadsheetml/2006/main">
  <c r="AB22" i="1"/>
  <c r="AQ11" l="1"/>
  <c r="AS10"/>
  <c r="AQ10" s="1"/>
  <c r="AQ9"/>
  <c r="AU7"/>
  <c r="AT7"/>
  <c r="AS7"/>
  <c r="AR7"/>
  <c r="AQ7"/>
  <c r="AU6"/>
  <c r="AU23" s="1"/>
  <c r="AT6"/>
  <c r="AT23" s="1"/>
  <c r="AS6"/>
  <c r="AS23" s="1"/>
  <c r="AR6"/>
  <c r="AC6"/>
  <c r="AD6"/>
  <c r="AE6"/>
  <c r="AF6"/>
  <c r="AH6"/>
  <c r="AI6"/>
  <c r="AJ6"/>
  <c r="AK6"/>
  <c r="AM6"/>
  <c r="AN6"/>
  <c r="AO6"/>
  <c r="AP6"/>
  <c r="H7"/>
  <c r="R7"/>
  <c r="W7"/>
  <c r="AB7"/>
  <c r="AH7"/>
  <c r="AI7"/>
  <c r="AJ7"/>
  <c r="AK7"/>
  <c r="AM7"/>
  <c r="AN7"/>
  <c r="AO7"/>
  <c r="AP7"/>
  <c r="C9"/>
  <c r="H9"/>
  <c r="M9"/>
  <c r="R9"/>
  <c r="W9"/>
  <c r="AC9"/>
  <c r="AE9"/>
  <c r="AB9" s="1"/>
  <c r="AB23" s="1"/>
  <c r="AF9"/>
  <c r="AH9"/>
  <c r="AI9"/>
  <c r="AJ9"/>
  <c r="AK9"/>
  <c r="AM9"/>
  <c r="AN9"/>
  <c r="AO9"/>
  <c r="AP9"/>
  <c r="AL9" s="1"/>
  <c r="F10"/>
  <c r="C10" s="1"/>
  <c r="C22" s="1"/>
  <c r="C23" s="1"/>
  <c r="G10"/>
  <c r="H10"/>
  <c r="M10"/>
  <c r="R10"/>
  <c r="W10"/>
  <c r="AB10"/>
  <c r="AH10"/>
  <c r="AI10"/>
  <c r="AJ10"/>
  <c r="AK10"/>
  <c r="AM10"/>
  <c r="AN10"/>
  <c r="AO10"/>
  <c r="AP10"/>
  <c r="AL10" s="1"/>
  <c r="C11"/>
  <c r="H11"/>
  <c r="M11"/>
  <c r="R11"/>
  <c r="W11"/>
  <c r="AB11"/>
  <c r="AH11"/>
  <c r="AI11"/>
  <c r="AJ11"/>
  <c r="AK11"/>
  <c r="AM11"/>
  <c r="AN11"/>
  <c r="AO11"/>
  <c r="AP11"/>
  <c r="H22"/>
  <c r="M22"/>
  <c r="R22"/>
  <c r="W22"/>
  <c r="Z22"/>
  <c r="AE22"/>
  <c r="AH22"/>
  <c r="AI22"/>
  <c r="AJ22"/>
  <c r="AK22"/>
  <c r="AM22"/>
  <c r="AN22"/>
  <c r="AO22"/>
  <c r="AP22"/>
  <c r="D23"/>
  <c r="E23"/>
  <c r="F23"/>
  <c r="G23"/>
  <c r="H23"/>
  <c r="M23"/>
  <c r="N23"/>
  <c r="P23"/>
  <c r="Q23"/>
  <c r="R23"/>
  <c r="S23"/>
  <c r="U23"/>
  <c r="V23"/>
  <c r="W23"/>
  <c r="X23"/>
  <c r="Z23"/>
  <c r="AA23"/>
  <c r="AC23"/>
  <c r="AD23"/>
  <c r="AE23"/>
  <c r="AF23"/>
  <c r="AH23"/>
  <c r="AI23"/>
  <c r="AJ23"/>
  <c r="AK23"/>
  <c r="AM23"/>
  <c r="AN23"/>
  <c r="AO23"/>
  <c r="AP23"/>
  <c r="AL11" l="1"/>
  <c r="AG11"/>
  <c r="AG10"/>
  <c r="AL7"/>
  <c r="AG7"/>
  <c r="AG6"/>
  <c r="AB6"/>
  <c r="AB25" s="1"/>
  <c r="AG9"/>
  <c r="AL6"/>
  <c r="AQ6"/>
  <c r="AR23"/>
  <c r="AQ23"/>
  <c r="AL22"/>
  <c r="AL23" s="1"/>
  <c r="AG22"/>
  <c r="AG23" s="1"/>
</calcChain>
</file>

<file path=xl/sharedStrings.xml><?xml version="1.0" encoding="utf-8"?>
<sst xmlns="http://schemas.openxmlformats.org/spreadsheetml/2006/main" count="77" uniqueCount="36">
  <si>
    <t>В.Г. Журавлев</t>
  </si>
  <si>
    <t>% (от отпуска в сеть за минусом объема собственного потребления)</t>
  </si>
  <si>
    <t>МВт*час (без учета потерь собственного потребления)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</si>
  <si>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ценообразования:</t>
  </si>
  <si>
    <t xml:space="preserve"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</t>
  </si>
  <si>
    <t>Об объеме недопоставленной в результате аварийных отключений электрической энергии</t>
  </si>
  <si>
    <t>О размере фактических потерь, оплачиваемых покупателями при осуществлении расчетов за электрическую энергию по уровням напряжения</t>
  </si>
  <si>
    <t>О закупке сетевыми организациями электрической энергии для компенсации потерь в сетях и ее стоимости</t>
  </si>
  <si>
    <t xml:space="preserve">О затратах на оплату потерь, в том числе:                                                          о затратах сетевой организации на покупку потерь в собственных сетях      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</si>
  <si>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</t>
  </si>
  <si>
    <t>─Собственное потребление ООО "КрасКом", МВт*ч</t>
  </si>
  <si>
    <t>─Отпуск из сети в смежные сетевые организации, МВт*ч</t>
  </si>
  <si>
    <t>Отпуск электроэнергии из сетей ООО "КрасКом", в том числе:</t>
  </si>
  <si>
    <t>Поступление электроэнергии в сеть ООО "КрасКом" от других организаций, МВт*ч</t>
  </si>
  <si>
    <t>Поступление электроэнергии в сеть ООО "КрасКом" всего (с учетом перетока из смежной сети), МВт*ч, в том числе: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</si>
  <si>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 и территориальным сетевым организациям, присоединенным к сетям сетевой организации:</t>
  </si>
  <si>
    <t>НН</t>
  </si>
  <si>
    <t>СН2</t>
  </si>
  <si>
    <t>СН1</t>
  </si>
  <si>
    <t>ВН</t>
  </si>
  <si>
    <t>Всего</t>
  </si>
  <si>
    <t>ФАКТ 2016 г</t>
  </si>
  <si>
    <t>ПЛАН 2016 г</t>
  </si>
  <si>
    <t>ФАКТ 2015 г</t>
  </si>
  <si>
    <t>ПЛАН 2015 г</t>
  </si>
  <si>
    <t>ФАКТ 2014 г</t>
  </si>
  <si>
    <t>ПЛАН 2014 г</t>
  </si>
  <si>
    <t>ФАКТ 2013 г</t>
  </si>
  <si>
    <t>ПЛАН 2013 г</t>
  </si>
  <si>
    <t>Наименование информации</t>
  </si>
  <si>
    <t>№ п/п</t>
  </si>
  <si>
    <t>О балансе электрической энергии и мощности</t>
  </si>
  <si>
    <t>ПЛАН 2017 г</t>
  </si>
  <si>
    <t>─Отпуск электроэнергии абонентам ПАО "Красноярскэнергосбыт", МВт*ч</t>
  </si>
  <si>
    <t>Главный энергетик ООО "КрасКом"</t>
  </si>
  <si>
    <t>факт 2016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</si>
</sst>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"/>
    <numFmt numFmtId="166" formatCode="_-* #,##0.00[$€-1]_-;\-* #,##0.00[$€-1]_-;_-* &quot;-&quot;??[$€-1]_-"/>
    <numFmt numFmtId="167" formatCode="&quot;$&quot;#,##0_);[Red]\(&quot;$&quot;#,##0\)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indexed="11"/>
      <name val="Tahoma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7" fillId="0" borderId="0"/>
    <xf numFmtId="166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37" applyNumberFormat="0" applyAlignment="0">
      <protection locked="0"/>
    </xf>
    <xf numFmtId="167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3" borderId="37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4" borderId="38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Border="0">
      <alignment horizontal="center" vertical="center" wrapText="1"/>
    </xf>
    <xf numFmtId="0" fontId="21" fillId="0" borderId="36" applyBorder="0">
      <alignment horizontal="center" vertical="center" wrapText="1"/>
    </xf>
    <xf numFmtId="49" fontId="22" fillId="0" borderId="0" applyBorder="0">
      <alignment vertical="top"/>
    </xf>
    <xf numFmtId="0" fontId="1" fillId="0" borderId="0"/>
    <xf numFmtId="0" fontId="1" fillId="0" borderId="0"/>
    <xf numFmtId="0" fontId="23" fillId="5" borderId="0" applyNumberFormat="0" applyBorder="0" applyAlignment="0">
      <alignment horizontal="left" vertical="center"/>
    </xf>
    <xf numFmtId="49" fontId="22" fillId="5" borderId="0" applyBorder="0">
      <alignment vertical="top"/>
    </xf>
  </cellStyleXfs>
  <cellXfs count="137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horizontal="justify" vertical="top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/>
    <xf numFmtId="0" fontId="3" fillId="0" borderId="0" xfId="1" applyFont="1" applyBorder="1" applyAlignment="1">
      <alignment wrapText="1"/>
    </xf>
    <xf numFmtId="164" fontId="3" fillId="0" borderId="0" xfId="1" applyNumberFormat="1" applyFont="1" applyBorder="1"/>
    <xf numFmtId="3" fontId="4" fillId="0" borderId="0" xfId="1" applyNumberFormat="1" applyFont="1"/>
    <xf numFmtId="3" fontId="4" fillId="0" borderId="0" xfId="1" applyNumberFormat="1" applyFont="1" applyBorder="1"/>
    <xf numFmtId="10" fontId="5" fillId="0" borderId="1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10" fontId="6" fillId="0" borderId="2" xfId="1" applyNumberFormat="1" applyFont="1" applyBorder="1" applyAlignment="1">
      <alignment horizontal="center"/>
    </xf>
    <xf numFmtId="0" fontId="5" fillId="0" borderId="4" xfId="1" applyFont="1" applyBorder="1" applyAlignment="1">
      <alignment wrapText="1"/>
    </xf>
    <xf numFmtId="0" fontId="3" fillId="0" borderId="3" xfId="1" applyFont="1" applyBorder="1" applyAlignment="1">
      <alignment vertical="top" wrapText="1"/>
    </xf>
    <xf numFmtId="164" fontId="3" fillId="0" borderId="5" xfId="1" applyNumberFormat="1" applyFont="1" applyFill="1" applyBorder="1" applyAlignment="1">
      <alignment horizontal="center" wrapText="1"/>
    </xf>
    <xf numFmtId="164" fontId="5" fillId="0" borderId="6" xfId="1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 wrapText="1"/>
    </xf>
    <xf numFmtId="164" fontId="5" fillId="0" borderId="6" xfId="1" applyNumberFormat="1" applyFont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5" fontId="6" fillId="0" borderId="7" xfId="1" applyNumberFormat="1" applyFont="1" applyFill="1" applyBorder="1" applyAlignment="1">
      <alignment horizontal="center"/>
    </xf>
    <xf numFmtId="165" fontId="6" fillId="0" borderId="8" xfId="1" applyNumberFormat="1" applyFont="1" applyFill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5" fillId="0" borderId="8" xfId="1" applyFont="1" applyBorder="1" applyAlignment="1">
      <alignment wrapText="1"/>
    </xf>
    <xf numFmtId="0" fontId="3" fillId="0" borderId="6" xfId="1" applyFont="1" applyBorder="1" applyAlignment="1">
      <alignment vertical="top" wrapText="1"/>
    </xf>
    <xf numFmtId="164" fontId="6" fillId="0" borderId="9" xfId="1" applyNumberFormat="1" applyFont="1" applyFill="1" applyBorder="1" applyAlignment="1">
      <alignment horizontal="center"/>
    </xf>
    <xf numFmtId="164" fontId="6" fillId="0" borderId="10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 wrapText="1"/>
    </xf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0" fontId="5" fillId="0" borderId="12" xfId="1" applyFont="1" applyFill="1" applyBorder="1" applyAlignment="1">
      <alignment horizontal="justify" wrapText="1"/>
    </xf>
    <xf numFmtId="0" fontId="3" fillId="0" borderId="11" xfId="1" applyFont="1" applyFill="1" applyBorder="1" applyAlignment="1">
      <alignment horizontal="center" vertical="top" wrapText="1"/>
    </xf>
    <xf numFmtId="164" fontId="6" fillId="0" borderId="13" xfId="1" applyNumberFormat="1" applyFont="1" applyFill="1" applyBorder="1" applyAlignment="1">
      <alignment horizontal="center"/>
    </xf>
    <xf numFmtId="164" fontId="6" fillId="0" borderId="14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 wrapText="1"/>
    </xf>
    <xf numFmtId="164" fontId="6" fillId="0" borderId="13" xfId="1" applyNumberFormat="1" applyFont="1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0" fontId="5" fillId="0" borderId="16" xfId="1" applyFont="1" applyFill="1" applyBorder="1" applyAlignment="1">
      <alignment horizontal="justify" wrapText="1"/>
    </xf>
    <xf numFmtId="0" fontId="3" fillId="0" borderId="15" xfId="1" applyFont="1" applyFill="1" applyBorder="1" applyAlignment="1">
      <alignment horizontal="center" vertical="top" wrapText="1"/>
    </xf>
    <xf numFmtId="0" fontId="6" fillId="0" borderId="16" xfId="1" applyFont="1" applyFill="1" applyBorder="1" applyAlignment="1">
      <alignment horizontal="justify" wrapText="1"/>
    </xf>
    <xf numFmtId="0" fontId="3" fillId="0" borderId="15" xfId="1" applyFont="1" applyBorder="1" applyAlignment="1">
      <alignment horizontal="center" vertical="top" wrapText="1"/>
    </xf>
    <xf numFmtId="0" fontId="6" fillId="0" borderId="16" xfId="1" applyFont="1" applyFill="1" applyBorder="1" applyAlignment="1">
      <alignment wrapText="1"/>
    </xf>
    <xf numFmtId="164" fontId="5" fillId="0" borderId="15" xfId="1" applyNumberFormat="1" applyFont="1" applyFill="1" applyBorder="1" applyAlignment="1">
      <alignment horizontal="center"/>
    </xf>
    <xf numFmtId="0" fontId="6" fillId="0" borderId="16" xfId="1" applyFont="1" applyFill="1" applyBorder="1" applyAlignment="1">
      <alignment horizontal="left" wrapText="1"/>
    </xf>
    <xf numFmtId="164" fontId="6" fillId="0" borderId="19" xfId="1" applyNumberFormat="1" applyFont="1" applyFill="1" applyBorder="1" applyAlignment="1">
      <alignment horizontal="center"/>
    </xf>
    <xf numFmtId="3" fontId="6" fillId="0" borderId="20" xfId="1" applyNumberFormat="1" applyFont="1" applyBorder="1" applyAlignment="1">
      <alignment horizontal="center"/>
    </xf>
    <xf numFmtId="3" fontId="6" fillId="0" borderId="19" xfId="1" applyNumberFormat="1" applyFont="1" applyBorder="1" applyAlignment="1">
      <alignment horizontal="center"/>
    </xf>
    <xf numFmtId="3" fontId="5" fillId="0" borderId="15" xfId="1" applyNumberFormat="1" applyFont="1" applyBorder="1" applyAlignment="1">
      <alignment horizontal="center"/>
    </xf>
    <xf numFmtId="164" fontId="6" fillId="0" borderId="14" xfId="1" applyNumberFormat="1" applyFont="1" applyFill="1" applyBorder="1" applyAlignment="1" applyProtection="1">
      <alignment horizontal="center"/>
    </xf>
    <xf numFmtId="164" fontId="6" fillId="0" borderId="20" xfId="1" applyNumberFormat="1" applyFont="1" applyBorder="1" applyAlignment="1">
      <alignment horizontal="center"/>
    </xf>
    <xf numFmtId="164" fontId="6" fillId="0" borderId="19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3" fontId="6" fillId="0" borderId="14" xfId="1" applyNumberFormat="1" applyFont="1" applyFill="1" applyBorder="1" applyAlignment="1" applyProtection="1">
      <alignment horizontal="center"/>
    </xf>
    <xf numFmtId="164" fontId="6" fillId="0" borderId="21" xfId="1" applyNumberFormat="1" applyFont="1" applyFill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164" fontId="6" fillId="0" borderId="23" xfId="1" applyNumberFormat="1" applyFont="1" applyFill="1" applyBorder="1" applyAlignment="1">
      <alignment horizontal="center"/>
    </xf>
    <xf numFmtId="164" fontId="6" fillId="0" borderId="24" xfId="1" applyNumberFormat="1" applyFont="1" applyFill="1" applyBorder="1" applyAlignment="1">
      <alignment horizontal="center"/>
    </xf>
    <xf numFmtId="3" fontId="6" fillId="0" borderId="23" xfId="1" applyNumberFormat="1" applyFont="1" applyFill="1" applyBorder="1" applyAlignment="1">
      <alignment horizontal="center"/>
    </xf>
    <xf numFmtId="3" fontId="6" fillId="0" borderId="24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wrapText="1"/>
    </xf>
    <xf numFmtId="164" fontId="6" fillId="0" borderId="5" xfId="1" applyNumberFormat="1" applyFont="1" applyFill="1" applyBorder="1" applyAlignment="1">
      <alignment horizontal="center"/>
    </xf>
    <xf numFmtId="3" fontId="6" fillId="0" borderId="7" xfId="1" applyNumberFormat="1" applyFont="1" applyFill="1" applyBorder="1" applyAlignment="1">
      <alignment horizontal="center"/>
    </xf>
    <xf numFmtId="3" fontId="6" fillId="0" borderId="5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6" fillId="0" borderId="25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6" fillId="0" borderId="26" xfId="1" applyNumberFormat="1" applyFont="1" applyFill="1" applyBorder="1" applyAlignment="1">
      <alignment horizontal="center"/>
    </xf>
    <xf numFmtId="164" fontId="5" fillId="2" borderId="18" xfId="1" applyNumberFormat="1" applyFont="1" applyFill="1" applyBorder="1" applyAlignment="1">
      <alignment horizontal="center"/>
    </xf>
    <xf numFmtId="165" fontId="6" fillId="0" borderId="23" xfId="1" applyNumberFormat="1" applyFont="1" applyBorder="1" applyAlignment="1">
      <alignment horizontal="center"/>
    </xf>
    <xf numFmtId="165" fontId="6" fillId="0" borderId="24" xfId="1" applyNumberFormat="1" applyFont="1" applyBorder="1" applyAlignment="1">
      <alignment horizontal="center"/>
    </xf>
    <xf numFmtId="165" fontId="5" fillId="0" borderId="18" xfId="1" applyNumberFormat="1" applyFont="1" applyFill="1" applyBorder="1" applyAlignment="1">
      <alignment horizontal="center"/>
    </xf>
    <xf numFmtId="0" fontId="5" fillId="0" borderId="17" xfId="1" applyFont="1" applyFill="1" applyBorder="1" applyAlignment="1">
      <alignment wrapText="1"/>
    </xf>
    <xf numFmtId="164" fontId="6" fillId="2" borderId="20" xfId="1" applyNumberFormat="1" applyFont="1" applyFill="1" applyBorder="1" applyAlignment="1">
      <alignment horizontal="center"/>
    </xf>
    <xf numFmtId="164" fontId="6" fillId="2" borderId="19" xfId="1" applyNumberFormat="1" applyFont="1" applyFill="1" applyBorder="1" applyAlignment="1">
      <alignment horizontal="center"/>
    </xf>
    <xf numFmtId="164" fontId="5" fillId="2" borderId="15" xfId="1" applyNumberFormat="1" applyFont="1" applyFill="1" applyBorder="1" applyAlignment="1">
      <alignment horizontal="center" wrapText="1"/>
    </xf>
    <xf numFmtId="164" fontId="6" fillId="0" borderId="16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3" fontId="3" fillId="0" borderId="6" xfId="1" applyNumberFormat="1" applyFont="1" applyFill="1" applyBorder="1" applyAlignment="1">
      <alignment horizontal="center" wrapText="1"/>
    </xf>
    <xf numFmtId="0" fontId="3" fillId="0" borderId="22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13" xfId="1" applyFont="1" applyFill="1" applyBorder="1" applyAlignment="1">
      <alignment wrapText="1"/>
    </xf>
    <xf numFmtId="0" fontId="3" fillId="0" borderId="27" xfId="1" applyFont="1" applyFill="1" applyBorder="1" applyAlignment="1">
      <alignment horizontal="center"/>
    </xf>
    <xf numFmtId="164" fontId="3" fillId="0" borderId="28" xfId="1" applyNumberFormat="1" applyFont="1" applyFill="1" applyBorder="1" applyAlignment="1">
      <alignment horizontal="center" wrapText="1"/>
    </xf>
    <xf numFmtId="0" fontId="3" fillId="0" borderId="27" xfId="1" applyFont="1" applyBorder="1" applyAlignment="1">
      <alignment horizontal="center"/>
    </xf>
    <xf numFmtId="164" fontId="3" fillId="0" borderId="27" xfId="1" applyNumberFormat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3" fontId="3" fillId="0" borderId="28" xfId="1" applyNumberFormat="1" applyFont="1" applyFill="1" applyBorder="1" applyAlignment="1">
      <alignment horizontal="center" wrapText="1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3" fontId="3" fillId="0" borderId="18" xfId="1" applyNumberFormat="1" applyFont="1" applyFill="1" applyBorder="1" applyAlignment="1">
      <alignment horizontal="center" wrapText="1"/>
    </xf>
    <xf numFmtId="0" fontId="5" fillId="0" borderId="29" xfId="1" applyFont="1" applyFill="1" applyBorder="1" applyAlignment="1">
      <alignment wrapText="1"/>
    </xf>
    <xf numFmtId="0" fontId="5" fillId="0" borderId="30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6" fillId="0" borderId="0" xfId="1" applyFont="1"/>
    <xf numFmtId="0" fontId="5" fillId="0" borderId="0" xfId="1" applyFont="1" applyAlignment="1">
      <alignment horizontal="left"/>
    </xf>
    <xf numFmtId="164" fontId="6" fillId="2" borderId="25" xfId="1" applyNumberFormat="1" applyFont="1" applyFill="1" applyBorder="1" applyAlignment="1">
      <alignment horizontal="center"/>
    </xf>
    <xf numFmtId="164" fontId="6" fillId="2" borderId="26" xfId="1" applyNumberFormat="1" applyFont="1" applyFill="1" applyBorder="1" applyAlignment="1">
      <alignment horizontal="center"/>
    </xf>
    <xf numFmtId="10" fontId="5" fillId="0" borderId="3" xfId="1" applyNumberFormat="1" applyFont="1" applyFill="1" applyBorder="1" applyAlignment="1">
      <alignment horizontal="center"/>
    </xf>
    <xf numFmtId="10" fontId="5" fillId="0" borderId="2" xfId="1" applyNumberFormat="1" applyFont="1" applyFill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164" fontId="24" fillId="0" borderId="15" xfId="1" applyNumberFormat="1" applyFont="1" applyFill="1" applyBorder="1" applyAlignment="1">
      <alignment horizontal="center" wrapText="1"/>
    </xf>
    <xf numFmtId="164" fontId="25" fillId="0" borderId="14" xfId="1" applyNumberFormat="1" applyFont="1" applyFill="1" applyBorder="1" applyAlignment="1">
      <alignment horizontal="center"/>
    </xf>
    <xf numFmtId="164" fontId="25" fillId="0" borderId="13" xfId="1" applyNumberFormat="1" applyFont="1" applyFill="1" applyBorder="1" applyAlignment="1">
      <alignment horizontal="center"/>
    </xf>
    <xf numFmtId="164" fontId="5" fillId="6" borderId="15" xfId="1" applyNumberFormat="1" applyFont="1" applyFill="1" applyBorder="1" applyAlignment="1">
      <alignment horizontal="center"/>
    </xf>
    <xf numFmtId="164" fontId="6" fillId="6" borderId="19" xfId="1" applyNumberFormat="1" applyFont="1" applyFill="1" applyBorder="1" applyAlignment="1">
      <alignment horizontal="center"/>
    </xf>
    <xf numFmtId="164" fontId="6" fillId="6" borderId="20" xfId="1" applyNumberFormat="1" applyFont="1" applyFill="1" applyBorder="1" applyAlignment="1">
      <alignment horizontal="center"/>
    </xf>
    <xf numFmtId="0" fontId="3" fillId="6" borderId="0" xfId="1" applyFont="1" applyFill="1" applyBorder="1"/>
    <xf numFmtId="0" fontId="5" fillId="0" borderId="28" xfId="1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28" xfId="1" applyFont="1" applyFill="1" applyBorder="1" applyAlignment="1">
      <alignment horizontal="center"/>
    </xf>
    <xf numFmtId="0" fontId="5" fillId="0" borderId="27" xfId="1" applyFont="1" applyFill="1" applyBorder="1" applyAlignment="1">
      <alignment horizontal="center"/>
    </xf>
    <xf numFmtId="0" fontId="5" fillId="0" borderId="29" xfId="1" applyFont="1" applyFill="1" applyBorder="1" applyAlignment="1">
      <alignment horizontal="center"/>
    </xf>
    <xf numFmtId="0" fontId="3" fillId="0" borderId="6" xfId="1" applyFont="1" applyBorder="1" applyAlignment="1">
      <alignment horizontal="center" vertical="top" wrapText="1"/>
    </xf>
    <xf numFmtId="0" fontId="3" fillId="0" borderId="18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6" fillId="0" borderId="12" xfId="1" applyFont="1" applyFill="1" applyBorder="1" applyAlignment="1">
      <alignment horizontal="left" wrapText="1"/>
    </xf>
    <xf numFmtId="0" fontId="6" fillId="0" borderId="17" xfId="1" applyFont="1" applyFill="1" applyBorder="1" applyAlignment="1">
      <alignment horizontal="left" wrapText="1"/>
    </xf>
    <xf numFmtId="0" fontId="5" fillId="0" borderId="36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3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4" xfId="1" applyFont="1" applyBorder="1" applyAlignment="1">
      <alignment horizontal="center"/>
    </xf>
    <xf numFmtId="0" fontId="3" fillId="0" borderId="0" xfId="1" applyFont="1" applyBorder="1" applyAlignment="1">
      <alignment horizontal="left" wrapText="1"/>
    </xf>
    <xf numFmtId="164" fontId="5" fillId="0" borderId="39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</cellXfs>
  <cellStyles count="37">
    <cellStyle name=" 1" xfId="2"/>
    <cellStyle name=" 1 2" xfId="3"/>
    <cellStyle name=" 1_Stage1" xfId="4"/>
    <cellStyle name="_Model_RAB Мой_PR.PROG.WARM.NOTCOMBI.2012.2.16_v1.4(04.04.11) " xfId="5"/>
    <cellStyle name="_Model_RAB Мой_Книга2_PR.PROG.WARM.NOTCOMBI.2012.2.16_v1.4(04.04.11) " xfId="6"/>
    <cellStyle name="_Model_RAB_MRSK_svod_PR.PROG.WARM.NOTCOMBI.2012.2.16_v1.4(04.04.11) " xfId="7"/>
    <cellStyle name="_Model_RAB_MRSK_svod_Книга2_PR.PROG.WARM.NOTCOMBI.2012.2.16_v1.4(04.04.11) " xfId="8"/>
    <cellStyle name="_МОДЕЛЬ_1 (2)_PR.PROG.WARM.NOTCOMBI.2012.2.16_v1.4(04.04.11) " xfId="9"/>
    <cellStyle name="_МОДЕЛЬ_1 (2)_Книга2_PR.PROG.WARM.NOTCOMBI.2012.2.16_v1.4(04.04.11) " xfId="10"/>
    <cellStyle name="_пр 5 тариф RAB_PR.PROG.WARM.NOTCOMBI.2012.2.16_v1.4(04.04.11) " xfId="11"/>
    <cellStyle name="_пр 5 тариф RAB_Книга2_PR.PROG.WARM.NOTCOMBI.2012.2.16_v1.4(04.04.11) " xfId="12"/>
    <cellStyle name="_Расчет RAB_22072008_PR.PROG.WARM.NOTCOMBI.2012.2.16_v1.4(04.04.11) " xfId="13"/>
    <cellStyle name="_Расчет RAB_22072008_Книга2_PR.PROG.WARM.NOTCOMBI.2012.2.16_v1.4(04.04.11) " xfId="14"/>
    <cellStyle name="_Расчет RAB_Лен и МОЭСК_с 2010 года_14.04.2009_со сглаж_version 3.0_без ФСК_PR.PROG.WARM.NOTCOMBI.2012.2.16_v1.4(04.04.11) " xfId="15"/>
    <cellStyle name="_Расчет RAB_Лен и МОЭСК_с 2010 года_14.04.2009_со сглаж_version 3.0_без ФСК_Книга2_PR.PROG.WARM.NOTCOMBI.2012.2.16_v1.4(04.04.11) " xfId="16"/>
    <cellStyle name="Cells 2" xfId="17"/>
    <cellStyle name="Currency [0]" xfId="18"/>
    <cellStyle name="Currency2" xfId="19"/>
    <cellStyle name="Followed Hyperlink" xfId="20"/>
    <cellStyle name="Header 3" xfId="21"/>
    <cellStyle name="Hyperlink" xfId="22"/>
    <cellStyle name="normal" xfId="23"/>
    <cellStyle name="Normal1" xfId="24"/>
    <cellStyle name="Normal2" xfId="25"/>
    <cellStyle name="Percent1" xfId="26"/>
    <cellStyle name="Title 4" xfId="27"/>
    <cellStyle name="Гиперссылка 2 2 2" xfId="28"/>
    <cellStyle name="Гиперссылка 4 6" xfId="29"/>
    <cellStyle name="Заголовок" xfId="30"/>
    <cellStyle name="ЗаголовокСтолбца" xfId="31"/>
    <cellStyle name="Обычный" xfId="0" builtinId="0"/>
    <cellStyle name="Обычный 10" xfId="32"/>
    <cellStyle name="Обычный 11" xfId="33"/>
    <cellStyle name="Обычный 12 3 2" xfId="34"/>
    <cellStyle name="Обычный 2" xfId="1"/>
    <cellStyle name="Обычный 2 14" xfId="35"/>
    <cellStyle name="Обычный 3 3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90;&#1072;&#1090;&#1086;&#1090;&#1095;&#1077;&#1090;&#1085;&#1086;&#1089;&#1090;&#1100;/46%20&#1060;&#1054;&#1056;&#1052;&#1040;%202016/05%2046EP%20ST(v2%200)%20&#1084;&#1072;&#1081;%20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7;&#1088;&#1075;&#1072;&#1095;-1\&#1057;&#1058;&#1040;&#1058;&#1054;&#1058;&#1063;&#1045;&#1058;\2015%20&#1075;\&#1060;&#1086;&#1088;&#1084;&#1072;%20&#8470;%2046\&#1054;&#1058;&#1055;&#1056;&#1040;&#1042;&#1051;&#1045;&#1053;&#1054;%20&#1055;&#1054;%20&#1045;&#1048;&#1040;&#1057;\&#1043;&#1054;&#1044;\46EP%20ST(v2%200)%20&#1075;&#1086;&#1076;%202015%20&#1082;&#1086;&#1088;&#1088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7;&#1088;&#1075;&#1072;&#1095;-1\&#1058;&#1040;&#1056;&#1048;&#1060;%202017%20&#1043;\&#1058;&#1072;&#1073;&#1083;%20%20&#1074;%20&#1090;&#1072;&#1088;&#1080;&#1092;%20&#1085;&#1072;%202017%20&#1075;&#1086;&#1076;%20%20&#1089;%20&#1087;&#1086;&#1090;&#1077;&#1088;&#1103;&#1084;&#1080;%20&#1084;&#1077;&#1090;&#1086;&#1076;&#1086;&#1084;%20&#1089;&#1088;&#1072;&#1074;&#1085;&#1077;&#1085;&#1080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90;&#1072;&#1090;&#1086;&#1090;&#1095;&#1077;&#1090;&#1085;&#1086;&#1089;&#1090;&#1100;/46%20&#1060;&#1054;&#1056;&#1052;&#1040;%202016/&#1088;&#1072;&#1089;&#1095;&#1077;&#1090;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>
        <row r="3">
          <cell r="B3" t="str">
            <v>Версия 2.0</v>
          </cell>
        </row>
      </sheetData>
      <sheetData sheetId="1"/>
      <sheetData sheetId="2">
        <row r="18">
          <cell r="G18" t="str">
            <v>ООО "Красноярский жилищно-коммунальный комплекс"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2013</v>
          </cell>
          <cell r="F2" t="str">
            <v>Да</v>
          </cell>
        </row>
        <row r="3">
          <cell r="D3" t="str">
            <v>февраль</v>
          </cell>
          <cell r="E3">
            <v>2014</v>
          </cell>
          <cell r="F3" t="str">
            <v>Нет</v>
          </cell>
        </row>
        <row r="4">
          <cell r="D4" t="str">
            <v>март</v>
          </cell>
          <cell r="E4">
            <v>2015</v>
          </cell>
        </row>
        <row r="5">
          <cell r="D5" t="str">
            <v>апрель</v>
          </cell>
          <cell r="E5">
            <v>2016</v>
          </cell>
        </row>
        <row r="6">
          <cell r="D6" t="str">
            <v>май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Абанский муниципальный район</v>
          </cell>
        </row>
        <row r="3">
          <cell r="D3" t="str">
            <v>Ачинский муниципальный район</v>
          </cell>
        </row>
        <row r="4">
          <cell r="D4" t="str">
            <v>Балахтинский муниципальный район</v>
          </cell>
        </row>
        <row r="5">
          <cell r="D5" t="str">
            <v>Березовский муниципальный район</v>
          </cell>
        </row>
        <row r="6">
          <cell r="D6" t="str">
            <v>Бирилюсский муниципальный район</v>
          </cell>
        </row>
        <row r="7">
          <cell r="D7" t="str">
            <v>Боготольский муниципальный район</v>
          </cell>
        </row>
        <row r="8">
          <cell r="D8" t="str">
            <v>Богучанский муниципальный район</v>
          </cell>
        </row>
        <row r="9">
          <cell r="D9" t="str">
            <v>Большемуртинский муниципальный район</v>
          </cell>
        </row>
        <row r="10">
          <cell r="D10" t="str">
            <v>Большеулуйский муниципальный район</v>
          </cell>
        </row>
        <row r="11">
          <cell r="D11" t="str">
            <v>Город Ачинск</v>
          </cell>
        </row>
        <row r="12">
          <cell r="D12" t="str">
            <v>Город Боготол</v>
          </cell>
        </row>
        <row r="13">
          <cell r="D13" t="str">
            <v>Город Бородино</v>
          </cell>
        </row>
        <row r="14">
          <cell r="D14" t="str">
            <v>Город Дивногорск</v>
          </cell>
        </row>
        <row r="15">
          <cell r="D15" t="str">
            <v>Город Енисейск</v>
          </cell>
        </row>
        <row r="16">
          <cell r="D16" t="str">
            <v>Город Канск</v>
          </cell>
        </row>
        <row r="17">
          <cell r="D17" t="str">
            <v>Город Красноярск</v>
          </cell>
        </row>
        <row r="18">
          <cell r="D18" t="str">
            <v>Город Лесосибирск</v>
          </cell>
        </row>
        <row r="19">
          <cell r="D19" t="str">
            <v>Город Минусинск</v>
          </cell>
        </row>
        <row r="20">
          <cell r="D20" t="str">
            <v>Город Назарово</v>
          </cell>
        </row>
        <row r="21">
          <cell r="D21" t="str">
            <v>Город Норильск</v>
          </cell>
        </row>
        <row r="22">
          <cell r="D22" t="str">
            <v>Город Сосновоборск</v>
          </cell>
        </row>
        <row r="23">
          <cell r="D23" t="str">
            <v>Город Шарыпово</v>
          </cell>
        </row>
        <row r="24">
          <cell r="D24" t="str">
            <v>Дзержинский район</v>
          </cell>
        </row>
        <row r="25">
          <cell r="D25" t="str">
            <v>Емельяновский муниципальный район</v>
          </cell>
        </row>
        <row r="26">
          <cell r="D26" t="str">
            <v>Енисейский муниципальный район</v>
          </cell>
        </row>
        <row r="27">
          <cell r="D27" t="str">
            <v>Ермаковский муниципальный район</v>
          </cell>
        </row>
        <row r="28">
          <cell r="D28" t="str">
            <v>ЗАТО город Железногорск</v>
          </cell>
        </row>
        <row r="29">
          <cell r="D29" t="str">
            <v>ЗАТО город Зеленогорск</v>
          </cell>
        </row>
        <row r="30">
          <cell r="D30" t="str">
            <v>ЗАТО поселок Солнечный</v>
          </cell>
        </row>
        <row r="31">
          <cell r="D31" t="str">
            <v>Идринский муниципальный раойон</v>
          </cell>
        </row>
        <row r="32">
          <cell r="D32" t="str">
            <v>Иланский муниципальный район</v>
          </cell>
        </row>
        <row r="33">
          <cell r="D33" t="str">
            <v>Ирбейский муниципальный район</v>
          </cell>
        </row>
        <row r="34">
          <cell r="D34" t="str">
            <v>Казачинский муниципальный район</v>
          </cell>
        </row>
        <row r="35">
          <cell r="D35" t="str">
            <v>Канский муниципальный район</v>
          </cell>
        </row>
        <row r="36">
          <cell r="D36" t="str">
            <v>Каратузский муниципальный район</v>
          </cell>
        </row>
        <row r="37">
          <cell r="D37" t="str">
            <v>Кежемский муниципальный район</v>
          </cell>
        </row>
        <row r="38">
          <cell r="D38" t="str">
            <v>Козульский муниципальный район</v>
          </cell>
        </row>
        <row r="39">
          <cell r="D39" t="str">
            <v>Краснотуранский муниципальный район</v>
          </cell>
        </row>
        <row r="40">
          <cell r="D40" t="str">
            <v>Курагинский муниципальный район</v>
          </cell>
        </row>
        <row r="41">
          <cell r="D41" t="str">
            <v>Манский муниципальный район</v>
          </cell>
        </row>
        <row r="42">
          <cell r="D42" t="str">
            <v>Минусинский муниципальный район</v>
          </cell>
        </row>
        <row r="43">
          <cell r="D43" t="str">
            <v>Мотыгинский муниципальный район</v>
          </cell>
        </row>
        <row r="44">
          <cell r="D44" t="str">
            <v>Назаровский муниципальный район</v>
          </cell>
        </row>
        <row r="45">
          <cell r="D45" t="str">
            <v>Нижнеингашский муниципальный район</v>
          </cell>
        </row>
        <row r="46">
          <cell r="D46" t="str">
            <v>Новоселовский муниципальный район</v>
          </cell>
        </row>
        <row r="47">
          <cell r="D47" t="str">
            <v>Партизанский муниципальный район</v>
          </cell>
        </row>
        <row r="48">
          <cell r="D48" t="str">
            <v>Пировский муниципальный район</v>
          </cell>
        </row>
        <row r="49">
          <cell r="D49" t="str">
            <v>Поселок Кедровый</v>
          </cell>
        </row>
        <row r="50">
          <cell r="D50" t="str">
            <v>Рыбинский муниципальный район</v>
          </cell>
        </row>
        <row r="51">
          <cell r="D51" t="str">
            <v>Саянский муниципальный район</v>
          </cell>
        </row>
        <row r="52">
          <cell r="D52" t="str">
            <v>Северо-Енисейский муниципальный район</v>
          </cell>
        </row>
        <row r="53">
          <cell r="D53" t="str">
            <v>Сухобузимский муниципальный район</v>
          </cell>
        </row>
        <row r="54">
          <cell r="D54" t="str">
            <v>Таймырский (Долгано-Ненецкий) муниципальный район</v>
          </cell>
        </row>
        <row r="55">
          <cell r="D55" t="str">
            <v>Тасеевский муниципальный район</v>
          </cell>
        </row>
        <row r="56">
          <cell r="D56" t="str">
            <v>Туруханский муниципальный район</v>
          </cell>
        </row>
        <row r="57">
          <cell r="D57" t="str">
            <v>Тюхтетский муниципальный район</v>
          </cell>
        </row>
        <row r="58">
          <cell r="D58" t="str">
            <v>Ужурский муниципальный район</v>
          </cell>
        </row>
        <row r="59">
          <cell r="D59" t="str">
            <v>Уярский муниципальный район</v>
          </cell>
        </row>
        <row r="60">
          <cell r="D60" t="str">
            <v>Шарыповский муниципальный район</v>
          </cell>
        </row>
        <row r="61">
          <cell r="D61" t="str">
            <v>Шушенский муниципальный район</v>
          </cell>
        </row>
        <row r="62">
          <cell r="D62" t="str">
            <v>Эвенкийский муниципальный район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 refreshError="1"/>
      <sheetData sheetId="3">
        <row r="15">
          <cell r="G15">
            <v>74048.995999999999</v>
          </cell>
          <cell r="H15">
            <v>75126.722999999998</v>
          </cell>
          <cell r="I15">
            <v>276067.42300000001</v>
          </cell>
          <cell r="J15">
            <v>226972.478</v>
          </cell>
        </row>
        <row r="19">
          <cell r="H19">
            <v>0</v>
          </cell>
          <cell r="I19">
            <v>6000.7515000000021</v>
          </cell>
          <cell r="J19">
            <v>29811.957100000025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Мощность по управлению"/>
      <sheetName val="1.6 2015 г"/>
      <sheetName val="1.4 2016 г"/>
      <sheetName val="1.5 2016 г"/>
      <sheetName val="Табл 4А потери в 2016 году"/>
      <sheetName val="Табл 4А на 2017 г"/>
      <sheetName val="Потери по мет сравн анализ 17 г"/>
      <sheetName val="Норматив потерь по приказу"/>
      <sheetName val="1.3 2016"/>
      <sheetName val="Трансформаторы 2014-2015"/>
      <sheetName val="Табл 2.1."/>
      <sheetName val="Табл 2.2"/>
    </sheetNames>
    <sheetDataSet>
      <sheetData sheetId="0" refreshError="1"/>
      <sheetData sheetId="1" refreshError="1">
        <row r="22">
          <cell r="D22">
            <v>63.615000000000002</v>
          </cell>
          <cell r="E22">
            <v>74.736999999999995</v>
          </cell>
          <cell r="F22">
            <v>82.0779</v>
          </cell>
          <cell r="G22">
            <v>4.5694999999999997</v>
          </cell>
        </row>
        <row r="26">
          <cell r="D26">
            <v>1.294</v>
          </cell>
          <cell r="E26">
            <v>6.6000000000000003E-2</v>
          </cell>
          <cell r="F26">
            <v>109.128</v>
          </cell>
          <cell r="G26">
            <v>239.79834700000001</v>
          </cell>
        </row>
        <row r="30">
          <cell r="D30">
            <v>4.387016</v>
          </cell>
          <cell r="E30">
            <v>0</v>
          </cell>
          <cell r="F30">
            <v>50.334603999999992</v>
          </cell>
          <cell r="G30">
            <v>2.5753189999999999</v>
          </cell>
        </row>
      </sheetData>
      <sheetData sheetId="2" refreshError="1">
        <row r="13">
          <cell r="F13">
            <v>71.213097000000005</v>
          </cell>
          <cell r="I13">
            <v>78.176094999999989</v>
          </cell>
          <cell r="L13">
            <v>266.11701399999998</v>
          </cell>
          <cell r="O13">
            <v>253.89527940000002</v>
          </cell>
        </row>
        <row r="19">
          <cell r="F19">
            <v>71.213097000000005</v>
          </cell>
          <cell r="I19">
            <v>78.176094999999989</v>
          </cell>
          <cell r="L19">
            <v>261.31647300999998</v>
          </cell>
          <cell r="O19">
            <v>236.98053970000004</v>
          </cell>
        </row>
        <row r="22">
          <cell r="F22">
            <v>0.30392387999999998</v>
          </cell>
          <cell r="I22">
            <v>0.18571113</v>
          </cell>
          <cell r="L22">
            <v>7.6617702999999997</v>
          </cell>
          <cell r="O22">
            <v>6.9521134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"/>
      <sheetName val="сент"/>
      <sheetName val="окт"/>
      <sheetName val="нояб"/>
      <sheetName val="декабрь"/>
      <sheetName val="год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5">
          <cell r="G15">
            <v>81862.796000000017</v>
          </cell>
          <cell r="H15">
            <v>74537.527000000016</v>
          </cell>
          <cell r="I15">
            <v>273310.995</v>
          </cell>
          <cell r="J15">
            <v>216426.44999999998</v>
          </cell>
        </row>
        <row r="25">
          <cell r="G25">
            <v>1110.748</v>
          </cell>
          <cell r="H25">
            <v>115.44199999999999</v>
          </cell>
          <cell r="I25">
            <v>57292.180999999997</v>
          </cell>
          <cell r="J25">
            <v>29350.331999999999</v>
          </cell>
        </row>
        <row r="26">
          <cell r="G26">
            <v>0</v>
          </cell>
          <cell r="H26">
            <v>0</v>
          </cell>
          <cell r="I26">
            <v>40746.546000000002</v>
          </cell>
          <cell r="J26">
            <v>202763.52299999999</v>
          </cell>
        </row>
        <row r="27">
          <cell r="G27">
            <v>4258.6919999999991</v>
          </cell>
          <cell r="H27">
            <v>0</v>
          </cell>
          <cell r="I27">
            <v>58382.197999999997</v>
          </cell>
          <cell r="J27">
            <v>231.51199999999997</v>
          </cell>
        </row>
        <row r="32">
          <cell r="G32">
            <v>63922.126000000004</v>
          </cell>
          <cell r="H32">
            <v>74383.615000000005</v>
          </cell>
          <cell r="I32">
            <v>81194.475000000006</v>
          </cell>
          <cell r="J32">
            <v>4350.0959999999995</v>
          </cell>
        </row>
        <row r="33">
          <cell r="G33">
            <v>365.06299999999999</v>
          </cell>
          <cell r="H33">
            <v>185.005</v>
          </cell>
          <cell r="I33">
            <v>11168.272999999999</v>
          </cell>
          <cell r="J33">
            <v>16317.941000000001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X190"/>
  <sheetViews>
    <sheetView tabSelected="1" view="pageBreakPreview" zoomScale="82" zoomScaleNormal="100" zoomScaleSheetLayoutView="82" workbookViewId="0">
      <selection activeCell="AH20" sqref="AH20"/>
    </sheetView>
  </sheetViews>
  <sheetFormatPr defaultRowHeight="18.75"/>
  <cols>
    <col min="1" max="1" width="6.85546875" style="1" customWidth="1"/>
    <col min="2" max="2" width="66.7109375" style="1" customWidth="1"/>
    <col min="3" max="3" width="17.7109375" style="1" hidden="1" customWidth="1"/>
    <col min="4" max="4" width="18.28515625" style="1" hidden="1" customWidth="1"/>
    <col min="5" max="5" width="16.7109375" style="1" hidden="1" customWidth="1"/>
    <col min="6" max="6" width="18.140625" style="1" hidden="1" customWidth="1"/>
    <col min="7" max="7" width="20.7109375" style="1" hidden="1" customWidth="1"/>
    <col min="8" max="8" width="17.28515625" style="1" hidden="1" customWidth="1"/>
    <col min="9" max="9" width="15.42578125" style="1" hidden="1" customWidth="1"/>
    <col min="10" max="10" width="14.5703125" style="1" hidden="1" customWidth="1"/>
    <col min="11" max="12" width="17.5703125" style="1" hidden="1" customWidth="1"/>
    <col min="13" max="13" width="19.5703125" style="1" hidden="1" customWidth="1"/>
    <col min="14" max="14" width="20.42578125" style="1" hidden="1" customWidth="1"/>
    <col min="15" max="15" width="16.140625" style="1" hidden="1" customWidth="1"/>
    <col min="16" max="16" width="15.85546875" style="1" hidden="1" customWidth="1"/>
    <col min="17" max="17" width="19.42578125" style="1" hidden="1" customWidth="1"/>
    <col min="18" max="18" width="16" style="1" hidden="1" customWidth="1"/>
    <col min="19" max="19" width="15.28515625" style="1" hidden="1" customWidth="1"/>
    <col min="20" max="20" width="14.42578125" style="1" hidden="1" customWidth="1"/>
    <col min="21" max="21" width="14.85546875" style="1" hidden="1" customWidth="1"/>
    <col min="22" max="22" width="15.42578125" style="1" hidden="1" customWidth="1"/>
    <col min="23" max="32" width="18.42578125" style="1" hidden="1" customWidth="1"/>
    <col min="33" max="37" width="18.42578125" style="1" customWidth="1"/>
    <col min="38" max="38" width="16.5703125" style="1" customWidth="1"/>
    <col min="39" max="39" width="21" style="1" customWidth="1"/>
    <col min="40" max="41" width="16.28515625" style="1" customWidth="1"/>
    <col min="42" max="42" width="21.7109375" style="1" customWidth="1"/>
    <col min="43" max="43" width="20" style="1" customWidth="1"/>
    <col min="44" max="44" width="16" style="1" customWidth="1"/>
    <col min="45" max="47" width="17.28515625" style="1" bestFit="1" customWidth="1"/>
    <col min="48" max="16384" width="9.140625" style="1"/>
  </cols>
  <sheetData>
    <row r="1" spans="1:50" ht="19.5">
      <c r="A1" s="104" t="s">
        <v>31</v>
      </c>
      <c r="B1" s="103"/>
      <c r="C1" s="103"/>
      <c r="D1" s="103"/>
      <c r="E1" s="103"/>
      <c r="F1" s="103"/>
      <c r="G1" s="103"/>
    </row>
    <row r="2" spans="1:50" ht="20.25" thickBot="1">
      <c r="A2" s="104"/>
      <c r="B2" s="103"/>
      <c r="C2" s="103"/>
      <c r="D2" s="103"/>
      <c r="E2" s="103"/>
      <c r="F2" s="103"/>
      <c r="G2" s="103"/>
    </row>
    <row r="3" spans="1:50" ht="19.5">
      <c r="A3" s="128" t="s">
        <v>30</v>
      </c>
      <c r="B3" s="130" t="s">
        <v>29</v>
      </c>
      <c r="C3" s="117" t="s">
        <v>28</v>
      </c>
      <c r="D3" s="118"/>
      <c r="E3" s="118"/>
      <c r="F3" s="118"/>
      <c r="G3" s="119"/>
      <c r="H3" s="132" t="s">
        <v>27</v>
      </c>
      <c r="I3" s="118"/>
      <c r="J3" s="118"/>
      <c r="K3" s="118"/>
      <c r="L3" s="119"/>
      <c r="M3" s="117" t="s">
        <v>26</v>
      </c>
      <c r="N3" s="118"/>
      <c r="O3" s="118"/>
      <c r="P3" s="118"/>
      <c r="Q3" s="119"/>
      <c r="R3" s="132" t="s">
        <v>25</v>
      </c>
      <c r="S3" s="118"/>
      <c r="T3" s="118"/>
      <c r="U3" s="118"/>
      <c r="V3" s="119"/>
      <c r="W3" s="117" t="s">
        <v>24</v>
      </c>
      <c r="X3" s="118"/>
      <c r="Y3" s="118"/>
      <c r="Z3" s="118"/>
      <c r="AA3" s="119"/>
      <c r="AB3" s="132" t="s">
        <v>23</v>
      </c>
      <c r="AC3" s="118"/>
      <c r="AD3" s="118"/>
      <c r="AE3" s="118"/>
      <c r="AF3" s="119"/>
      <c r="AG3" s="117" t="s">
        <v>22</v>
      </c>
      <c r="AH3" s="118"/>
      <c r="AI3" s="118"/>
      <c r="AJ3" s="118"/>
      <c r="AK3" s="119"/>
      <c r="AL3" s="120" t="s">
        <v>21</v>
      </c>
      <c r="AM3" s="121"/>
      <c r="AN3" s="121"/>
      <c r="AO3" s="121"/>
      <c r="AP3" s="122"/>
      <c r="AQ3" s="117" t="s">
        <v>32</v>
      </c>
      <c r="AR3" s="118"/>
      <c r="AS3" s="118"/>
      <c r="AT3" s="118"/>
      <c r="AU3" s="119"/>
    </row>
    <row r="4" spans="1:50" s="2" customFormat="1" ht="20.25" thickBot="1">
      <c r="A4" s="129"/>
      <c r="B4" s="131"/>
      <c r="C4" s="101" t="s">
        <v>20</v>
      </c>
      <c r="D4" s="100" t="s">
        <v>19</v>
      </c>
      <c r="E4" s="100" t="s">
        <v>18</v>
      </c>
      <c r="F4" s="100" t="s">
        <v>17</v>
      </c>
      <c r="G4" s="99" t="s">
        <v>16</v>
      </c>
      <c r="H4" s="102" t="s">
        <v>20</v>
      </c>
      <c r="I4" s="100" t="s">
        <v>19</v>
      </c>
      <c r="J4" s="100" t="s">
        <v>18</v>
      </c>
      <c r="K4" s="100" t="s">
        <v>17</v>
      </c>
      <c r="L4" s="99" t="s">
        <v>16</v>
      </c>
      <c r="M4" s="101" t="s">
        <v>20</v>
      </c>
      <c r="N4" s="100" t="s">
        <v>19</v>
      </c>
      <c r="O4" s="100" t="s">
        <v>18</v>
      </c>
      <c r="P4" s="100" t="s">
        <v>17</v>
      </c>
      <c r="Q4" s="99" t="s">
        <v>16</v>
      </c>
      <c r="R4" s="102" t="s">
        <v>20</v>
      </c>
      <c r="S4" s="100" t="s">
        <v>19</v>
      </c>
      <c r="T4" s="100" t="s">
        <v>18</v>
      </c>
      <c r="U4" s="100" t="s">
        <v>17</v>
      </c>
      <c r="V4" s="99" t="s">
        <v>16</v>
      </c>
      <c r="W4" s="101" t="s">
        <v>20</v>
      </c>
      <c r="X4" s="100" t="s">
        <v>19</v>
      </c>
      <c r="Y4" s="100" t="s">
        <v>18</v>
      </c>
      <c r="Z4" s="100" t="s">
        <v>17</v>
      </c>
      <c r="AA4" s="99" t="s">
        <v>16</v>
      </c>
      <c r="AB4" s="102" t="s">
        <v>20</v>
      </c>
      <c r="AC4" s="100" t="s">
        <v>19</v>
      </c>
      <c r="AD4" s="100" t="s">
        <v>18</v>
      </c>
      <c r="AE4" s="100" t="s">
        <v>17</v>
      </c>
      <c r="AF4" s="99" t="s">
        <v>16</v>
      </c>
      <c r="AG4" s="101" t="s">
        <v>20</v>
      </c>
      <c r="AH4" s="100" t="s">
        <v>19</v>
      </c>
      <c r="AI4" s="100" t="s">
        <v>18</v>
      </c>
      <c r="AJ4" s="100" t="s">
        <v>17</v>
      </c>
      <c r="AK4" s="99" t="s">
        <v>16</v>
      </c>
      <c r="AL4" s="101" t="s">
        <v>20</v>
      </c>
      <c r="AM4" s="100" t="s">
        <v>19</v>
      </c>
      <c r="AN4" s="100" t="s">
        <v>18</v>
      </c>
      <c r="AO4" s="100" t="s">
        <v>17</v>
      </c>
      <c r="AP4" s="99" t="s">
        <v>16</v>
      </c>
      <c r="AQ4" s="101" t="s">
        <v>20</v>
      </c>
      <c r="AR4" s="100" t="s">
        <v>19</v>
      </c>
      <c r="AS4" s="100" t="s">
        <v>18</v>
      </c>
      <c r="AT4" s="100" t="s">
        <v>17</v>
      </c>
      <c r="AU4" s="99" t="s">
        <v>16</v>
      </c>
    </row>
    <row r="5" spans="1:50" s="2" customFormat="1" ht="136.5">
      <c r="A5" s="123">
        <v>1</v>
      </c>
      <c r="B5" s="98" t="s">
        <v>15</v>
      </c>
      <c r="C5" s="97"/>
      <c r="D5" s="96"/>
      <c r="E5" s="96"/>
      <c r="F5" s="96"/>
      <c r="G5" s="95"/>
      <c r="H5" s="94"/>
      <c r="I5" s="91"/>
      <c r="J5" s="91"/>
      <c r="K5" s="91"/>
      <c r="L5" s="93"/>
      <c r="M5" s="94"/>
      <c r="N5" s="91"/>
      <c r="O5" s="91"/>
      <c r="P5" s="91"/>
      <c r="Q5" s="93"/>
      <c r="R5" s="94"/>
      <c r="S5" s="91"/>
      <c r="T5" s="91"/>
      <c r="U5" s="91"/>
      <c r="V5" s="93"/>
      <c r="W5" s="94"/>
      <c r="X5" s="91"/>
      <c r="Y5" s="91"/>
      <c r="Z5" s="91"/>
      <c r="AA5" s="93"/>
      <c r="AB5" s="90"/>
      <c r="AC5" s="92"/>
      <c r="AD5" s="92"/>
      <c r="AE5" s="92"/>
      <c r="AF5" s="92"/>
      <c r="AG5" s="90"/>
      <c r="AH5" s="91"/>
      <c r="AI5" s="91"/>
      <c r="AJ5" s="91"/>
      <c r="AK5" s="91"/>
      <c r="AL5" s="90"/>
      <c r="AM5" s="89"/>
      <c r="AN5" s="89"/>
      <c r="AO5" s="89"/>
      <c r="AP5" s="89"/>
      <c r="AQ5" s="90"/>
      <c r="AR5" s="91"/>
      <c r="AS5" s="91"/>
      <c r="AT5" s="91"/>
      <c r="AU5" s="93"/>
    </row>
    <row r="6" spans="1:50" s="2" customFormat="1" ht="58.5">
      <c r="A6" s="123"/>
      <c r="B6" s="88" t="s">
        <v>14</v>
      </c>
      <c r="C6" s="84"/>
      <c r="D6" s="83"/>
      <c r="E6" s="83"/>
      <c r="F6" s="83"/>
      <c r="G6" s="87"/>
      <c r="H6" s="84"/>
      <c r="I6" s="86"/>
      <c r="J6" s="86"/>
      <c r="K6" s="86"/>
      <c r="L6" s="85"/>
      <c r="M6" s="84"/>
      <c r="N6" s="86"/>
      <c r="O6" s="86"/>
      <c r="P6" s="86"/>
      <c r="Q6" s="85"/>
      <c r="R6" s="84"/>
      <c r="S6" s="83"/>
      <c r="T6" s="83"/>
      <c r="U6" s="83"/>
      <c r="V6" s="82"/>
      <c r="W6" s="40"/>
      <c r="X6" s="56"/>
      <c r="Y6" s="56"/>
      <c r="Z6" s="56"/>
      <c r="AA6" s="55"/>
      <c r="AB6" s="48">
        <f>SUM(AC6:AF6)</f>
        <v>688028.32860000001</v>
      </c>
      <c r="AC6" s="42">
        <f>('[2]Отпуск ЭЭ сет организациями'!$G$15+'[2]Отпуск ЭЭ сет организациями'!$G$19)</f>
        <v>74048.995999999999</v>
      </c>
      <c r="AD6" s="42">
        <f>('[2]Отпуск ЭЭ сет организациями'!$H$15+'[2]Отпуск ЭЭ сет организациями'!$H$19)</f>
        <v>75126.722999999998</v>
      </c>
      <c r="AE6" s="42">
        <f>('[2]Отпуск ЭЭ сет организациями'!$I$15+'[2]Отпуск ЭЭ сет организациями'!$I$19)</f>
        <v>282068.17450000002</v>
      </c>
      <c r="AF6" s="81">
        <f>'[2]Отпуск ЭЭ сет организациями'!$J$15+'[2]Отпуск ЭЭ сет организациями'!$J$19</f>
        <v>256784.43510000003</v>
      </c>
      <c r="AG6" s="40">
        <f>SUM(AH6:AK6)</f>
        <v>669401.48540000001</v>
      </c>
      <c r="AH6" s="56">
        <f>'[3]1.4 2016 г'!$F$13*1000</f>
        <v>71213.097000000009</v>
      </c>
      <c r="AI6" s="56">
        <f>'[3]1.4 2016 г'!$I$13*1000</f>
        <v>78176.094999999987</v>
      </c>
      <c r="AJ6" s="56">
        <f>'[3]1.4 2016 г'!$L$13*1000</f>
        <v>266117.01399999997</v>
      </c>
      <c r="AK6" s="55">
        <f>'[3]1.4 2016 г'!$O$13*1000</f>
        <v>253895.27940000003</v>
      </c>
      <c r="AL6" s="80">
        <f>SUM(AM6:AP6)</f>
        <v>669401.48540000001</v>
      </c>
      <c r="AM6" s="79">
        <f>'[3]1.4 2016 г'!$F$13*1000</f>
        <v>71213.097000000009</v>
      </c>
      <c r="AN6" s="79">
        <f>'[3]1.4 2016 г'!$I$13*1000</f>
        <v>78176.094999999987</v>
      </c>
      <c r="AO6" s="79">
        <f>'[3]1.4 2016 г'!$L$13*1000</f>
        <v>266117.01399999997</v>
      </c>
      <c r="AP6" s="78">
        <f>'[3]1.4 2016 г'!$O$13*1000</f>
        <v>253895.27940000003</v>
      </c>
      <c r="AQ6" s="80">
        <f>SUM(AR6:AU6)</f>
        <v>669401.48540000001</v>
      </c>
      <c r="AR6" s="79">
        <f>'[3]1.4 2016 г'!$F$13*1000</f>
        <v>71213.097000000009</v>
      </c>
      <c r="AS6" s="79">
        <f>'[3]1.4 2016 г'!$I$13*1000</f>
        <v>78176.094999999987</v>
      </c>
      <c r="AT6" s="79">
        <f>'[3]1.4 2016 г'!$L$13*1000</f>
        <v>266117.01399999997</v>
      </c>
      <c r="AU6" s="78">
        <f>'[3]1.4 2016 г'!$O$13*1000</f>
        <v>253895.27940000003</v>
      </c>
    </row>
    <row r="7" spans="1:50" s="2" customFormat="1" ht="39">
      <c r="A7" s="123"/>
      <c r="B7" s="77" t="s">
        <v>13</v>
      </c>
      <c r="C7" s="76">
        <v>567528.19999999995</v>
      </c>
      <c r="D7" s="75">
        <v>128392.8</v>
      </c>
      <c r="E7" s="75">
        <v>80645.14</v>
      </c>
      <c r="F7" s="75">
        <v>371603.3</v>
      </c>
      <c r="G7" s="74">
        <v>193748.14</v>
      </c>
      <c r="H7" s="71">
        <f>L7+K7+J7+I7</f>
        <v>694956.44500000007</v>
      </c>
      <c r="I7" s="70">
        <v>80638.356</v>
      </c>
      <c r="J7" s="70">
        <v>78310.013000000006</v>
      </c>
      <c r="K7" s="70">
        <v>285521.33399999997</v>
      </c>
      <c r="L7" s="72">
        <v>250486.742</v>
      </c>
      <c r="M7" s="71">
        <v>726736.59100000001</v>
      </c>
      <c r="N7" s="70">
        <v>141324.02737854503</v>
      </c>
      <c r="O7" s="70">
        <v>77400.995999999999</v>
      </c>
      <c r="P7" s="70">
        <v>544624.77099999995</v>
      </c>
      <c r="Q7" s="72">
        <v>282331.94099999999</v>
      </c>
      <c r="R7" s="71">
        <f>S7+T7+U7+V7</f>
        <v>686417.19349999994</v>
      </c>
      <c r="S7" s="64">
        <v>76877.680999999997</v>
      </c>
      <c r="T7" s="64">
        <v>77126.925000000003</v>
      </c>
      <c r="U7" s="64">
        <v>294890.31849999999</v>
      </c>
      <c r="V7" s="64">
        <v>237522.269</v>
      </c>
      <c r="W7" s="71">
        <f>X7+Y7+Z7+AA7</f>
        <v>714164.76199999999</v>
      </c>
      <c r="X7" s="70">
        <v>79338.607999999993</v>
      </c>
      <c r="Y7" s="70">
        <v>80453.646999999997</v>
      </c>
      <c r="Z7" s="70">
        <v>295892.89899999998</v>
      </c>
      <c r="AA7" s="72">
        <v>258479.60800000001</v>
      </c>
      <c r="AB7" s="73">
        <f>SUM(AC7:AF7)</f>
        <v>652215.62</v>
      </c>
      <c r="AC7" s="62">
        <v>74048.995999999999</v>
      </c>
      <c r="AD7" s="62">
        <v>75126.722999999998</v>
      </c>
      <c r="AE7" s="62">
        <v>276067.42300000001</v>
      </c>
      <c r="AF7" s="62">
        <v>226972.478</v>
      </c>
      <c r="AG7" s="71">
        <f>AH7+AI7+AJ7+AK7</f>
        <v>647686.20470999996</v>
      </c>
      <c r="AH7" s="70">
        <f>'[3]1.4 2016 г'!$F$19*1000</f>
        <v>71213.097000000009</v>
      </c>
      <c r="AI7" s="70">
        <f>'[3]1.4 2016 г'!$I$19*1000</f>
        <v>78176.094999999987</v>
      </c>
      <c r="AJ7" s="70">
        <f>'[3]1.4 2016 г'!$L$19*1000</f>
        <v>261316.47300999999</v>
      </c>
      <c r="AK7" s="72">
        <f>'[3]1.4 2016 г'!$O$19*1000</f>
        <v>236980.53970000002</v>
      </c>
      <c r="AL7" s="71">
        <f>AM7+AN7+AO7+AP7</f>
        <v>646137.76800000004</v>
      </c>
      <c r="AM7" s="70">
        <f>[4]год!G15</f>
        <v>81862.796000000017</v>
      </c>
      <c r="AN7" s="70">
        <f>[4]год!H15</f>
        <v>74537.527000000016</v>
      </c>
      <c r="AO7" s="70">
        <f>[4]год!I15</f>
        <v>273310.995</v>
      </c>
      <c r="AP7" s="70">
        <f>[4]год!J15</f>
        <v>216426.44999999998</v>
      </c>
      <c r="AQ7" s="73">
        <f>AR7+AS7+AT7+AU7</f>
        <v>647686.20470999996</v>
      </c>
      <c r="AR7" s="105">
        <f>'[3]1.4 2016 г'!$F$19*1000</f>
        <v>71213.097000000009</v>
      </c>
      <c r="AS7" s="105">
        <f>'[3]1.4 2016 г'!$I$19*1000</f>
        <v>78176.094999999987</v>
      </c>
      <c r="AT7" s="105">
        <f>'[3]1.4 2016 г'!$L$19*1000</f>
        <v>261316.47300999999</v>
      </c>
      <c r="AU7" s="106">
        <f>'[3]1.4 2016 г'!$O$19*1000</f>
        <v>236980.53970000002</v>
      </c>
    </row>
    <row r="8" spans="1:50" s="2" customFormat="1" ht="36" customHeight="1">
      <c r="A8" s="123"/>
      <c r="B8" s="65" t="s">
        <v>12</v>
      </c>
      <c r="C8" s="69"/>
      <c r="D8" s="35"/>
      <c r="E8" s="35"/>
      <c r="F8" s="35"/>
      <c r="G8" s="34"/>
      <c r="H8" s="69"/>
      <c r="I8" s="35"/>
      <c r="J8" s="35"/>
      <c r="K8" s="35"/>
      <c r="L8" s="34"/>
      <c r="M8" s="69"/>
      <c r="N8" s="35"/>
      <c r="O8" s="35"/>
      <c r="P8" s="35"/>
      <c r="Q8" s="34"/>
      <c r="R8" s="69"/>
      <c r="S8" s="35"/>
      <c r="T8" s="35"/>
      <c r="U8" s="35"/>
      <c r="V8" s="34"/>
      <c r="W8" s="69"/>
      <c r="X8" s="35"/>
      <c r="Y8" s="35"/>
      <c r="Z8" s="35"/>
      <c r="AA8" s="34"/>
      <c r="AB8" s="69"/>
      <c r="AC8" s="35"/>
      <c r="AD8" s="35"/>
      <c r="AE8" s="35"/>
      <c r="AF8" s="34"/>
      <c r="AG8" s="69"/>
      <c r="AH8" s="35"/>
      <c r="AI8" s="35"/>
      <c r="AJ8" s="35"/>
      <c r="AK8" s="34"/>
      <c r="AL8" s="69"/>
      <c r="AM8" s="32"/>
      <c r="AN8" s="32"/>
      <c r="AO8" s="32"/>
      <c r="AP8" s="31"/>
      <c r="AQ8" s="69"/>
      <c r="AR8" s="32"/>
      <c r="AS8" s="32"/>
      <c r="AT8" s="32"/>
      <c r="AU8" s="31"/>
    </row>
    <row r="9" spans="1:50" s="2" customFormat="1" ht="39">
      <c r="A9" s="123"/>
      <c r="B9" s="65" t="s">
        <v>33</v>
      </c>
      <c r="C9" s="18">
        <f>D9+E9+F9+G9</f>
        <v>272071.50299999997</v>
      </c>
      <c r="D9" s="25">
        <v>2994.7489999999998</v>
      </c>
      <c r="E9" s="25">
        <v>0</v>
      </c>
      <c r="F9" s="25">
        <v>89905.157999999996</v>
      </c>
      <c r="G9" s="24">
        <v>179171.59599999999</v>
      </c>
      <c r="H9" s="18">
        <f>L9+K9+J9+I9</f>
        <v>399541.54300000001</v>
      </c>
      <c r="I9" s="59">
        <v>3890.0230000000001</v>
      </c>
      <c r="J9" s="59">
        <v>0</v>
      </c>
      <c r="K9" s="59">
        <v>140735.81</v>
      </c>
      <c r="L9" s="60">
        <v>254915.71</v>
      </c>
      <c r="M9" s="18">
        <f>Q9+P9+O9+N9</f>
        <v>402044.2</v>
      </c>
      <c r="N9" s="59">
        <v>4543.8980000000001</v>
      </c>
      <c r="O9" s="59">
        <v>0</v>
      </c>
      <c r="P9" s="59">
        <v>128330.459</v>
      </c>
      <c r="Q9" s="60">
        <v>269169.84299999999</v>
      </c>
      <c r="R9" s="18">
        <f>V9+U9+T9+S9</f>
        <v>371325.17300000001</v>
      </c>
      <c r="S9" s="68">
        <v>2147.799</v>
      </c>
      <c r="T9" s="68">
        <v>0</v>
      </c>
      <c r="U9" s="68">
        <v>123205.88499999999</v>
      </c>
      <c r="V9" s="67">
        <v>245971.489</v>
      </c>
      <c r="W9" s="18">
        <f>AA9+Z9+Y9+X9</f>
        <v>402044.2</v>
      </c>
      <c r="X9" s="59">
        <v>4543.8980000000001</v>
      </c>
      <c r="Y9" s="59">
        <v>0</v>
      </c>
      <c r="Z9" s="59">
        <v>128330.459</v>
      </c>
      <c r="AA9" s="60">
        <v>269169.84299999999</v>
      </c>
      <c r="AB9" s="23">
        <f>AF9+AE9+AD9+AC9</f>
        <v>346311.32099999994</v>
      </c>
      <c r="AC9" s="66">
        <f>1143.86+0.876</f>
        <v>1144.7359999999999</v>
      </c>
      <c r="AD9" s="66">
        <v>63.453000000000003</v>
      </c>
      <c r="AE9" s="66">
        <f>65350.508+40373.378</f>
        <v>105723.886</v>
      </c>
      <c r="AF9" s="21">
        <f>29651.292+209727.954</f>
        <v>239379.24599999998</v>
      </c>
      <c r="AG9" s="18">
        <f>AK9+AJ9+AI9+AH9</f>
        <v>350286.34700000001</v>
      </c>
      <c r="AH9" s="59">
        <f>'[3]1.6 2015 г'!$D$26*1000</f>
        <v>1294</v>
      </c>
      <c r="AI9" s="59">
        <f>'[3]1.6 2015 г'!$E$26*1000</f>
        <v>66</v>
      </c>
      <c r="AJ9" s="59">
        <f>'[3]1.6 2015 г'!$F$26*1000</f>
        <v>109128</v>
      </c>
      <c r="AK9" s="59">
        <f>'[3]1.6 2015 г'!$G$26*1000</f>
        <v>239798.34700000001</v>
      </c>
      <c r="AL9" s="18">
        <f>AP9+AO9+AN9+AM9</f>
        <v>331378.772</v>
      </c>
      <c r="AM9" s="59">
        <f>[4]год!G25+[4]год!G26</f>
        <v>1110.748</v>
      </c>
      <c r="AN9" s="59">
        <f>[4]год!H25+[4]год!H26</f>
        <v>115.44199999999999</v>
      </c>
      <c r="AO9" s="59">
        <f>[4]год!I25+[4]год!I26</f>
        <v>98038.726999999999</v>
      </c>
      <c r="AP9" s="59">
        <f>[4]год!J25+[4]год!J26</f>
        <v>232113.85499999998</v>
      </c>
      <c r="AQ9" s="18">
        <f>AU9+AT9+AS9+AR9</f>
        <v>307338.62400000001</v>
      </c>
      <c r="AR9" s="59">
        <v>1221.7760000000001</v>
      </c>
      <c r="AS9" s="59">
        <v>113.374</v>
      </c>
      <c r="AT9" s="59">
        <v>94674.966</v>
      </c>
      <c r="AU9" s="60">
        <v>211328.508</v>
      </c>
    </row>
    <row r="10" spans="1:50" s="2" customFormat="1" ht="39">
      <c r="A10" s="123"/>
      <c r="B10" s="65" t="s">
        <v>11</v>
      </c>
      <c r="C10" s="18">
        <f>D10+E10+F10+G10</f>
        <v>20900.309000000001</v>
      </c>
      <c r="D10" s="25">
        <v>3972.3</v>
      </c>
      <c r="E10" s="25">
        <v>0</v>
      </c>
      <c r="F10" s="25">
        <f>12142.602+2026.69</f>
        <v>14169.292000000001</v>
      </c>
      <c r="G10" s="24">
        <f>1067.327+1591.39+100</f>
        <v>2758.7170000000001</v>
      </c>
      <c r="H10" s="18">
        <f>L10+K10+J10+I10</f>
        <v>35068.063000000002</v>
      </c>
      <c r="I10" s="59">
        <v>4492.9409999999998</v>
      </c>
      <c r="J10" s="59">
        <v>113.63800000000001</v>
      </c>
      <c r="K10" s="59">
        <v>30257.464</v>
      </c>
      <c r="L10" s="60">
        <v>204.02</v>
      </c>
      <c r="M10" s="18">
        <f>Q10+P10+O10+N10</f>
        <v>51450.498</v>
      </c>
      <c r="N10" s="59">
        <v>6576.3850000000002</v>
      </c>
      <c r="O10" s="59">
        <v>0</v>
      </c>
      <c r="P10" s="59">
        <v>43780.292999999998</v>
      </c>
      <c r="Q10" s="60">
        <v>1093.82</v>
      </c>
      <c r="R10" s="18">
        <f>V10+U10+T10+S10</f>
        <v>56419.896500000003</v>
      </c>
      <c r="S10" s="64">
        <v>2950.248</v>
      </c>
      <c r="T10" s="64">
        <v>89.474000000000004</v>
      </c>
      <c r="U10" s="64">
        <v>53171.458500000001</v>
      </c>
      <c r="V10" s="63">
        <v>208.71600000000001</v>
      </c>
      <c r="W10" s="18">
        <f>AA10+Z10+Y10+X10</f>
        <v>50704.266000000003</v>
      </c>
      <c r="X10" s="59">
        <v>6478.36</v>
      </c>
      <c r="Y10" s="59">
        <v>0</v>
      </c>
      <c r="Z10" s="59">
        <v>41522.603999999999</v>
      </c>
      <c r="AA10" s="60">
        <v>2703.3020000000001</v>
      </c>
      <c r="AB10" s="18">
        <f>AF10+AE10+AD10+AC10</f>
        <v>61264.221000000005</v>
      </c>
      <c r="AC10" s="62">
        <v>3344.5439999999999</v>
      </c>
      <c r="AD10" s="62">
        <v>0</v>
      </c>
      <c r="AE10" s="62">
        <v>57681.489000000001</v>
      </c>
      <c r="AF10" s="61">
        <v>238.18799999999999</v>
      </c>
      <c r="AG10" s="18">
        <f>AK10+AJ10+AI10+AH10</f>
        <v>57296.938999999998</v>
      </c>
      <c r="AH10" s="59">
        <f>'[3]1.6 2015 г'!$D$30*1000</f>
        <v>4387.0159999999996</v>
      </c>
      <c r="AI10" s="59">
        <f>'[3]1.6 2015 г'!$E$30*1000</f>
        <v>0</v>
      </c>
      <c r="AJ10" s="59">
        <f>'[3]1.6 2015 г'!$F$30*1000</f>
        <v>50334.603999999992</v>
      </c>
      <c r="AK10" s="60">
        <f>'[3]1.6 2015 г'!$G$30*1000</f>
        <v>2575.319</v>
      </c>
      <c r="AL10" s="18">
        <f>AP10+AO10+AN10+AM10</f>
        <v>62872.402000000002</v>
      </c>
      <c r="AM10" s="59">
        <f>[4]год!G27</f>
        <v>4258.6919999999991</v>
      </c>
      <c r="AN10" s="59">
        <f>[4]год!H27</f>
        <v>0</v>
      </c>
      <c r="AO10" s="59">
        <f>[4]год!I27</f>
        <v>58382.197999999997</v>
      </c>
      <c r="AP10" s="59">
        <f>[4]год!J27</f>
        <v>231.51199999999997</v>
      </c>
      <c r="AQ10" s="18">
        <f>AU10+AT10+AS10+AR10</f>
        <v>62126.424999999996</v>
      </c>
      <c r="AR10" s="59">
        <v>4758.884</v>
      </c>
      <c r="AS10" s="59">
        <f>'[3]1.6 2015 г'!$E$30*1000</f>
        <v>0</v>
      </c>
      <c r="AT10" s="59">
        <v>54578.063999999998</v>
      </c>
      <c r="AU10" s="60">
        <v>2789.4769999999999</v>
      </c>
    </row>
    <row r="11" spans="1:50" s="2" customFormat="1" ht="19.5">
      <c r="A11" s="124"/>
      <c r="B11" s="47" t="s">
        <v>10</v>
      </c>
      <c r="C11" s="57">
        <f>D11+E11+F11+G11</f>
        <v>257327.22699999998</v>
      </c>
      <c r="D11" s="42">
        <v>74333.922000000006</v>
      </c>
      <c r="E11" s="42">
        <v>80645.073000000004</v>
      </c>
      <c r="F11" s="42">
        <v>96540.909</v>
      </c>
      <c r="G11" s="41">
        <v>5807.3230000000003</v>
      </c>
      <c r="H11" s="57">
        <f>J11+K11+L11+I11</f>
        <v>238288.12500000003</v>
      </c>
      <c r="I11" s="56">
        <v>66520.587</v>
      </c>
      <c r="J11" s="56">
        <v>78104.865000000005</v>
      </c>
      <c r="K11" s="56">
        <v>88286.274000000005</v>
      </c>
      <c r="L11" s="55">
        <v>5376.3990000000003</v>
      </c>
      <c r="M11" s="57">
        <f>O11+P11+Q11+N11</f>
        <v>246574.55600000001</v>
      </c>
      <c r="N11" s="56">
        <v>72219.600000000006</v>
      </c>
      <c r="O11" s="56">
        <v>77400.995999999999</v>
      </c>
      <c r="P11" s="56">
        <v>91689.620999999999</v>
      </c>
      <c r="Q11" s="55">
        <v>5264.3389999999999</v>
      </c>
      <c r="R11" s="57">
        <f>T11+U11+V11+S11</f>
        <v>238208.56899999996</v>
      </c>
      <c r="S11" s="58">
        <v>68367.398000000001</v>
      </c>
      <c r="T11" s="58">
        <v>77003.798999999999</v>
      </c>
      <c r="U11" s="58">
        <v>87899.044999999998</v>
      </c>
      <c r="V11" s="58">
        <v>4938.3270000000002</v>
      </c>
      <c r="W11" s="57">
        <f>Y11+Z11+AA11+X11</f>
        <v>244434.89600000001</v>
      </c>
      <c r="X11" s="56">
        <v>67751.64</v>
      </c>
      <c r="Y11" s="56">
        <v>80453.646999999997</v>
      </c>
      <c r="Z11" s="56">
        <v>90739.835999999996</v>
      </c>
      <c r="AA11" s="55">
        <v>5489.7730000000001</v>
      </c>
      <c r="AB11" s="48">
        <f>AD11+AE11+AF11+AC11</f>
        <v>223696.70500000002</v>
      </c>
      <c r="AC11" s="54">
        <v>62720.36</v>
      </c>
      <c r="AD11" s="54">
        <v>75064.296000000002</v>
      </c>
      <c r="AE11" s="54">
        <v>81438.154999999999</v>
      </c>
      <c r="AF11" s="54">
        <v>4473.8940000000002</v>
      </c>
      <c r="AG11" s="53">
        <f>AI11+AJ11+AK11+AH11</f>
        <v>224999.4</v>
      </c>
      <c r="AH11" s="52">
        <f>'[3]1.6 2015 г'!$D$22*1000</f>
        <v>63615</v>
      </c>
      <c r="AI11" s="52">
        <f>'[3]1.6 2015 г'!$E$22*1000</f>
        <v>74737</v>
      </c>
      <c r="AJ11" s="52">
        <f>'[3]1.6 2015 г'!$F$22*1000</f>
        <v>82077.899999999994</v>
      </c>
      <c r="AK11" s="51">
        <f>'[3]1.6 2015 г'!$G$22*1000</f>
        <v>4569.5</v>
      </c>
      <c r="AL11" s="48">
        <f>AN11+AO11+AP11+AM11</f>
        <v>223850.31200000003</v>
      </c>
      <c r="AM11" s="50">
        <f>[4]год!G32</f>
        <v>63922.126000000004</v>
      </c>
      <c r="AN11" s="50">
        <f>[4]год!H32</f>
        <v>74383.615000000005</v>
      </c>
      <c r="AO11" s="50">
        <f>[4]год!I32</f>
        <v>81194.475000000006</v>
      </c>
      <c r="AP11" s="50">
        <f>[4]год!J32</f>
        <v>4350.0959999999995</v>
      </c>
      <c r="AQ11" s="113">
        <f>AS11+AT11+AU11+AR11</f>
        <v>223850.31200000001</v>
      </c>
      <c r="AR11" s="114">
        <v>63922.125999999997</v>
      </c>
      <c r="AS11" s="114">
        <v>74383.615000000005</v>
      </c>
      <c r="AT11" s="114">
        <v>81194.475000000006</v>
      </c>
      <c r="AU11" s="115">
        <v>4350.0959999999995</v>
      </c>
      <c r="AV11" s="116" t="s">
        <v>35</v>
      </c>
      <c r="AW11" s="116"/>
      <c r="AX11" s="116"/>
    </row>
    <row r="12" spans="1:50" s="2" customFormat="1" ht="94.5">
      <c r="A12" s="46">
        <v>2</v>
      </c>
      <c r="B12" s="49" t="s">
        <v>4</v>
      </c>
      <c r="C12" s="48"/>
      <c r="D12" s="42"/>
      <c r="E12" s="42"/>
      <c r="F12" s="42"/>
      <c r="G12" s="41"/>
      <c r="H12" s="48"/>
      <c r="I12" s="42"/>
      <c r="J12" s="42"/>
      <c r="K12" s="42"/>
      <c r="L12" s="41"/>
      <c r="M12" s="48"/>
      <c r="N12" s="42"/>
      <c r="O12" s="42"/>
      <c r="P12" s="42"/>
      <c r="Q12" s="41"/>
      <c r="R12" s="48"/>
      <c r="S12" s="42"/>
      <c r="T12" s="42"/>
      <c r="U12" s="42"/>
      <c r="V12" s="41"/>
      <c r="W12" s="48"/>
      <c r="X12" s="42"/>
      <c r="Y12" s="42"/>
      <c r="Z12" s="42"/>
      <c r="AA12" s="41"/>
      <c r="AB12" s="48"/>
      <c r="AC12" s="42"/>
      <c r="AD12" s="42"/>
      <c r="AE12" s="42"/>
      <c r="AF12" s="41"/>
      <c r="AG12" s="48"/>
      <c r="AH12" s="42"/>
      <c r="AI12" s="42"/>
      <c r="AJ12" s="42"/>
      <c r="AK12" s="42"/>
      <c r="AL12" s="134"/>
      <c r="AM12" s="136"/>
      <c r="AN12" s="136"/>
      <c r="AO12" s="136"/>
      <c r="AP12" s="135"/>
      <c r="AQ12" s="48"/>
      <c r="AR12" s="39"/>
      <c r="AS12" s="39"/>
      <c r="AT12" s="39"/>
      <c r="AU12" s="38"/>
    </row>
    <row r="13" spans="1:50" s="2" customFormat="1" ht="19.5">
      <c r="A13" s="125">
        <v>3</v>
      </c>
      <c r="B13" s="126" t="s">
        <v>9</v>
      </c>
      <c r="C13" s="48"/>
      <c r="D13" s="42"/>
      <c r="E13" s="42"/>
      <c r="F13" s="42"/>
      <c r="G13" s="41"/>
      <c r="H13" s="48"/>
      <c r="I13" s="42"/>
      <c r="J13" s="42"/>
      <c r="K13" s="42"/>
      <c r="L13" s="41"/>
      <c r="M13" s="48"/>
      <c r="N13" s="42"/>
      <c r="O13" s="42"/>
      <c r="P13" s="42"/>
      <c r="Q13" s="41"/>
      <c r="R13" s="48"/>
      <c r="S13" s="42"/>
      <c r="T13" s="42"/>
      <c r="U13" s="42"/>
      <c r="V13" s="41"/>
      <c r="W13" s="48"/>
      <c r="X13" s="42"/>
      <c r="Y13" s="42"/>
      <c r="Z13" s="42"/>
      <c r="AA13" s="41"/>
      <c r="AB13" s="48"/>
      <c r="AC13" s="42"/>
      <c r="AD13" s="42"/>
      <c r="AE13" s="42"/>
      <c r="AF13" s="41"/>
      <c r="AG13" s="48"/>
      <c r="AH13" s="42"/>
      <c r="AI13" s="42"/>
      <c r="AJ13" s="42"/>
      <c r="AK13" s="41"/>
      <c r="AL13" s="48"/>
      <c r="AM13" s="39"/>
      <c r="AN13" s="39"/>
      <c r="AO13" s="39"/>
      <c r="AP13" s="38"/>
      <c r="AQ13" s="48"/>
      <c r="AR13" s="39"/>
      <c r="AS13" s="39"/>
      <c r="AT13" s="39"/>
      <c r="AU13" s="38"/>
    </row>
    <row r="14" spans="1:50" s="2" customFormat="1" ht="19.5">
      <c r="A14" s="124"/>
      <c r="B14" s="127"/>
      <c r="C14" s="48"/>
      <c r="D14" s="42"/>
      <c r="E14" s="42"/>
      <c r="F14" s="42"/>
      <c r="G14" s="41"/>
      <c r="H14" s="48"/>
      <c r="I14" s="42"/>
      <c r="J14" s="42"/>
      <c r="K14" s="42"/>
      <c r="L14" s="41"/>
      <c r="M14" s="48"/>
      <c r="N14" s="42"/>
      <c r="O14" s="42"/>
      <c r="P14" s="42"/>
      <c r="Q14" s="41"/>
      <c r="R14" s="48"/>
      <c r="S14" s="42"/>
      <c r="T14" s="42"/>
      <c r="U14" s="42"/>
      <c r="V14" s="41"/>
      <c r="W14" s="48"/>
      <c r="X14" s="42"/>
      <c r="Y14" s="42"/>
      <c r="Z14" s="42"/>
      <c r="AA14" s="41"/>
      <c r="AB14" s="48"/>
      <c r="AC14" s="42"/>
      <c r="AD14" s="42"/>
      <c r="AE14" s="42"/>
      <c r="AF14" s="41"/>
      <c r="AG14" s="48"/>
      <c r="AH14" s="42"/>
      <c r="AI14" s="42"/>
      <c r="AJ14" s="42"/>
      <c r="AK14" s="41"/>
      <c r="AL14" s="48"/>
      <c r="AM14" s="39"/>
      <c r="AN14" s="39"/>
      <c r="AO14" s="39"/>
      <c r="AP14" s="38"/>
      <c r="AQ14" s="48"/>
      <c r="AR14" s="39"/>
      <c r="AS14" s="39"/>
      <c r="AT14" s="39"/>
      <c r="AU14" s="38"/>
    </row>
    <row r="15" spans="1:50" s="2" customFormat="1" ht="19.5">
      <c r="A15" s="125">
        <v>4</v>
      </c>
      <c r="B15" s="126" t="s">
        <v>8</v>
      </c>
      <c r="C15" s="48"/>
      <c r="D15" s="42"/>
      <c r="E15" s="42"/>
      <c r="F15" s="42"/>
      <c r="G15" s="41"/>
      <c r="H15" s="48"/>
      <c r="I15" s="42"/>
      <c r="J15" s="42"/>
      <c r="K15" s="42"/>
      <c r="L15" s="41"/>
      <c r="M15" s="48"/>
      <c r="N15" s="42"/>
      <c r="O15" s="42"/>
      <c r="P15" s="42"/>
      <c r="Q15" s="41"/>
      <c r="R15" s="48"/>
      <c r="S15" s="42"/>
      <c r="T15" s="42"/>
      <c r="U15" s="42"/>
      <c r="V15" s="41"/>
      <c r="W15" s="48"/>
      <c r="X15" s="42"/>
      <c r="Y15" s="42"/>
      <c r="Z15" s="42"/>
      <c r="AA15" s="41"/>
      <c r="AB15" s="48"/>
      <c r="AC15" s="42"/>
      <c r="AD15" s="42"/>
      <c r="AE15" s="42"/>
      <c r="AF15" s="41"/>
      <c r="AG15" s="48"/>
      <c r="AH15" s="42"/>
      <c r="AI15" s="42"/>
      <c r="AJ15" s="42"/>
      <c r="AK15" s="41"/>
      <c r="AL15" s="48"/>
      <c r="AM15" s="39"/>
      <c r="AN15" s="39"/>
      <c r="AO15" s="39"/>
      <c r="AP15" s="38"/>
      <c r="AQ15" s="48"/>
      <c r="AR15" s="39"/>
      <c r="AS15" s="39"/>
      <c r="AT15" s="39"/>
      <c r="AU15" s="38"/>
    </row>
    <row r="16" spans="1:50" s="2" customFormat="1" ht="19.5">
      <c r="A16" s="124"/>
      <c r="B16" s="127"/>
      <c r="C16" s="48"/>
      <c r="D16" s="42"/>
      <c r="E16" s="42"/>
      <c r="F16" s="42"/>
      <c r="G16" s="41"/>
      <c r="H16" s="48"/>
      <c r="I16" s="42"/>
      <c r="J16" s="42"/>
      <c r="K16" s="42"/>
      <c r="L16" s="41"/>
      <c r="M16" s="48"/>
      <c r="N16" s="42"/>
      <c r="O16" s="42"/>
      <c r="P16" s="42"/>
      <c r="Q16" s="41"/>
      <c r="R16" s="48"/>
      <c r="S16" s="42"/>
      <c r="T16" s="42"/>
      <c r="U16" s="42"/>
      <c r="V16" s="41"/>
      <c r="W16" s="48"/>
      <c r="X16" s="42"/>
      <c r="Y16" s="42"/>
      <c r="Z16" s="42"/>
      <c r="AA16" s="41"/>
      <c r="AB16" s="48"/>
      <c r="AC16" s="42"/>
      <c r="AD16" s="42"/>
      <c r="AE16" s="42"/>
      <c r="AF16" s="41"/>
      <c r="AG16" s="48"/>
      <c r="AH16" s="42"/>
      <c r="AI16" s="42"/>
      <c r="AJ16" s="42"/>
      <c r="AK16" s="41"/>
      <c r="AL16" s="48"/>
      <c r="AM16" s="39"/>
      <c r="AN16" s="39"/>
      <c r="AO16" s="39"/>
      <c r="AP16" s="38"/>
      <c r="AQ16" s="48"/>
      <c r="AR16" s="39"/>
      <c r="AS16" s="39"/>
      <c r="AT16" s="39"/>
      <c r="AU16" s="38"/>
    </row>
    <row r="17" spans="1:47" s="2" customFormat="1" ht="57">
      <c r="A17" s="46">
        <v>5</v>
      </c>
      <c r="B17" s="47" t="s">
        <v>7</v>
      </c>
      <c r="C17" s="40"/>
      <c r="D17" s="42"/>
      <c r="E17" s="42"/>
      <c r="F17" s="42"/>
      <c r="G17" s="41"/>
      <c r="H17" s="40"/>
      <c r="I17" s="42"/>
      <c r="J17" s="42"/>
      <c r="K17" s="42"/>
      <c r="L17" s="41"/>
      <c r="M17" s="40"/>
      <c r="N17" s="42"/>
      <c r="O17" s="42"/>
      <c r="P17" s="42"/>
      <c r="Q17" s="41"/>
      <c r="R17" s="40"/>
      <c r="S17" s="42"/>
      <c r="T17" s="42"/>
      <c r="U17" s="42"/>
      <c r="V17" s="41"/>
      <c r="W17" s="40"/>
      <c r="X17" s="42"/>
      <c r="Y17" s="42"/>
      <c r="Z17" s="42"/>
      <c r="AA17" s="41"/>
      <c r="AB17" s="40"/>
      <c r="AC17" s="42"/>
      <c r="AD17" s="42"/>
      <c r="AE17" s="42"/>
      <c r="AF17" s="41"/>
      <c r="AG17" s="40"/>
      <c r="AH17" s="42"/>
      <c r="AI17" s="42"/>
      <c r="AJ17" s="42"/>
      <c r="AK17" s="41"/>
      <c r="AL17" s="40"/>
      <c r="AM17" s="39"/>
      <c r="AN17" s="39"/>
      <c r="AO17" s="39"/>
      <c r="AP17" s="38"/>
      <c r="AQ17" s="110"/>
      <c r="AR17" s="111"/>
      <c r="AS17" s="111"/>
      <c r="AT17" s="111"/>
      <c r="AU17" s="112"/>
    </row>
    <row r="18" spans="1:47" s="2" customFormat="1" ht="57">
      <c r="A18" s="46">
        <v>6</v>
      </c>
      <c r="B18" s="45" t="s">
        <v>6</v>
      </c>
      <c r="C18" s="40"/>
      <c r="D18" s="42"/>
      <c r="E18" s="42"/>
      <c r="F18" s="42"/>
      <c r="G18" s="41"/>
      <c r="H18" s="40"/>
      <c r="I18" s="42"/>
      <c r="J18" s="42"/>
      <c r="K18" s="42"/>
      <c r="L18" s="41"/>
      <c r="M18" s="40"/>
      <c r="N18" s="42"/>
      <c r="O18" s="42"/>
      <c r="P18" s="42"/>
      <c r="Q18" s="41"/>
      <c r="R18" s="40"/>
      <c r="S18" s="42"/>
      <c r="T18" s="42"/>
      <c r="U18" s="42"/>
      <c r="V18" s="41"/>
      <c r="W18" s="40"/>
      <c r="X18" s="42"/>
      <c r="Y18" s="42"/>
      <c r="Z18" s="42"/>
      <c r="AA18" s="41"/>
      <c r="AB18" s="40"/>
      <c r="AC18" s="42"/>
      <c r="AD18" s="42"/>
      <c r="AE18" s="42"/>
      <c r="AF18" s="41"/>
      <c r="AG18" s="40"/>
      <c r="AH18" s="42"/>
      <c r="AI18" s="42"/>
      <c r="AJ18" s="42"/>
      <c r="AK18" s="41"/>
      <c r="AL18" s="40"/>
      <c r="AM18" s="39"/>
      <c r="AN18" s="39"/>
      <c r="AO18" s="39"/>
      <c r="AP18" s="38"/>
      <c r="AQ18" s="40"/>
      <c r="AR18" s="39"/>
      <c r="AS18" s="39"/>
      <c r="AT18" s="39"/>
      <c r="AU18" s="38"/>
    </row>
    <row r="19" spans="1:47" s="2" customFormat="1" ht="38.25">
      <c r="A19" s="46">
        <v>7</v>
      </c>
      <c r="B19" s="45" t="s">
        <v>5</v>
      </c>
      <c r="C19" s="40"/>
      <c r="D19" s="42"/>
      <c r="E19" s="42"/>
      <c r="F19" s="42"/>
      <c r="G19" s="41"/>
      <c r="H19" s="40"/>
      <c r="I19" s="42"/>
      <c r="J19" s="42"/>
      <c r="K19" s="42"/>
      <c r="L19" s="41"/>
      <c r="M19" s="40"/>
      <c r="N19" s="42"/>
      <c r="O19" s="42"/>
      <c r="P19" s="42"/>
      <c r="Q19" s="41"/>
      <c r="R19" s="40"/>
      <c r="S19" s="42"/>
      <c r="T19" s="42"/>
      <c r="U19" s="42"/>
      <c r="V19" s="41"/>
      <c r="W19" s="40"/>
      <c r="X19" s="42"/>
      <c r="Y19" s="42"/>
      <c r="Z19" s="42"/>
      <c r="AA19" s="41"/>
      <c r="AB19" s="40"/>
      <c r="AC19" s="42"/>
      <c r="AD19" s="42"/>
      <c r="AE19" s="42"/>
      <c r="AF19" s="41"/>
      <c r="AG19" s="40"/>
      <c r="AH19" s="42"/>
      <c r="AI19" s="42"/>
      <c r="AJ19" s="42"/>
      <c r="AK19" s="41"/>
      <c r="AL19" s="40"/>
      <c r="AM19" s="39"/>
      <c r="AN19" s="39"/>
      <c r="AO19" s="39"/>
      <c r="AP19" s="38"/>
      <c r="AQ19" s="40"/>
      <c r="AR19" s="39"/>
      <c r="AS19" s="39"/>
      <c r="AT19" s="39"/>
      <c r="AU19" s="38"/>
    </row>
    <row r="20" spans="1:47" s="2" customFormat="1" ht="97.5">
      <c r="A20" s="44">
        <v>2</v>
      </c>
      <c r="B20" s="43" t="s">
        <v>4</v>
      </c>
      <c r="C20" s="40"/>
      <c r="D20" s="42"/>
      <c r="E20" s="42"/>
      <c r="F20" s="42"/>
      <c r="G20" s="41"/>
      <c r="H20" s="40"/>
      <c r="I20" s="42"/>
      <c r="J20" s="42"/>
      <c r="K20" s="42"/>
      <c r="L20" s="41"/>
      <c r="M20" s="40"/>
      <c r="N20" s="42"/>
      <c r="O20" s="42"/>
      <c r="P20" s="42"/>
      <c r="Q20" s="41"/>
      <c r="R20" s="40"/>
      <c r="S20" s="42"/>
      <c r="T20" s="42"/>
      <c r="U20" s="42"/>
      <c r="V20" s="41"/>
      <c r="W20" s="40"/>
      <c r="X20" s="42"/>
      <c r="Y20" s="42"/>
      <c r="Z20" s="42"/>
      <c r="AA20" s="41"/>
      <c r="AB20" s="40"/>
      <c r="AC20" s="42"/>
      <c r="AD20" s="42"/>
      <c r="AE20" s="42"/>
      <c r="AF20" s="41"/>
      <c r="AG20" s="40"/>
      <c r="AH20" s="42"/>
      <c r="AI20" s="42"/>
      <c r="AJ20" s="42"/>
      <c r="AK20" s="41"/>
      <c r="AL20" s="40"/>
      <c r="AM20" s="39"/>
      <c r="AN20" s="39"/>
      <c r="AO20" s="39"/>
      <c r="AP20" s="38"/>
      <c r="AQ20" s="40"/>
      <c r="AR20" s="39"/>
      <c r="AS20" s="39"/>
      <c r="AT20" s="39"/>
      <c r="AU20" s="38"/>
    </row>
    <row r="21" spans="1:47" s="2" customFormat="1" ht="78">
      <c r="A21" s="37">
        <v>3</v>
      </c>
      <c r="B21" s="36" t="s">
        <v>3</v>
      </c>
      <c r="C21" s="33"/>
      <c r="D21" s="35"/>
      <c r="E21" s="35"/>
      <c r="F21" s="35"/>
      <c r="G21" s="34"/>
      <c r="H21" s="33"/>
      <c r="I21" s="35"/>
      <c r="J21" s="35"/>
      <c r="K21" s="35"/>
      <c r="L21" s="34"/>
      <c r="M21" s="33"/>
      <c r="N21" s="35"/>
      <c r="O21" s="35"/>
      <c r="P21" s="35"/>
      <c r="Q21" s="34"/>
      <c r="R21" s="33"/>
      <c r="S21" s="35"/>
      <c r="T21" s="35"/>
      <c r="U21" s="35"/>
      <c r="V21" s="34"/>
      <c r="W21" s="33"/>
      <c r="X21" s="35"/>
      <c r="Y21" s="35"/>
      <c r="Z21" s="35"/>
      <c r="AA21" s="34"/>
      <c r="AB21" s="33"/>
      <c r="AC21" s="35"/>
      <c r="AD21" s="35"/>
      <c r="AE21" s="35"/>
      <c r="AF21" s="34"/>
      <c r="AG21" s="33"/>
      <c r="AH21" s="35"/>
      <c r="AI21" s="35"/>
      <c r="AJ21" s="35"/>
      <c r="AK21" s="34"/>
      <c r="AL21" s="33"/>
      <c r="AM21" s="32"/>
      <c r="AN21" s="32"/>
      <c r="AO21" s="32"/>
      <c r="AP21" s="31"/>
      <c r="AQ21" s="33"/>
      <c r="AR21" s="32"/>
      <c r="AS21" s="32"/>
      <c r="AT21" s="32"/>
      <c r="AU21" s="31"/>
    </row>
    <row r="22" spans="1:47" s="2" customFormat="1" ht="39">
      <c r="A22" s="30"/>
      <c r="B22" s="29" t="s">
        <v>2</v>
      </c>
      <c r="C22" s="20">
        <f>C7-C9-C10-C11</f>
        <v>17229.160999999993</v>
      </c>
      <c r="D22" s="25">
        <v>4387.8900000000003</v>
      </c>
      <c r="E22" s="28">
        <v>0</v>
      </c>
      <c r="F22" s="25">
        <v>6830.799</v>
      </c>
      <c r="G22" s="24">
        <v>6010.4960000000001</v>
      </c>
      <c r="H22" s="20">
        <f>H7-H9-H10-H11</f>
        <v>22058.714000000036</v>
      </c>
      <c r="I22" s="25">
        <v>2527.2170000000001</v>
      </c>
      <c r="J22" s="25">
        <v>3299.098</v>
      </c>
      <c r="K22" s="25">
        <v>8751.4110000000001</v>
      </c>
      <c r="L22" s="24">
        <v>7480.9880000000003</v>
      </c>
      <c r="M22" s="20">
        <f>M7-M9-M10-M11</f>
        <v>26667.33699999997</v>
      </c>
      <c r="N22" s="25">
        <v>5737.6019999999999</v>
      </c>
      <c r="O22" s="25">
        <v>0</v>
      </c>
      <c r="P22" s="25">
        <v>14125.796</v>
      </c>
      <c r="Q22" s="24">
        <v>6803.94</v>
      </c>
      <c r="R22" s="20">
        <f>R7-R9-R10-R11</f>
        <v>20463.554999999964</v>
      </c>
      <c r="S22" s="27">
        <v>2500.0495999999998</v>
      </c>
      <c r="T22" s="27">
        <v>3349.6206999999999</v>
      </c>
      <c r="U22" s="27">
        <v>7661.7703000000001</v>
      </c>
      <c r="V22" s="26">
        <v>6952.1134000000002</v>
      </c>
      <c r="W22" s="20">
        <f>W7-W9-W10-W11</f>
        <v>16981.399999999965</v>
      </c>
      <c r="X22" s="25">
        <v>564.71</v>
      </c>
      <c r="Y22" s="25">
        <v>0</v>
      </c>
      <c r="Z22" s="25">
        <f>8751.41+184.29</f>
        <v>8935.7000000000007</v>
      </c>
      <c r="AA22" s="24">
        <v>7480.99</v>
      </c>
      <c r="AB22" s="18">
        <f>AB7-AB9-AB10-AB11</f>
        <v>20943.373000000021</v>
      </c>
      <c r="AC22" s="22">
        <v>504.80599999999998</v>
      </c>
      <c r="AD22" s="22">
        <v>0</v>
      </c>
      <c r="AE22" s="22">
        <f>7412.6874+332.772</f>
        <v>7745.4593999999997</v>
      </c>
      <c r="AF22" s="21">
        <v>12693.108</v>
      </c>
      <c r="AG22" s="20">
        <f>AG7-AG9-AG10-AG11</f>
        <v>15103.518709999946</v>
      </c>
      <c r="AH22" s="17">
        <f>'[3]1.4 2016 г'!$F$22*1000</f>
        <v>303.92388</v>
      </c>
      <c r="AI22" s="17">
        <f>'[3]1.4 2016 г'!$I$22*1000</f>
        <v>185.71113</v>
      </c>
      <c r="AJ22" s="17">
        <f>'[3]1.4 2016 г'!$L$22*1000</f>
        <v>7661.7703000000001</v>
      </c>
      <c r="AK22" s="19">
        <f>'[3]1.4 2016 г'!$O$22*1000</f>
        <v>6952.1134000000002</v>
      </c>
      <c r="AL22" s="18">
        <f>AL7-AL9-AL10-AL11</f>
        <v>28036.282000000007</v>
      </c>
      <c r="AM22" s="17">
        <f>[4]год!G33</f>
        <v>365.06299999999999</v>
      </c>
      <c r="AN22" s="17">
        <f>[4]год!H33</f>
        <v>185.005</v>
      </c>
      <c r="AO22" s="17">
        <f>[4]год!I33</f>
        <v>11168.272999999999</v>
      </c>
      <c r="AP22" s="17">
        <f>[4]год!J33</f>
        <v>16317.941000000001</v>
      </c>
      <c r="AQ22" s="20">
        <v>15103.518709999946</v>
      </c>
      <c r="AR22" s="17">
        <v>303.92388</v>
      </c>
      <c r="AS22" s="17">
        <v>185.71113</v>
      </c>
      <c r="AT22" s="17">
        <v>7661.7703000000001</v>
      </c>
      <c r="AU22" s="19">
        <v>6952.1134000000002</v>
      </c>
    </row>
    <row r="23" spans="1:47" s="2" customFormat="1" ht="39.75" thickBot="1">
      <c r="A23" s="16"/>
      <c r="B23" s="15" t="s">
        <v>1</v>
      </c>
      <c r="C23" s="12">
        <f t="shared" ref="C23:H23" si="0">C22/(C7-C11)</f>
        <v>5.5541930875890558E-2</v>
      </c>
      <c r="D23" s="11">
        <f t="shared" si="0"/>
        <v>8.1168721259808618E-2</v>
      </c>
      <c r="E23" s="11">
        <f t="shared" si="0"/>
        <v>0</v>
      </c>
      <c r="F23" s="11">
        <f t="shared" si="0"/>
        <v>2.483363492612118E-2</v>
      </c>
      <c r="G23" s="10">
        <f t="shared" si="0"/>
        <v>3.1980791059347154E-2</v>
      </c>
      <c r="H23" s="12">
        <f t="shared" si="0"/>
        <v>4.8303578404562932E-2</v>
      </c>
      <c r="I23" s="11"/>
      <c r="J23" s="11"/>
      <c r="K23" s="11"/>
      <c r="L23" s="10"/>
      <c r="M23" s="12">
        <f>M22/(M7-M11)</f>
        <v>5.5538203889859743E-2</v>
      </c>
      <c r="N23" s="11">
        <f>N22/(N7-N11)</f>
        <v>8.302799426395889E-2</v>
      </c>
      <c r="O23" s="11">
        <v>0</v>
      </c>
      <c r="P23" s="11">
        <f>P22/(P7-P11)</f>
        <v>3.118723728992992E-2</v>
      </c>
      <c r="Q23" s="10">
        <f>Q22/(Q7-Q11)</f>
        <v>2.4556967147678275E-2</v>
      </c>
      <c r="R23" s="12">
        <f>R22/(R7-R11)</f>
        <v>4.5656316905610915E-2</v>
      </c>
      <c r="S23" s="14">
        <f>S22/(S7-S11)</f>
        <v>0.29376809208342436</v>
      </c>
      <c r="T23" s="14">
        <v>0</v>
      </c>
      <c r="U23" s="14">
        <f>U22/(U7-U11)</f>
        <v>3.7014943530940689E-2</v>
      </c>
      <c r="V23" s="13">
        <f>V22/(V7-V11)</f>
        <v>2.9890771220998567E-2</v>
      </c>
      <c r="W23" s="12">
        <f>W22/(W7-W11)</f>
        <v>3.6151416439847935E-2</v>
      </c>
      <c r="X23" s="11">
        <f>X22/(X7-X11)</f>
        <v>4.873664965675234E-2</v>
      </c>
      <c r="Y23" s="11">
        <v>0</v>
      </c>
      <c r="Z23" s="11">
        <f t="shared" ref="Z23:AG23" si="1">Z22/(Z7-Z11)</f>
        <v>4.3556259259945843E-2</v>
      </c>
      <c r="AA23" s="10">
        <f t="shared" si="1"/>
        <v>2.9570318507065707E-2</v>
      </c>
      <c r="AB23" s="12">
        <f t="shared" si="1"/>
        <v>4.8873858928724354E-2</v>
      </c>
      <c r="AC23" s="14">
        <f t="shared" si="1"/>
        <v>4.456017476419933E-2</v>
      </c>
      <c r="AD23" s="14">
        <f t="shared" si="1"/>
        <v>0</v>
      </c>
      <c r="AE23" s="14">
        <f t="shared" si="1"/>
        <v>3.9795964294537647E-2</v>
      </c>
      <c r="AF23" s="13">
        <f t="shared" si="1"/>
        <v>5.704803946078147E-2</v>
      </c>
      <c r="AG23" s="12">
        <f t="shared" si="1"/>
        <v>3.5732174607064626E-2</v>
      </c>
      <c r="AH23" s="11">
        <f>AH22/(AH6-AH11)</f>
        <v>3.9999999999999952E-2</v>
      </c>
      <c r="AI23" s="11">
        <f>AI22/(AI6-AI11)</f>
        <v>5.4000000000000208E-2</v>
      </c>
      <c r="AJ23" s="11">
        <f>AJ22/(AJ6-AJ11)</f>
        <v>4.1631206179355992E-2</v>
      </c>
      <c r="AK23" s="10">
        <f>AK22/(AK6-AK11)</f>
        <v>2.7883652531760617E-2</v>
      </c>
      <c r="AL23" s="107">
        <f>AL22/(AL7-AL11)</f>
        <v>6.6391462975400356E-2</v>
      </c>
      <c r="AM23" s="108">
        <f>AM22/(AM6-AM11)</f>
        <v>5.0070559874672349E-2</v>
      </c>
      <c r="AN23" s="108">
        <f>AN22/(AN6-AN11)</f>
        <v>4.8782063451883968E-2</v>
      </c>
      <c r="AO23" s="108">
        <f>AO22/(AO6-AO11)</f>
        <v>6.0394330839249409E-2</v>
      </c>
      <c r="AP23" s="109">
        <f>AP22/(AP6-AP11)</f>
        <v>6.5390727152780617E-2</v>
      </c>
      <c r="AQ23" s="107">
        <f>AQ22/(AQ7-AQ11)</f>
        <v>3.5635298873411332E-2</v>
      </c>
      <c r="AR23" s="108">
        <f>AR22/(AR6-AR11)</f>
        <v>4.1684966241121994E-2</v>
      </c>
      <c r="AS23" s="108">
        <f>AS22/(AS6-AS11)</f>
        <v>4.8968255600557134E-2</v>
      </c>
      <c r="AT23" s="108">
        <f>AT22/(AT6-AT11)</f>
        <v>4.1432322644023405E-2</v>
      </c>
      <c r="AU23" s="109">
        <f>AU22/(AU6-AU11)</f>
        <v>2.7859136791497773E-2</v>
      </c>
    </row>
    <row r="24" spans="1:47" s="2" customFormat="1">
      <c r="A24" s="4"/>
      <c r="B24" s="4"/>
      <c r="C24" s="9"/>
      <c r="D24" s="9"/>
      <c r="E24" s="8"/>
    </row>
    <row r="25" spans="1:47" s="2" customFormat="1">
      <c r="A25" s="4"/>
      <c r="B25" s="4"/>
      <c r="C25" s="9"/>
      <c r="D25" s="9"/>
      <c r="E25" s="8"/>
      <c r="AB25" s="7">
        <f>AB6-AB7</f>
        <v>35812.708600000013</v>
      </c>
    </row>
    <row r="26" spans="1:47" s="2" customFormat="1">
      <c r="A26" s="4"/>
      <c r="B26" s="4"/>
      <c r="C26" s="9"/>
      <c r="D26" s="9"/>
      <c r="E26" s="8"/>
    </row>
    <row r="27" spans="1:47" s="2" customFormat="1">
      <c r="A27" s="4"/>
      <c r="B27" s="4"/>
      <c r="C27" s="9"/>
      <c r="D27" s="9"/>
      <c r="E27" s="8"/>
    </row>
    <row r="28" spans="1:47" s="2" customFormat="1">
      <c r="A28" s="4"/>
      <c r="B28" s="4"/>
      <c r="C28" s="9"/>
      <c r="D28" s="9"/>
      <c r="E28" s="8"/>
    </row>
    <row r="29" spans="1:47" s="2" customFormat="1">
      <c r="A29" s="4"/>
      <c r="B29" s="4"/>
      <c r="C29" s="9"/>
      <c r="D29" s="9"/>
      <c r="E29" s="8"/>
      <c r="M29" s="7"/>
      <c r="N29" s="7"/>
      <c r="O29" s="7"/>
      <c r="P29" s="7"/>
      <c r="Q29" s="7"/>
      <c r="AB29" s="7"/>
    </row>
    <row r="30" spans="1:47" s="2" customFormat="1">
      <c r="A30" s="4"/>
      <c r="B30" s="4"/>
      <c r="AD30" s="7"/>
    </row>
    <row r="31" spans="1:47" s="5" customFormat="1">
      <c r="A31" s="6"/>
      <c r="B31" s="133" t="s">
        <v>34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AS31" s="5" t="s">
        <v>0</v>
      </c>
    </row>
    <row r="32" spans="1:47" s="2" customFormat="1">
      <c r="A32" s="4"/>
      <c r="B32" s="4"/>
    </row>
    <row r="33" spans="1:2" s="2" customFormat="1">
      <c r="A33" s="4"/>
      <c r="B33" s="3"/>
    </row>
    <row r="34" spans="1:2" s="2" customFormat="1">
      <c r="A34" s="4"/>
      <c r="B34" s="3"/>
    </row>
    <row r="35" spans="1:2" s="2" customFormat="1">
      <c r="A35" s="4"/>
      <c r="B35" s="3"/>
    </row>
    <row r="36" spans="1:2" s="2" customFormat="1">
      <c r="A36" s="4"/>
      <c r="B36" s="3"/>
    </row>
    <row r="37" spans="1:2" s="2" customFormat="1">
      <c r="A37" s="4"/>
      <c r="B37" s="4"/>
    </row>
    <row r="38" spans="1:2" s="2" customFormat="1">
      <c r="A38" s="4"/>
      <c r="B38" s="4"/>
    </row>
    <row r="39" spans="1:2" s="2" customFormat="1">
      <c r="A39" s="4"/>
      <c r="B39" s="4"/>
    </row>
    <row r="40" spans="1:2" s="2" customFormat="1">
      <c r="A40" s="4"/>
      <c r="B40" s="4"/>
    </row>
    <row r="41" spans="1:2" s="2" customFormat="1">
      <c r="A41" s="4"/>
      <c r="B41" s="3"/>
    </row>
    <row r="42" spans="1:2" s="2" customFormat="1">
      <c r="A42" s="4"/>
      <c r="B42" s="3"/>
    </row>
    <row r="43" spans="1:2" s="2" customFormat="1">
      <c r="A43" s="4"/>
      <c r="B43" s="3"/>
    </row>
    <row r="44" spans="1:2" s="2" customFormat="1">
      <c r="A44" s="4"/>
      <c r="B44" s="3"/>
    </row>
    <row r="45" spans="1:2" s="2" customFormat="1">
      <c r="A45" s="4"/>
      <c r="B45" s="3"/>
    </row>
    <row r="46" spans="1:2" s="2" customFormat="1">
      <c r="A46" s="4"/>
      <c r="B46" s="3"/>
    </row>
    <row r="47" spans="1:2" s="2" customFormat="1">
      <c r="A47" s="4"/>
      <c r="B47" s="3"/>
    </row>
    <row r="48" spans="1:2" s="2" customFormat="1">
      <c r="A48" s="4"/>
      <c r="B48" s="3"/>
    </row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</sheetData>
  <mergeCells count="17">
    <mergeCell ref="B31:X31"/>
    <mergeCell ref="A15:A16"/>
    <mergeCell ref="B15:B16"/>
    <mergeCell ref="AB3:AF3"/>
    <mergeCell ref="AG3:AK3"/>
    <mergeCell ref="AQ3:AU3"/>
    <mergeCell ref="AL3:AP3"/>
    <mergeCell ref="A5:A11"/>
    <mergeCell ref="A13:A14"/>
    <mergeCell ref="B13:B14"/>
    <mergeCell ref="A3:A4"/>
    <mergeCell ref="B3:B4"/>
    <mergeCell ref="R3:V3"/>
    <mergeCell ref="W3:AA3"/>
    <mergeCell ref="C3:G3"/>
    <mergeCell ref="H3:L3"/>
    <mergeCell ref="M3:Q3"/>
  </mergeCells>
  <printOptions horizontalCentered="1"/>
  <pageMargins left="0.35433070866141736" right="0.35433070866141736" top="0.98425196850393704" bottom="0.39370078740157483" header="0.51181102362204722" footer="0.5118110236220472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баланс </vt:lpstr>
      <vt:lpstr>'баланс 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Субуханкулова Наталья Викторовна</dc:creator>
  <cp:lastModifiedBy>Дергач Виктория Владимировна</cp:lastModifiedBy>
  <dcterms:created xsi:type="dcterms:W3CDTF">2017-01-30T08:00:23Z</dcterms:created>
  <dcterms:modified xsi:type="dcterms:W3CDTF">2017-03-03T05:34:28Z</dcterms:modified>
</cp:coreProperties>
</file>