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795" windowHeight="11760" activeTab="3"/>
  </bookViews>
  <sheets>
    <sheet name="21.12.2016 ПОС" sheetId="1" r:id="rId1"/>
    <sheet name="21.12.2016г ЦФОС 1" sheetId="2" r:id="rId2"/>
    <sheet name="21.12.2016г ЦФОС 2 " sheetId="3" r:id="rId3"/>
    <sheet name="21.12.2016г ГПП-32" sheetId="4" r:id="rId4"/>
  </sheets>
  <calcPr calcId="145621"/>
</workbook>
</file>

<file path=xl/calcChain.xml><?xml version="1.0" encoding="utf-8"?>
<calcChain xmlns="http://schemas.openxmlformats.org/spreadsheetml/2006/main">
  <c r="C33" i="4" l="1"/>
  <c r="P14" i="4" l="1"/>
  <c r="P17" i="4"/>
  <c r="P18" i="4"/>
  <c r="P16" i="4"/>
  <c r="AM5" i="4"/>
  <c r="AM29" i="4"/>
  <c r="S5" i="2" l="1"/>
  <c r="S6" i="2"/>
  <c r="H16" i="2" l="1"/>
  <c r="C5" i="4" l="1"/>
  <c r="D5" i="4" s="1"/>
  <c r="H5" i="4"/>
  <c r="I5" i="4" s="1"/>
  <c r="K5" i="4"/>
  <c r="L5" i="4" s="1"/>
  <c r="P5" i="4"/>
  <c r="Q5" i="4" s="1"/>
  <c r="S5" i="4"/>
  <c r="T5" i="4" s="1"/>
  <c r="V5" i="4"/>
  <c r="W5" i="4" s="1"/>
  <c r="Y5" i="4"/>
  <c r="Z5" i="4" s="1"/>
  <c r="AB5" i="4"/>
  <c r="AC5" i="4" s="1"/>
  <c r="AE5" i="4"/>
  <c r="AF5" i="4" s="1"/>
  <c r="AH5" i="4"/>
  <c r="AI5" i="4" s="1"/>
  <c r="AK5" i="4"/>
  <c r="AL5" i="4" s="1"/>
  <c r="C6" i="4"/>
  <c r="D6" i="4" s="1"/>
  <c r="H6" i="4"/>
  <c r="I6" i="4" s="1"/>
  <c r="K6" i="4"/>
  <c r="L6" i="4" s="1"/>
  <c r="P6" i="4"/>
  <c r="Q6" i="4" s="1"/>
  <c r="S6" i="4"/>
  <c r="T6" i="4" s="1"/>
  <c r="V6" i="4"/>
  <c r="W6" i="4" s="1"/>
  <c r="Y6" i="4"/>
  <c r="Z6" i="4" s="1"/>
  <c r="AB6" i="4"/>
  <c r="AC6" i="4" s="1"/>
  <c r="AE6" i="4"/>
  <c r="AF6" i="4"/>
  <c r="AH6" i="4"/>
  <c r="AI6" i="4"/>
  <c r="AK6" i="4"/>
  <c r="AL6" i="4" s="1"/>
  <c r="C7" i="4"/>
  <c r="D7" i="4" s="1"/>
  <c r="H7" i="4"/>
  <c r="I7" i="4" s="1"/>
  <c r="K7" i="4"/>
  <c r="L7" i="4" s="1"/>
  <c r="P7" i="4"/>
  <c r="Q7" i="4" s="1"/>
  <c r="S7" i="4"/>
  <c r="T7" i="4" s="1"/>
  <c r="V7" i="4"/>
  <c r="W7" i="4" s="1"/>
  <c r="Y7" i="4"/>
  <c r="Z7" i="4" s="1"/>
  <c r="AB7" i="4"/>
  <c r="AC7" i="4" s="1"/>
  <c r="AE7" i="4"/>
  <c r="AF7" i="4" s="1"/>
  <c r="AH7" i="4"/>
  <c r="AI7" i="4" s="1"/>
  <c r="AK7" i="4"/>
  <c r="AL7" i="4" s="1"/>
  <c r="C8" i="4"/>
  <c r="D8" i="4" s="1"/>
  <c r="H8" i="4"/>
  <c r="I8" i="4" s="1"/>
  <c r="K8" i="4"/>
  <c r="L8" i="4" s="1"/>
  <c r="P8" i="4"/>
  <c r="Q8" i="4" s="1"/>
  <c r="S8" i="4"/>
  <c r="T8" i="4" s="1"/>
  <c r="V8" i="4"/>
  <c r="W8" i="4" s="1"/>
  <c r="Y8" i="4"/>
  <c r="Z8" i="4" s="1"/>
  <c r="AB8" i="4"/>
  <c r="AC8" i="4" s="1"/>
  <c r="AE8" i="4"/>
  <c r="AF8" i="4" s="1"/>
  <c r="AH8" i="4"/>
  <c r="AI8" i="4"/>
  <c r="AK8" i="4"/>
  <c r="AL8" i="4" s="1"/>
  <c r="C9" i="4"/>
  <c r="D9" i="4" s="1"/>
  <c r="H9" i="4"/>
  <c r="I9" i="4" s="1"/>
  <c r="K9" i="4"/>
  <c r="L9" i="4" s="1"/>
  <c r="P9" i="4"/>
  <c r="Q9" i="4" s="1"/>
  <c r="S9" i="4"/>
  <c r="T9" i="4" s="1"/>
  <c r="V9" i="4"/>
  <c r="W9" i="4" s="1"/>
  <c r="Y9" i="4"/>
  <c r="Z9" i="4" s="1"/>
  <c r="AB9" i="4"/>
  <c r="AC9" i="4" s="1"/>
  <c r="AE9" i="4"/>
  <c r="AF9" i="4" s="1"/>
  <c r="AH9" i="4"/>
  <c r="AI9" i="4" s="1"/>
  <c r="AK9" i="4"/>
  <c r="AL9" i="4" s="1"/>
  <c r="C10" i="4"/>
  <c r="D10" i="4" s="1"/>
  <c r="H10" i="4"/>
  <c r="I10" i="4" s="1"/>
  <c r="K10" i="4"/>
  <c r="L10" i="4" s="1"/>
  <c r="P10" i="4"/>
  <c r="Q10" i="4" s="1"/>
  <c r="S10" i="4"/>
  <c r="T10" i="4" s="1"/>
  <c r="V10" i="4"/>
  <c r="W10" i="4" s="1"/>
  <c r="Y10" i="4"/>
  <c r="Z10" i="4"/>
  <c r="AB10" i="4"/>
  <c r="AC10" i="4" s="1"/>
  <c r="AE10" i="4"/>
  <c r="AF10" i="4" s="1"/>
  <c r="AH10" i="4"/>
  <c r="AI10" i="4" s="1"/>
  <c r="AK10" i="4"/>
  <c r="AL10" i="4" s="1"/>
  <c r="C11" i="4"/>
  <c r="D11" i="4" s="1"/>
  <c r="H11" i="4"/>
  <c r="I11" i="4" s="1"/>
  <c r="K11" i="4"/>
  <c r="L11" i="4" s="1"/>
  <c r="P11" i="4"/>
  <c r="Q11" i="4" s="1"/>
  <c r="S11" i="4"/>
  <c r="T11" i="4" s="1"/>
  <c r="V11" i="4"/>
  <c r="W11" i="4" s="1"/>
  <c r="Y11" i="4"/>
  <c r="Z11" i="4" s="1"/>
  <c r="AB11" i="4"/>
  <c r="AC11" i="4" s="1"/>
  <c r="AE11" i="4"/>
  <c r="AF11" i="4" s="1"/>
  <c r="AH11" i="4"/>
  <c r="AI11" i="4"/>
  <c r="AK11" i="4"/>
  <c r="AL11" i="4" s="1"/>
  <c r="C12" i="4"/>
  <c r="D12" i="4" s="1"/>
  <c r="H12" i="4"/>
  <c r="I12" i="4" s="1"/>
  <c r="K12" i="4"/>
  <c r="L12" i="4" s="1"/>
  <c r="P12" i="4"/>
  <c r="Q12" i="4" s="1"/>
  <c r="S12" i="4"/>
  <c r="T12" i="4" s="1"/>
  <c r="V12" i="4"/>
  <c r="W12" i="4" s="1"/>
  <c r="Y12" i="4"/>
  <c r="Z12" i="4" s="1"/>
  <c r="AB12" i="4"/>
  <c r="AC12" i="4" s="1"/>
  <c r="AE12" i="4"/>
  <c r="AF12" i="4" s="1"/>
  <c r="AH12" i="4"/>
  <c r="AI12" i="4" s="1"/>
  <c r="AK12" i="4"/>
  <c r="AL12" i="4" s="1"/>
  <c r="C13" i="4"/>
  <c r="D13" i="4"/>
  <c r="H13" i="4"/>
  <c r="I13" i="4" s="1"/>
  <c r="K13" i="4"/>
  <c r="L13" i="4" s="1"/>
  <c r="P13" i="4"/>
  <c r="Q13" i="4" s="1"/>
  <c r="S13" i="4"/>
  <c r="T13" i="4" s="1"/>
  <c r="V13" i="4"/>
  <c r="W13" i="4" s="1"/>
  <c r="Y13" i="4"/>
  <c r="Z13" i="4" s="1"/>
  <c r="AB13" i="4"/>
  <c r="AC13" i="4" s="1"/>
  <c r="AE13" i="4"/>
  <c r="AF13" i="4" s="1"/>
  <c r="AH13" i="4"/>
  <c r="AI13" i="4" s="1"/>
  <c r="AK13" i="4"/>
  <c r="AL13" i="4" s="1"/>
  <c r="C14" i="4"/>
  <c r="D14" i="4" s="1"/>
  <c r="H14" i="4"/>
  <c r="I14" i="4" s="1"/>
  <c r="K14" i="4"/>
  <c r="L14" i="4" s="1"/>
  <c r="Q14" i="4"/>
  <c r="S14" i="4"/>
  <c r="T14" i="4" s="1"/>
  <c r="V14" i="4"/>
  <c r="W14" i="4" s="1"/>
  <c r="Y14" i="4"/>
  <c r="Z14" i="4" s="1"/>
  <c r="AB14" i="4"/>
  <c r="AC14" i="4" s="1"/>
  <c r="AE14" i="4"/>
  <c r="AF14" i="4" s="1"/>
  <c r="AH14" i="4"/>
  <c r="AI14" i="4" s="1"/>
  <c r="AK14" i="4"/>
  <c r="AL14" i="4" s="1"/>
  <c r="C15" i="4"/>
  <c r="D15" i="4" s="1"/>
  <c r="H15" i="4"/>
  <c r="I15" i="4" s="1"/>
  <c r="K15" i="4"/>
  <c r="L15" i="4" s="1"/>
  <c r="P15" i="4"/>
  <c r="Q15" i="4" s="1"/>
  <c r="S15" i="4"/>
  <c r="T15" i="4" s="1"/>
  <c r="V15" i="4"/>
  <c r="W15" i="4" s="1"/>
  <c r="Y15" i="4"/>
  <c r="Z15" i="4" s="1"/>
  <c r="AB15" i="4"/>
  <c r="AC15" i="4" s="1"/>
  <c r="AE15" i="4"/>
  <c r="AF15" i="4" s="1"/>
  <c r="AH15" i="4"/>
  <c r="AI15" i="4" s="1"/>
  <c r="AK15" i="4"/>
  <c r="AL15" i="4" s="1"/>
  <c r="C16" i="4"/>
  <c r="D16" i="4" s="1"/>
  <c r="H16" i="4"/>
  <c r="I16" i="4" s="1"/>
  <c r="K16" i="4"/>
  <c r="L16" i="4" s="1"/>
  <c r="Q16" i="4"/>
  <c r="S16" i="4"/>
  <c r="T16" i="4" s="1"/>
  <c r="V16" i="4"/>
  <c r="W16" i="4" s="1"/>
  <c r="Y16" i="4"/>
  <c r="Z16" i="4" s="1"/>
  <c r="AB16" i="4"/>
  <c r="AC16" i="4" s="1"/>
  <c r="AE16" i="4"/>
  <c r="AF16" i="4" s="1"/>
  <c r="AH16" i="4"/>
  <c r="AI16" i="4" s="1"/>
  <c r="AK16" i="4"/>
  <c r="AL16" i="4"/>
  <c r="C17" i="4"/>
  <c r="D17" i="4" s="1"/>
  <c r="H17" i="4"/>
  <c r="I17" i="4" s="1"/>
  <c r="K17" i="4"/>
  <c r="L17" i="4" s="1"/>
  <c r="Q17" i="4"/>
  <c r="S17" i="4"/>
  <c r="T17" i="4" s="1"/>
  <c r="V17" i="4"/>
  <c r="W17" i="4" s="1"/>
  <c r="Y17" i="4"/>
  <c r="Z17" i="4" s="1"/>
  <c r="AB17" i="4"/>
  <c r="AC17" i="4" s="1"/>
  <c r="AE17" i="4"/>
  <c r="AF17" i="4" s="1"/>
  <c r="AH17" i="4"/>
  <c r="AI17" i="4" s="1"/>
  <c r="AK17" i="4"/>
  <c r="AL17" i="4" s="1"/>
  <c r="C18" i="4"/>
  <c r="D18" i="4" s="1"/>
  <c r="H18" i="4"/>
  <c r="I18" i="4" s="1"/>
  <c r="K18" i="4"/>
  <c r="L18" i="4" s="1"/>
  <c r="Q18" i="4"/>
  <c r="S18" i="4"/>
  <c r="T18" i="4" s="1"/>
  <c r="V18" i="4"/>
  <c r="W18" i="4" s="1"/>
  <c r="Y18" i="4"/>
  <c r="Z18" i="4" s="1"/>
  <c r="AB18" i="4"/>
  <c r="AC18" i="4" s="1"/>
  <c r="AE18" i="4"/>
  <c r="AF18" i="4" s="1"/>
  <c r="AH18" i="4"/>
  <c r="AI18" i="4" s="1"/>
  <c r="AK18" i="4"/>
  <c r="AL18" i="4" s="1"/>
  <c r="C19" i="4"/>
  <c r="D19" i="4" s="1"/>
  <c r="H19" i="4"/>
  <c r="I19" i="4" s="1"/>
  <c r="K19" i="4"/>
  <c r="L19" i="4" s="1"/>
  <c r="P19" i="4"/>
  <c r="Q19" i="4" s="1"/>
  <c r="S19" i="4"/>
  <c r="T19" i="4" s="1"/>
  <c r="V19" i="4"/>
  <c r="W19" i="4" s="1"/>
  <c r="Y19" i="4"/>
  <c r="Z19" i="4" s="1"/>
  <c r="AB19" i="4"/>
  <c r="AC19" i="4" s="1"/>
  <c r="AE19" i="4"/>
  <c r="AF19" i="4" s="1"/>
  <c r="AH19" i="4"/>
  <c r="AI19" i="4"/>
  <c r="AK19" i="4"/>
  <c r="AL19" i="4"/>
  <c r="C20" i="4"/>
  <c r="D20" i="4" s="1"/>
  <c r="H20" i="4"/>
  <c r="I20" i="4" s="1"/>
  <c r="K20" i="4"/>
  <c r="L20" i="4" s="1"/>
  <c r="P20" i="4"/>
  <c r="Q20" i="4" s="1"/>
  <c r="S20" i="4"/>
  <c r="T20" i="4" s="1"/>
  <c r="V20" i="4"/>
  <c r="W20" i="4" s="1"/>
  <c r="Y20" i="4"/>
  <c r="Z20" i="4" s="1"/>
  <c r="AB20" i="4"/>
  <c r="AC20" i="4" s="1"/>
  <c r="AE20" i="4"/>
  <c r="AF20" i="4" s="1"/>
  <c r="AH20" i="4"/>
  <c r="AI20" i="4" s="1"/>
  <c r="AK20" i="4"/>
  <c r="AL20" i="4" s="1"/>
  <c r="C21" i="4"/>
  <c r="D21" i="4" s="1"/>
  <c r="H21" i="4"/>
  <c r="I21" i="4" s="1"/>
  <c r="K21" i="4"/>
  <c r="L21" i="4" s="1"/>
  <c r="P21" i="4"/>
  <c r="Q21" i="4" s="1"/>
  <c r="S21" i="4"/>
  <c r="T21" i="4" s="1"/>
  <c r="V21" i="4"/>
  <c r="W21" i="4" s="1"/>
  <c r="Y21" i="4"/>
  <c r="Z21" i="4" s="1"/>
  <c r="AB21" i="4"/>
  <c r="AC21" i="4" s="1"/>
  <c r="AE21" i="4"/>
  <c r="AF21" i="4" s="1"/>
  <c r="AH21" i="4"/>
  <c r="AI21" i="4" s="1"/>
  <c r="AK21" i="4"/>
  <c r="AL21" i="4" s="1"/>
  <c r="C22" i="4"/>
  <c r="D22" i="4" s="1"/>
  <c r="H22" i="4"/>
  <c r="I22" i="4" s="1"/>
  <c r="K22" i="4"/>
  <c r="L22" i="4" s="1"/>
  <c r="P22" i="4"/>
  <c r="Q22" i="4" s="1"/>
  <c r="S22" i="4"/>
  <c r="T22" i="4" s="1"/>
  <c r="V22" i="4"/>
  <c r="W22" i="4" s="1"/>
  <c r="Y22" i="4"/>
  <c r="Z22" i="4" s="1"/>
  <c r="AB22" i="4"/>
  <c r="AC22" i="4" s="1"/>
  <c r="AE22" i="4"/>
  <c r="AF22" i="4" s="1"/>
  <c r="AH22" i="4"/>
  <c r="AI22" i="4" s="1"/>
  <c r="AK22" i="4"/>
  <c r="AL22" i="4" s="1"/>
  <c r="C23" i="4"/>
  <c r="D23" i="4" s="1"/>
  <c r="H23" i="4"/>
  <c r="I23" i="4" s="1"/>
  <c r="K23" i="4"/>
  <c r="L23" i="4" s="1"/>
  <c r="P23" i="4"/>
  <c r="Q23" i="4" s="1"/>
  <c r="S23" i="4"/>
  <c r="T23" i="4" s="1"/>
  <c r="V23" i="4"/>
  <c r="W23" i="4" s="1"/>
  <c r="Y23" i="4"/>
  <c r="Z23" i="4" s="1"/>
  <c r="AB23" i="4"/>
  <c r="AC23" i="4" s="1"/>
  <c r="AE23" i="4"/>
  <c r="AF23" i="4" s="1"/>
  <c r="AH23" i="4"/>
  <c r="AI23" i="4" s="1"/>
  <c r="AK23" i="4"/>
  <c r="AL23" i="4"/>
  <c r="C24" i="4"/>
  <c r="D24" i="4" s="1"/>
  <c r="H24" i="4"/>
  <c r="I24" i="4" s="1"/>
  <c r="K24" i="4"/>
  <c r="L24" i="4" s="1"/>
  <c r="P24" i="4"/>
  <c r="Q24" i="4" s="1"/>
  <c r="S24" i="4"/>
  <c r="T24" i="4" s="1"/>
  <c r="V24" i="4"/>
  <c r="W24" i="4" s="1"/>
  <c r="Y24" i="4"/>
  <c r="Z24" i="4" s="1"/>
  <c r="AB24" i="4"/>
  <c r="AC24" i="4" s="1"/>
  <c r="AE24" i="4"/>
  <c r="AF24" i="4" s="1"/>
  <c r="AH24" i="4"/>
  <c r="AI24" i="4"/>
  <c r="AK24" i="4"/>
  <c r="AL24" i="4" s="1"/>
  <c r="C25" i="4"/>
  <c r="D25" i="4" s="1"/>
  <c r="H25" i="4"/>
  <c r="I25" i="4" s="1"/>
  <c r="K25" i="4"/>
  <c r="L25" i="4" s="1"/>
  <c r="P25" i="4"/>
  <c r="Q25" i="4" s="1"/>
  <c r="S25" i="4"/>
  <c r="T25" i="4" s="1"/>
  <c r="V25" i="4"/>
  <c r="W25" i="4" s="1"/>
  <c r="Y25" i="4"/>
  <c r="Z25" i="4" s="1"/>
  <c r="AB25" i="4"/>
  <c r="AC25" i="4" s="1"/>
  <c r="AE25" i="4"/>
  <c r="AF25" i="4" s="1"/>
  <c r="AH25" i="4"/>
  <c r="AI25" i="4" s="1"/>
  <c r="AK25" i="4"/>
  <c r="AL25" i="4" s="1"/>
  <c r="C26" i="4"/>
  <c r="D26" i="4" s="1"/>
  <c r="H26" i="4"/>
  <c r="I26" i="4" s="1"/>
  <c r="K26" i="4"/>
  <c r="L26" i="4" s="1"/>
  <c r="P26" i="4"/>
  <c r="Q26" i="4" s="1"/>
  <c r="S26" i="4"/>
  <c r="T26" i="4" s="1"/>
  <c r="V26" i="4"/>
  <c r="W26" i="4" s="1"/>
  <c r="Y26" i="4"/>
  <c r="Z26" i="4" s="1"/>
  <c r="AB26" i="4"/>
  <c r="AC26" i="4" s="1"/>
  <c r="AE26" i="4"/>
  <c r="AF26" i="4" s="1"/>
  <c r="AH26" i="4"/>
  <c r="AI26" i="4"/>
  <c r="AK26" i="4"/>
  <c r="AL26" i="4"/>
  <c r="C27" i="4"/>
  <c r="D27" i="4" s="1"/>
  <c r="H27" i="4"/>
  <c r="I27" i="4" s="1"/>
  <c r="K27" i="4"/>
  <c r="L27" i="4" s="1"/>
  <c r="P27" i="4"/>
  <c r="Q27" i="4" s="1"/>
  <c r="S27" i="4"/>
  <c r="T27" i="4" s="1"/>
  <c r="V27" i="4"/>
  <c r="W27" i="4" s="1"/>
  <c r="Y27" i="4"/>
  <c r="Z27" i="4" s="1"/>
  <c r="AB27" i="4"/>
  <c r="AC27" i="4" s="1"/>
  <c r="AE27" i="4"/>
  <c r="AF27" i="4" s="1"/>
  <c r="AH27" i="4"/>
  <c r="AI27" i="4" s="1"/>
  <c r="AK27" i="4"/>
  <c r="AL27" i="4"/>
  <c r="C28" i="4"/>
  <c r="D28" i="4" s="1"/>
  <c r="H28" i="4"/>
  <c r="I28" i="4" s="1"/>
  <c r="K28" i="4"/>
  <c r="L28" i="4" s="1"/>
  <c r="P28" i="4"/>
  <c r="Q28" i="4" s="1"/>
  <c r="S28" i="4"/>
  <c r="T28" i="4" s="1"/>
  <c r="V28" i="4"/>
  <c r="W28" i="4" s="1"/>
  <c r="Y28" i="4"/>
  <c r="Z28" i="4"/>
  <c r="AB28" i="4"/>
  <c r="AC28" i="4" s="1"/>
  <c r="AE28" i="4"/>
  <c r="AF28" i="4" s="1"/>
  <c r="AH28" i="4"/>
  <c r="AI28" i="4" s="1"/>
  <c r="AK28" i="4"/>
  <c r="AL28" i="4" s="1"/>
  <c r="AA28" i="3"/>
  <c r="AB28" i="3" s="1"/>
  <c r="X28" i="3"/>
  <c r="Y28" i="3" s="1"/>
  <c r="U28" i="3"/>
  <c r="V28" i="3" s="1"/>
  <c r="R28" i="3"/>
  <c r="S28" i="3" s="1"/>
  <c r="O28" i="3"/>
  <c r="P28" i="3" s="1"/>
  <c r="L28" i="3"/>
  <c r="M28" i="3" s="1"/>
  <c r="I28" i="3"/>
  <c r="J28" i="3" s="1"/>
  <c r="F28" i="3"/>
  <c r="G28" i="3" s="1"/>
  <c r="C28" i="3"/>
  <c r="D28" i="3" s="1"/>
  <c r="AA27" i="3"/>
  <c r="AB27" i="3" s="1"/>
  <c r="X27" i="3"/>
  <c r="Y27" i="3" s="1"/>
  <c r="U27" i="3"/>
  <c r="V27" i="3" s="1"/>
  <c r="R27" i="3"/>
  <c r="S27" i="3" s="1"/>
  <c r="O27" i="3"/>
  <c r="P27" i="3" s="1"/>
  <c r="L27" i="3"/>
  <c r="M27" i="3" s="1"/>
  <c r="I27" i="3"/>
  <c r="J27" i="3" s="1"/>
  <c r="F27" i="3"/>
  <c r="G27" i="3"/>
  <c r="C27" i="3"/>
  <c r="D27" i="3" s="1"/>
  <c r="AA26" i="3"/>
  <c r="AB26" i="3"/>
  <c r="X26" i="3"/>
  <c r="Y26" i="3" s="1"/>
  <c r="U26" i="3"/>
  <c r="V26" i="3" s="1"/>
  <c r="R26" i="3"/>
  <c r="S26" i="3" s="1"/>
  <c r="O26" i="3"/>
  <c r="P26" i="3" s="1"/>
  <c r="L26" i="3"/>
  <c r="M26" i="3" s="1"/>
  <c r="I26" i="3"/>
  <c r="J26" i="3" s="1"/>
  <c r="F26" i="3"/>
  <c r="G26" i="3" s="1"/>
  <c r="C26" i="3"/>
  <c r="D26" i="3" s="1"/>
  <c r="AA25" i="3"/>
  <c r="AB25" i="3" s="1"/>
  <c r="X25" i="3"/>
  <c r="Y25" i="3" s="1"/>
  <c r="U25" i="3"/>
  <c r="V25" i="3" s="1"/>
  <c r="R25" i="3"/>
  <c r="S25" i="3" s="1"/>
  <c r="O25" i="3"/>
  <c r="P25" i="3" s="1"/>
  <c r="L25" i="3"/>
  <c r="M25" i="3" s="1"/>
  <c r="I25" i="3"/>
  <c r="J25" i="3" s="1"/>
  <c r="F25" i="3"/>
  <c r="G25" i="3" s="1"/>
  <c r="C25" i="3"/>
  <c r="D25" i="3" s="1"/>
  <c r="AA24" i="3"/>
  <c r="AB24" i="3"/>
  <c r="X24" i="3"/>
  <c r="Y24" i="3" s="1"/>
  <c r="U24" i="3"/>
  <c r="V24" i="3" s="1"/>
  <c r="R24" i="3"/>
  <c r="S24" i="3" s="1"/>
  <c r="O24" i="3"/>
  <c r="P24" i="3" s="1"/>
  <c r="L24" i="3"/>
  <c r="M24" i="3" s="1"/>
  <c r="I24" i="3"/>
  <c r="J24" i="3" s="1"/>
  <c r="F24" i="3"/>
  <c r="G24" i="3" s="1"/>
  <c r="C24" i="3"/>
  <c r="D24" i="3" s="1"/>
  <c r="AA23" i="3"/>
  <c r="AB23" i="3" s="1"/>
  <c r="X23" i="3"/>
  <c r="Y23" i="3" s="1"/>
  <c r="U23" i="3"/>
  <c r="V23" i="3" s="1"/>
  <c r="R23" i="3"/>
  <c r="S23" i="3" s="1"/>
  <c r="O23" i="3"/>
  <c r="P23" i="3" s="1"/>
  <c r="L23" i="3"/>
  <c r="M23" i="3" s="1"/>
  <c r="I23" i="3"/>
  <c r="J23" i="3" s="1"/>
  <c r="F23" i="3"/>
  <c r="G23" i="3" s="1"/>
  <c r="C23" i="3"/>
  <c r="D23" i="3" s="1"/>
  <c r="AA22" i="3"/>
  <c r="AB22" i="3" s="1"/>
  <c r="X22" i="3"/>
  <c r="Y22" i="3" s="1"/>
  <c r="U22" i="3"/>
  <c r="V22" i="3" s="1"/>
  <c r="R22" i="3"/>
  <c r="S22" i="3" s="1"/>
  <c r="O22" i="3"/>
  <c r="P22" i="3" s="1"/>
  <c r="L22" i="3"/>
  <c r="M22" i="3" s="1"/>
  <c r="I22" i="3"/>
  <c r="J22" i="3" s="1"/>
  <c r="F22" i="3"/>
  <c r="G22" i="3" s="1"/>
  <c r="C22" i="3"/>
  <c r="D22" i="3" s="1"/>
  <c r="AA21" i="3"/>
  <c r="AB21" i="3" s="1"/>
  <c r="X21" i="3"/>
  <c r="Y21" i="3" s="1"/>
  <c r="U21" i="3"/>
  <c r="V21" i="3" s="1"/>
  <c r="R21" i="3"/>
  <c r="S21" i="3" s="1"/>
  <c r="O21" i="3"/>
  <c r="P21" i="3" s="1"/>
  <c r="L21" i="3"/>
  <c r="M21" i="3" s="1"/>
  <c r="I21" i="3"/>
  <c r="J21" i="3" s="1"/>
  <c r="F21" i="3"/>
  <c r="G21" i="3" s="1"/>
  <c r="C21" i="3"/>
  <c r="D21" i="3" s="1"/>
  <c r="AA20" i="3"/>
  <c r="AB20" i="3"/>
  <c r="X20" i="3"/>
  <c r="Y20" i="3" s="1"/>
  <c r="U20" i="3"/>
  <c r="V20" i="3" s="1"/>
  <c r="R20" i="3"/>
  <c r="S20" i="3" s="1"/>
  <c r="O20" i="3"/>
  <c r="P20" i="3" s="1"/>
  <c r="L20" i="3"/>
  <c r="M20" i="3" s="1"/>
  <c r="I20" i="3"/>
  <c r="J20" i="3" s="1"/>
  <c r="F20" i="3"/>
  <c r="G20" i="3" s="1"/>
  <c r="C20" i="3"/>
  <c r="D20" i="3" s="1"/>
  <c r="AB19" i="3"/>
  <c r="AA19" i="3"/>
  <c r="X19" i="3"/>
  <c r="Y19" i="3" s="1"/>
  <c r="U19" i="3"/>
  <c r="V19" i="3" s="1"/>
  <c r="R19" i="3"/>
  <c r="S19" i="3" s="1"/>
  <c r="O19" i="3"/>
  <c r="P19" i="3" s="1"/>
  <c r="L19" i="3"/>
  <c r="M19" i="3" s="1"/>
  <c r="I19" i="3"/>
  <c r="J19" i="3" s="1"/>
  <c r="F19" i="3"/>
  <c r="G19" i="3"/>
  <c r="C19" i="3"/>
  <c r="D19" i="3" s="1"/>
  <c r="AA18" i="3"/>
  <c r="AB18" i="3"/>
  <c r="X18" i="3"/>
  <c r="Y18" i="3" s="1"/>
  <c r="U18" i="3"/>
  <c r="V18" i="3" s="1"/>
  <c r="R18" i="3"/>
  <c r="S18" i="3" s="1"/>
  <c r="O18" i="3"/>
  <c r="P18" i="3" s="1"/>
  <c r="L18" i="3"/>
  <c r="M18" i="3" s="1"/>
  <c r="I18" i="3"/>
  <c r="J18" i="3" s="1"/>
  <c r="F18" i="3"/>
  <c r="G18" i="3" s="1"/>
  <c r="C18" i="3"/>
  <c r="D18" i="3" s="1"/>
  <c r="AA17" i="3"/>
  <c r="AB17" i="3" s="1"/>
  <c r="X17" i="3"/>
  <c r="Y17" i="3" s="1"/>
  <c r="U17" i="3"/>
  <c r="V17" i="3" s="1"/>
  <c r="R17" i="3"/>
  <c r="S17" i="3" s="1"/>
  <c r="O17" i="3"/>
  <c r="P17" i="3" s="1"/>
  <c r="L17" i="3"/>
  <c r="M17" i="3" s="1"/>
  <c r="I17" i="3"/>
  <c r="J17" i="3" s="1"/>
  <c r="F17" i="3"/>
  <c r="G17" i="3" s="1"/>
  <c r="C17" i="3"/>
  <c r="D17" i="3" s="1"/>
  <c r="AA16" i="3"/>
  <c r="AB16" i="3" s="1"/>
  <c r="X16" i="3"/>
  <c r="Y16" i="3" s="1"/>
  <c r="U16" i="3"/>
  <c r="V16" i="3" s="1"/>
  <c r="R16" i="3"/>
  <c r="S16" i="3" s="1"/>
  <c r="O16" i="3"/>
  <c r="P16" i="3" s="1"/>
  <c r="L16" i="3"/>
  <c r="M16" i="3" s="1"/>
  <c r="I16" i="3"/>
  <c r="J16" i="3" s="1"/>
  <c r="F16" i="3"/>
  <c r="G16" i="3" s="1"/>
  <c r="C16" i="3"/>
  <c r="D16" i="3" s="1"/>
  <c r="AB15" i="3"/>
  <c r="AA15" i="3"/>
  <c r="X15" i="3"/>
  <c r="Y15" i="3" s="1"/>
  <c r="U15" i="3"/>
  <c r="V15" i="3" s="1"/>
  <c r="R15" i="3"/>
  <c r="S15" i="3" s="1"/>
  <c r="O15" i="3"/>
  <c r="P15" i="3" s="1"/>
  <c r="L15" i="3"/>
  <c r="M15" i="3" s="1"/>
  <c r="I15" i="3"/>
  <c r="J15" i="3" s="1"/>
  <c r="F15" i="3"/>
  <c r="G15" i="3" s="1"/>
  <c r="C15" i="3"/>
  <c r="D15" i="3" s="1"/>
  <c r="AA14" i="3"/>
  <c r="AB14" i="3" s="1"/>
  <c r="X14" i="3"/>
  <c r="Y14" i="3" s="1"/>
  <c r="U14" i="3"/>
  <c r="V14" i="3" s="1"/>
  <c r="R14" i="3"/>
  <c r="S14" i="3" s="1"/>
  <c r="O14" i="3"/>
  <c r="P14" i="3" s="1"/>
  <c r="L14" i="3"/>
  <c r="M14" i="3" s="1"/>
  <c r="I14" i="3"/>
  <c r="J14" i="3" s="1"/>
  <c r="F14" i="3"/>
  <c r="G14" i="3" s="1"/>
  <c r="C14" i="3"/>
  <c r="D14" i="3" s="1"/>
  <c r="AA13" i="3"/>
  <c r="AB13" i="3" s="1"/>
  <c r="X13" i="3"/>
  <c r="Y13" i="3" s="1"/>
  <c r="U13" i="3"/>
  <c r="V13" i="3" s="1"/>
  <c r="R13" i="3"/>
  <c r="S13" i="3" s="1"/>
  <c r="O13" i="3"/>
  <c r="P13" i="3" s="1"/>
  <c r="L13" i="3"/>
  <c r="M13" i="3" s="1"/>
  <c r="I13" i="3"/>
  <c r="J13" i="3" s="1"/>
  <c r="F13" i="3"/>
  <c r="G13" i="3" s="1"/>
  <c r="C13" i="3"/>
  <c r="D13" i="3" s="1"/>
  <c r="AA12" i="3"/>
  <c r="AB12" i="3"/>
  <c r="X12" i="3"/>
  <c r="Y12" i="3" s="1"/>
  <c r="U12" i="3"/>
  <c r="V12" i="3" s="1"/>
  <c r="R12" i="3"/>
  <c r="S12" i="3" s="1"/>
  <c r="O12" i="3"/>
  <c r="P12" i="3" s="1"/>
  <c r="L12" i="3"/>
  <c r="M12" i="3" s="1"/>
  <c r="I12" i="3"/>
  <c r="J12" i="3" s="1"/>
  <c r="F12" i="3"/>
  <c r="G12" i="3" s="1"/>
  <c r="C12" i="3"/>
  <c r="D12" i="3" s="1"/>
  <c r="AA11" i="3"/>
  <c r="AB11" i="3" s="1"/>
  <c r="X11" i="3"/>
  <c r="Y11" i="3" s="1"/>
  <c r="U11" i="3"/>
  <c r="V11" i="3" s="1"/>
  <c r="R11" i="3"/>
  <c r="S11" i="3" s="1"/>
  <c r="O11" i="3"/>
  <c r="P11" i="3" s="1"/>
  <c r="L11" i="3"/>
  <c r="M11" i="3" s="1"/>
  <c r="I11" i="3"/>
  <c r="J11" i="3" s="1"/>
  <c r="F11" i="3"/>
  <c r="G11" i="3" s="1"/>
  <c r="C11" i="3"/>
  <c r="D11" i="3" s="1"/>
  <c r="AA10" i="3"/>
  <c r="AB10" i="3"/>
  <c r="X10" i="3"/>
  <c r="Y10" i="3" s="1"/>
  <c r="U10" i="3"/>
  <c r="V10" i="3" s="1"/>
  <c r="R10" i="3"/>
  <c r="S10" i="3" s="1"/>
  <c r="O10" i="3"/>
  <c r="P10" i="3" s="1"/>
  <c r="L10" i="3"/>
  <c r="M10" i="3" s="1"/>
  <c r="I10" i="3"/>
  <c r="J10" i="3" s="1"/>
  <c r="F10" i="3"/>
  <c r="G10" i="3" s="1"/>
  <c r="C10" i="3"/>
  <c r="D10" i="3" s="1"/>
  <c r="AA9" i="3"/>
  <c r="AB9" i="3" s="1"/>
  <c r="X9" i="3"/>
  <c r="Y9" i="3" s="1"/>
  <c r="U9" i="3"/>
  <c r="V9" i="3" s="1"/>
  <c r="R9" i="3"/>
  <c r="S9" i="3" s="1"/>
  <c r="O9" i="3"/>
  <c r="P9" i="3" s="1"/>
  <c r="L9" i="3"/>
  <c r="M9" i="3" s="1"/>
  <c r="I9" i="3"/>
  <c r="J9" i="3" s="1"/>
  <c r="F9" i="3"/>
  <c r="G9" i="3"/>
  <c r="C9" i="3"/>
  <c r="D9" i="3" s="1"/>
  <c r="AA8" i="3"/>
  <c r="AB8" i="3"/>
  <c r="X8" i="3"/>
  <c r="Y8" i="3" s="1"/>
  <c r="U8" i="3"/>
  <c r="V8" i="3" s="1"/>
  <c r="R8" i="3"/>
  <c r="S8" i="3" s="1"/>
  <c r="O8" i="3"/>
  <c r="P8" i="3" s="1"/>
  <c r="L8" i="3"/>
  <c r="M8" i="3" s="1"/>
  <c r="I8" i="3"/>
  <c r="J8" i="3" s="1"/>
  <c r="F8" i="3"/>
  <c r="G8" i="3" s="1"/>
  <c r="C8" i="3"/>
  <c r="D8" i="3" s="1"/>
  <c r="AA7" i="3"/>
  <c r="AB7" i="3" s="1"/>
  <c r="X7" i="3"/>
  <c r="Y7" i="3" s="1"/>
  <c r="U7" i="3"/>
  <c r="V7" i="3" s="1"/>
  <c r="R7" i="3"/>
  <c r="S7" i="3" s="1"/>
  <c r="O7" i="3"/>
  <c r="P7" i="3" s="1"/>
  <c r="L7" i="3"/>
  <c r="M7" i="3" s="1"/>
  <c r="I7" i="3"/>
  <c r="J7" i="3" s="1"/>
  <c r="F7" i="3"/>
  <c r="G7" i="3" s="1"/>
  <c r="C7" i="3"/>
  <c r="D7" i="3" s="1"/>
  <c r="AA6" i="3"/>
  <c r="AB6" i="3"/>
  <c r="X6" i="3"/>
  <c r="Y6" i="3" s="1"/>
  <c r="U6" i="3"/>
  <c r="V6" i="3" s="1"/>
  <c r="R6" i="3"/>
  <c r="S6" i="3" s="1"/>
  <c r="O6" i="3"/>
  <c r="P6" i="3" s="1"/>
  <c r="L6" i="3"/>
  <c r="M6" i="3" s="1"/>
  <c r="I6" i="3"/>
  <c r="J6" i="3" s="1"/>
  <c r="F6" i="3"/>
  <c r="G6" i="3" s="1"/>
  <c r="C6" i="3"/>
  <c r="D6" i="3" s="1"/>
  <c r="AA5" i="3"/>
  <c r="AB5" i="3" s="1"/>
  <c r="X5" i="3"/>
  <c r="Y5" i="3" s="1"/>
  <c r="U5" i="3"/>
  <c r="V5" i="3" s="1"/>
  <c r="R5" i="3"/>
  <c r="S5" i="3" s="1"/>
  <c r="O5" i="3"/>
  <c r="P5" i="3" s="1"/>
  <c r="L5" i="3"/>
  <c r="M5" i="3" s="1"/>
  <c r="I5" i="3"/>
  <c r="J5" i="3" s="1"/>
  <c r="F5" i="3"/>
  <c r="G5" i="3" s="1"/>
  <c r="C5" i="3"/>
  <c r="D5" i="3" s="1"/>
  <c r="AB28" i="2"/>
  <c r="AC28" i="2" s="1"/>
  <c r="Y28" i="2"/>
  <c r="Z28" i="2" s="1"/>
  <c r="V28" i="2"/>
  <c r="W28" i="2" s="1"/>
  <c r="S28" i="2"/>
  <c r="T28" i="2" s="1"/>
  <c r="P28" i="2"/>
  <c r="Q28" i="2" s="1"/>
  <c r="K28" i="2"/>
  <c r="L28" i="2" s="1"/>
  <c r="H28" i="2"/>
  <c r="I28" i="2" s="1"/>
  <c r="C28" i="2"/>
  <c r="D28" i="2" s="1"/>
  <c r="AB27" i="2"/>
  <c r="AC27" i="2" s="1"/>
  <c r="Y27" i="2"/>
  <c r="Z27" i="2" s="1"/>
  <c r="V27" i="2"/>
  <c r="W27" i="2" s="1"/>
  <c r="S27" i="2"/>
  <c r="T27" i="2" s="1"/>
  <c r="P27" i="2"/>
  <c r="Q27" i="2"/>
  <c r="K27" i="2"/>
  <c r="L27" i="2" s="1"/>
  <c r="H27" i="2"/>
  <c r="I27" i="2" s="1"/>
  <c r="C27" i="2"/>
  <c r="D27" i="2" s="1"/>
  <c r="AB26" i="2"/>
  <c r="AC26" i="2" s="1"/>
  <c r="Y26" i="2"/>
  <c r="Z26" i="2" s="1"/>
  <c r="V26" i="2"/>
  <c r="W26" i="2" s="1"/>
  <c r="S26" i="2"/>
  <c r="T26" i="2" s="1"/>
  <c r="P26" i="2"/>
  <c r="Q26" i="2" s="1"/>
  <c r="K26" i="2"/>
  <c r="L26" i="2" s="1"/>
  <c r="H26" i="2"/>
  <c r="I26" i="2" s="1"/>
  <c r="C26" i="2"/>
  <c r="D26" i="2" s="1"/>
  <c r="AB25" i="2"/>
  <c r="AC25" i="2" s="1"/>
  <c r="Y25" i="2"/>
  <c r="Z25" i="2" s="1"/>
  <c r="V25" i="2"/>
  <c r="W25" i="2" s="1"/>
  <c r="S25" i="2"/>
  <c r="T25" i="2" s="1"/>
  <c r="P25" i="2"/>
  <c r="Q25" i="2" s="1"/>
  <c r="K25" i="2"/>
  <c r="L25" i="2" s="1"/>
  <c r="H25" i="2"/>
  <c r="I25" i="2" s="1"/>
  <c r="C25" i="2"/>
  <c r="D25" i="2" s="1"/>
  <c r="AB24" i="2"/>
  <c r="AC24" i="2" s="1"/>
  <c r="Y24" i="2"/>
  <c r="Z24" i="2" s="1"/>
  <c r="V24" i="2"/>
  <c r="W24" i="2" s="1"/>
  <c r="S24" i="2"/>
  <c r="T24" i="2" s="1"/>
  <c r="P24" i="2"/>
  <c r="Q24" i="2" s="1"/>
  <c r="K24" i="2"/>
  <c r="L24" i="2" s="1"/>
  <c r="H24" i="2"/>
  <c r="I24" i="2" s="1"/>
  <c r="C24" i="2"/>
  <c r="D24" i="2" s="1"/>
  <c r="AB23" i="2"/>
  <c r="AC23" i="2" s="1"/>
  <c r="Y23" i="2"/>
  <c r="Z23" i="2" s="1"/>
  <c r="V23" i="2"/>
  <c r="W23" i="2" s="1"/>
  <c r="S23" i="2"/>
  <c r="T23" i="2" s="1"/>
  <c r="P23" i="2"/>
  <c r="Q23" i="2" s="1"/>
  <c r="K23" i="2"/>
  <c r="L23" i="2" s="1"/>
  <c r="H23" i="2"/>
  <c r="I23" i="2" s="1"/>
  <c r="C23" i="2"/>
  <c r="D23" i="2" s="1"/>
  <c r="AB22" i="2"/>
  <c r="AC22" i="2" s="1"/>
  <c r="Y22" i="2"/>
  <c r="Z22" i="2" s="1"/>
  <c r="V22" i="2"/>
  <c r="W22" i="2" s="1"/>
  <c r="S22" i="2"/>
  <c r="T22" i="2" s="1"/>
  <c r="P22" i="2"/>
  <c r="Q22" i="2" s="1"/>
  <c r="K22" i="2"/>
  <c r="L22" i="2" s="1"/>
  <c r="H22" i="2"/>
  <c r="I22" i="2" s="1"/>
  <c r="C22" i="2"/>
  <c r="D22" i="2" s="1"/>
  <c r="AB21" i="2"/>
  <c r="AC21" i="2" s="1"/>
  <c r="Y21" i="2"/>
  <c r="Z21" i="2" s="1"/>
  <c r="V21" i="2"/>
  <c r="W21" i="2" s="1"/>
  <c r="S21" i="2"/>
  <c r="T21" i="2" s="1"/>
  <c r="P21" i="2"/>
  <c r="Q21" i="2" s="1"/>
  <c r="K21" i="2"/>
  <c r="L21" i="2"/>
  <c r="H21" i="2"/>
  <c r="I21" i="2" s="1"/>
  <c r="C21" i="2"/>
  <c r="D21" i="2" s="1"/>
  <c r="AB20" i="2"/>
  <c r="AC20" i="2" s="1"/>
  <c r="Y20" i="2"/>
  <c r="Z20" i="2" s="1"/>
  <c r="V20" i="2"/>
  <c r="W20" i="2" s="1"/>
  <c r="S20" i="2"/>
  <c r="T20" i="2" s="1"/>
  <c r="P20" i="2"/>
  <c r="Q20" i="2" s="1"/>
  <c r="K20" i="2"/>
  <c r="L20" i="2" s="1"/>
  <c r="H20" i="2"/>
  <c r="I20" i="2" s="1"/>
  <c r="C20" i="2"/>
  <c r="D20" i="2" s="1"/>
  <c r="AB19" i="2"/>
  <c r="AC19" i="2" s="1"/>
  <c r="Y19" i="2"/>
  <c r="Z19" i="2" s="1"/>
  <c r="V19" i="2"/>
  <c r="W19" i="2" s="1"/>
  <c r="S19" i="2"/>
  <c r="T19" i="2" s="1"/>
  <c r="P19" i="2"/>
  <c r="Q19" i="2" s="1"/>
  <c r="K19" i="2"/>
  <c r="L19" i="2" s="1"/>
  <c r="H19" i="2"/>
  <c r="I19" i="2" s="1"/>
  <c r="C19" i="2"/>
  <c r="D19" i="2" s="1"/>
  <c r="AB18" i="2"/>
  <c r="AC18" i="2" s="1"/>
  <c r="Y18" i="2"/>
  <c r="Z18" i="2" s="1"/>
  <c r="V18" i="2"/>
  <c r="W18" i="2" s="1"/>
  <c r="S18" i="2"/>
  <c r="T18" i="2" s="1"/>
  <c r="P18" i="2"/>
  <c r="Q18" i="2" s="1"/>
  <c r="K18" i="2"/>
  <c r="L18" i="2" s="1"/>
  <c r="H18" i="2"/>
  <c r="I18" i="2" s="1"/>
  <c r="C18" i="2"/>
  <c r="D18" i="2" s="1"/>
  <c r="AB17" i="2"/>
  <c r="AC17" i="2" s="1"/>
  <c r="Y17" i="2"/>
  <c r="Z17" i="2" s="1"/>
  <c r="V17" i="2"/>
  <c r="W17" i="2" s="1"/>
  <c r="S17" i="2"/>
  <c r="T17" i="2" s="1"/>
  <c r="P17" i="2"/>
  <c r="Q17" i="2" s="1"/>
  <c r="K17" i="2"/>
  <c r="L17" i="2" s="1"/>
  <c r="H17" i="2"/>
  <c r="I17" i="2" s="1"/>
  <c r="C17" i="2"/>
  <c r="D17" i="2" s="1"/>
  <c r="AB16" i="2"/>
  <c r="AC16" i="2" s="1"/>
  <c r="Y16" i="2"/>
  <c r="Z16" i="2" s="1"/>
  <c r="V16" i="2"/>
  <c r="W16" i="2" s="1"/>
  <c r="S16" i="2"/>
  <c r="T16" i="2" s="1"/>
  <c r="P16" i="2"/>
  <c r="Q16" i="2" s="1"/>
  <c r="K16" i="2"/>
  <c r="L16" i="2" s="1"/>
  <c r="I16" i="2"/>
  <c r="C16" i="2"/>
  <c r="D16" i="2" s="1"/>
  <c r="AB15" i="2"/>
  <c r="AC15" i="2" s="1"/>
  <c r="Y15" i="2"/>
  <c r="Z15" i="2" s="1"/>
  <c r="V15" i="2"/>
  <c r="W15" i="2" s="1"/>
  <c r="S15" i="2"/>
  <c r="T15" i="2" s="1"/>
  <c r="P15" i="2"/>
  <c r="Q15" i="2" s="1"/>
  <c r="K15" i="2"/>
  <c r="L15" i="2" s="1"/>
  <c r="H15" i="2"/>
  <c r="I15" i="2" s="1"/>
  <c r="C15" i="2"/>
  <c r="D15" i="2" s="1"/>
  <c r="AB14" i="2"/>
  <c r="AC14" i="2" s="1"/>
  <c r="Y14" i="2"/>
  <c r="Z14" i="2" s="1"/>
  <c r="W14" i="2"/>
  <c r="V14" i="2"/>
  <c r="S14" i="2"/>
  <c r="T14" i="2" s="1"/>
  <c r="P14" i="2"/>
  <c r="Q14" i="2" s="1"/>
  <c r="K14" i="2"/>
  <c r="L14" i="2" s="1"/>
  <c r="H14" i="2"/>
  <c r="I14" i="2" s="1"/>
  <c r="C14" i="2"/>
  <c r="D14" i="2" s="1"/>
  <c r="AB13" i="2"/>
  <c r="AC13" i="2" s="1"/>
  <c r="Y13" i="2"/>
  <c r="Z13" i="2" s="1"/>
  <c r="V13" i="2"/>
  <c r="W13" i="2" s="1"/>
  <c r="S13" i="2"/>
  <c r="T13" i="2" s="1"/>
  <c r="P13" i="2"/>
  <c r="Q13" i="2"/>
  <c r="K13" i="2"/>
  <c r="L13" i="2" s="1"/>
  <c r="H13" i="2"/>
  <c r="I13" i="2" s="1"/>
  <c r="C13" i="2"/>
  <c r="D13" i="2" s="1"/>
  <c r="AB12" i="2"/>
  <c r="AC12" i="2" s="1"/>
  <c r="Z12" i="2"/>
  <c r="Y12" i="2"/>
  <c r="V12" i="2"/>
  <c r="W12" i="2" s="1"/>
  <c r="S12" i="2"/>
  <c r="T12" i="2" s="1"/>
  <c r="P12" i="2"/>
  <c r="Q12" i="2" s="1"/>
  <c r="K12" i="2"/>
  <c r="L12" i="2" s="1"/>
  <c r="H12" i="2"/>
  <c r="I12" i="2" s="1"/>
  <c r="C12" i="2"/>
  <c r="D12" i="2" s="1"/>
  <c r="AB11" i="2"/>
  <c r="AC11" i="2" s="1"/>
  <c r="Y11" i="2"/>
  <c r="Z11" i="2" s="1"/>
  <c r="V11" i="2"/>
  <c r="W11" i="2" s="1"/>
  <c r="S11" i="2"/>
  <c r="T11" i="2" s="1"/>
  <c r="P11" i="2"/>
  <c r="Q11" i="2" s="1"/>
  <c r="K11" i="2"/>
  <c r="L11" i="2" s="1"/>
  <c r="H11" i="2"/>
  <c r="I11" i="2" s="1"/>
  <c r="C11" i="2"/>
  <c r="D11" i="2" s="1"/>
  <c r="AB10" i="2"/>
  <c r="AC10" i="2" s="1"/>
  <c r="Y10" i="2"/>
  <c r="Z10" i="2" s="1"/>
  <c r="V10" i="2"/>
  <c r="W10" i="2" s="1"/>
  <c r="S10" i="2"/>
  <c r="T10" i="2" s="1"/>
  <c r="P10" i="2"/>
  <c r="Q10" i="2" s="1"/>
  <c r="K10" i="2"/>
  <c r="L10" i="2" s="1"/>
  <c r="H10" i="2"/>
  <c r="I10" i="2" s="1"/>
  <c r="C10" i="2"/>
  <c r="D10" i="2" s="1"/>
  <c r="AB9" i="2"/>
  <c r="AC9" i="2"/>
  <c r="Y9" i="2"/>
  <c r="Z9" i="2" s="1"/>
  <c r="V9" i="2"/>
  <c r="W9" i="2" s="1"/>
  <c r="S9" i="2"/>
  <c r="T9" i="2" s="1"/>
  <c r="P9" i="2"/>
  <c r="Q9" i="2" s="1"/>
  <c r="K9" i="2"/>
  <c r="L9" i="2" s="1"/>
  <c r="H9" i="2"/>
  <c r="I9" i="2" s="1"/>
  <c r="C9" i="2"/>
  <c r="D9" i="2" s="1"/>
  <c r="AB8" i="2"/>
  <c r="AC8" i="2" s="1"/>
  <c r="Y8" i="2"/>
  <c r="Z8" i="2" s="1"/>
  <c r="V8" i="2"/>
  <c r="W8" i="2" s="1"/>
  <c r="S8" i="2"/>
  <c r="T8" i="2" s="1"/>
  <c r="P8" i="2"/>
  <c r="Q8" i="2" s="1"/>
  <c r="K8" i="2"/>
  <c r="L8" i="2" s="1"/>
  <c r="H8" i="2"/>
  <c r="I8" i="2" s="1"/>
  <c r="C8" i="2"/>
  <c r="D8" i="2" s="1"/>
  <c r="AB7" i="2"/>
  <c r="AC7" i="2" s="1"/>
  <c r="Y7" i="2"/>
  <c r="Z7" i="2" s="1"/>
  <c r="V7" i="2"/>
  <c r="W7" i="2" s="1"/>
  <c r="S7" i="2"/>
  <c r="T7" i="2" s="1"/>
  <c r="P7" i="2"/>
  <c r="Q7" i="2" s="1"/>
  <c r="K7" i="2"/>
  <c r="L7" i="2" s="1"/>
  <c r="H7" i="2"/>
  <c r="I7" i="2" s="1"/>
  <c r="C7" i="2"/>
  <c r="D7" i="2" s="1"/>
  <c r="AB6" i="2"/>
  <c r="AC6" i="2" s="1"/>
  <c r="Y6" i="2"/>
  <c r="Z6" i="2" s="1"/>
  <c r="V6" i="2"/>
  <c r="W6" i="2" s="1"/>
  <c r="T6" i="2"/>
  <c r="P6" i="2"/>
  <c r="Q6" i="2" s="1"/>
  <c r="K6" i="2"/>
  <c r="L6" i="2" s="1"/>
  <c r="H6" i="2"/>
  <c r="I6" i="2" s="1"/>
  <c r="C6" i="2"/>
  <c r="D6" i="2" s="1"/>
  <c r="AB5" i="2"/>
  <c r="AC5" i="2" s="1"/>
  <c r="Y5" i="2"/>
  <c r="Z5" i="2" s="1"/>
  <c r="V5" i="2"/>
  <c r="W5" i="2" s="1"/>
  <c r="T5" i="2"/>
  <c r="P5" i="2"/>
  <c r="Q5" i="2" s="1"/>
  <c r="K5" i="2"/>
  <c r="L5" i="2" s="1"/>
  <c r="H5" i="2"/>
  <c r="I5" i="2" s="1"/>
  <c r="C5" i="2"/>
  <c r="D5" i="2" s="1"/>
  <c r="AN28" i="1"/>
  <c r="AO28" i="1" s="1"/>
  <c r="AK28" i="1"/>
  <c r="AL28" i="1" s="1"/>
  <c r="AH28" i="1"/>
  <c r="AI28" i="1" s="1"/>
  <c r="AE28" i="1"/>
  <c r="AF28" i="1" s="1"/>
  <c r="AB28" i="1"/>
  <c r="AC28" i="1" s="1"/>
  <c r="Y28" i="1"/>
  <c r="Z28" i="1" s="1"/>
  <c r="V28" i="1"/>
  <c r="W28" i="1" s="1"/>
  <c r="S28" i="1"/>
  <c r="T28" i="1" s="1"/>
  <c r="P28" i="1"/>
  <c r="Q28" i="1" s="1"/>
  <c r="K28" i="1"/>
  <c r="L28" i="1" s="1"/>
  <c r="H28" i="1"/>
  <c r="I28" i="1" s="1"/>
  <c r="C28" i="1"/>
  <c r="D28" i="1" s="1"/>
  <c r="AN27" i="1"/>
  <c r="AO27" i="1" s="1"/>
  <c r="AK27" i="1"/>
  <c r="AL27" i="1" s="1"/>
  <c r="AH27" i="1"/>
  <c r="AI27" i="1" s="1"/>
  <c r="AE27" i="1"/>
  <c r="AF27" i="1" s="1"/>
  <c r="AB27" i="1"/>
  <c r="AC27" i="1" s="1"/>
  <c r="Y27" i="1"/>
  <c r="Z27" i="1" s="1"/>
  <c r="V27" i="1"/>
  <c r="W27" i="1" s="1"/>
  <c r="S27" i="1"/>
  <c r="T27" i="1" s="1"/>
  <c r="P27" i="1"/>
  <c r="Q27" i="1" s="1"/>
  <c r="K27" i="1"/>
  <c r="L27" i="1" s="1"/>
  <c r="H27" i="1"/>
  <c r="I27" i="1" s="1"/>
  <c r="C27" i="1"/>
  <c r="D27" i="1" s="1"/>
  <c r="AN26" i="1"/>
  <c r="AO26" i="1" s="1"/>
  <c r="AK26" i="1"/>
  <c r="AL26" i="1" s="1"/>
  <c r="AH26" i="1"/>
  <c r="AI26" i="1" s="1"/>
  <c r="AE26" i="1"/>
  <c r="AF26" i="1" s="1"/>
  <c r="AB26" i="1"/>
  <c r="AC26" i="1" s="1"/>
  <c r="Y26" i="1"/>
  <c r="Z26" i="1" s="1"/>
  <c r="V26" i="1"/>
  <c r="W26" i="1" s="1"/>
  <c r="S26" i="1"/>
  <c r="T26" i="1" s="1"/>
  <c r="P26" i="1"/>
  <c r="Q26" i="1" s="1"/>
  <c r="K26" i="1"/>
  <c r="L26" i="1" s="1"/>
  <c r="H26" i="1"/>
  <c r="I26" i="1" s="1"/>
  <c r="C26" i="1"/>
  <c r="D26" i="1" s="1"/>
  <c r="AN25" i="1"/>
  <c r="AO25" i="1" s="1"/>
  <c r="AK25" i="1"/>
  <c r="AL25" i="1" s="1"/>
  <c r="AH25" i="1"/>
  <c r="AI25" i="1" s="1"/>
  <c r="AE25" i="1"/>
  <c r="AF25" i="1" s="1"/>
  <c r="AB25" i="1"/>
  <c r="AC25" i="1" s="1"/>
  <c r="Y25" i="1"/>
  <c r="Z25" i="1" s="1"/>
  <c r="V25" i="1"/>
  <c r="W25" i="1" s="1"/>
  <c r="S25" i="1"/>
  <c r="T25" i="1" s="1"/>
  <c r="P25" i="1"/>
  <c r="Q25" i="1" s="1"/>
  <c r="K25" i="1"/>
  <c r="L25" i="1" s="1"/>
  <c r="H25" i="1"/>
  <c r="I25" i="1" s="1"/>
  <c r="C25" i="1"/>
  <c r="D25" i="1" s="1"/>
  <c r="AN24" i="1"/>
  <c r="AO24" i="1" s="1"/>
  <c r="AK24" i="1"/>
  <c r="AL24" i="1" s="1"/>
  <c r="AH24" i="1"/>
  <c r="AI24" i="1" s="1"/>
  <c r="AE24" i="1"/>
  <c r="AF24" i="1" s="1"/>
  <c r="AB24" i="1"/>
  <c r="AC24" i="1" s="1"/>
  <c r="Y24" i="1"/>
  <c r="Z24" i="1" s="1"/>
  <c r="V24" i="1"/>
  <c r="W24" i="1" s="1"/>
  <c r="S24" i="1"/>
  <c r="T24" i="1" s="1"/>
  <c r="P24" i="1"/>
  <c r="Q24" i="1" s="1"/>
  <c r="K24" i="1"/>
  <c r="L24" i="1" s="1"/>
  <c r="H24" i="1"/>
  <c r="I24" i="1" s="1"/>
  <c r="C24" i="1"/>
  <c r="D24" i="1" s="1"/>
  <c r="AN23" i="1"/>
  <c r="AO23" i="1" s="1"/>
  <c r="AK23" i="1"/>
  <c r="AL23" i="1" s="1"/>
  <c r="AH23" i="1"/>
  <c r="AI23" i="1" s="1"/>
  <c r="AE23" i="1"/>
  <c r="AF23" i="1" s="1"/>
  <c r="AB23" i="1"/>
  <c r="AC23" i="1" s="1"/>
  <c r="Y23" i="1"/>
  <c r="Z23" i="1" s="1"/>
  <c r="V23" i="1"/>
  <c r="W23" i="1" s="1"/>
  <c r="S23" i="1"/>
  <c r="T23" i="1" s="1"/>
  <c r="P23" i="1"/>
  <c r="Q23" i="1" s="1"/>
  <c r="K23" i="1"/>
  <c r="L23" i="1" s="1"/>
  <c r="H23" i="1"/>
  <c r="I23" i="1" s="1"/>
  <c r="C23" i="1"/>
  <c r="D23" i="1" s="1"/>
  <c r="AN22" i="1"/>
  <c r="AO22" i="1" s="1"/>
  <c r="AK22" i="1"/>
  <c r="AL22" i="1" s="1"/>
  <c r="AH22" i="1"/>
  <c r="AI22" i="1" s="1"/>
  <c r="AE22" i="1"/>
  <c r="AF22" i="1" s="1"/>
  <c r="AB22" i="1"/>
  <c r="AC22" i="1" s="1"/>
  <c r="Y22" i="1"/>
  <c r="Z22" i="1" s="1"/>
  <c r="V22" i="1"/>
  <c r="W22" i="1" s="1"/>
  <c r="S22" i="1"/>
  <c r="T22" i="1" s="1"/>
  <c r="P22" i="1"/>
  <c r="Q22" i="1" s="1"/>
  <c r="K22" i="1"/>
  <c r="L22" i="1" s="1"/>
  <c r="H22" i="1"/>
  <c r="I22" i="1"/>
  <c r="C22" i="1"/>
  <c r="D22" i="1" s="1"/>
  <c r="AN21" i="1"/>
  <c r="AO21" i="1" s="1"/>
  <c r="AK21" i="1"/>
  <c r="AL21" i="1" s="1"/>
  <c r="AH21" i="1"/>
  <c r="AI21" i="1" s="1"/>
  <c r="AE21" i="1"/>
  <c r="AF21" i="1" s="1"/>
  <c r="AB21" i="1"/>
  <c r="AC21" i="1" s="1"/>
  <c r="Y21" i="1"/>
  <c r="Z21" i="1" s="1"/>
  <c r="V21" i="1"/>
  <c r="W21" i="1"/>
  <c r="S21" i="1"/>
  <c r="T21" i="1"/>
  <c r="P21" i="1"/>
  <c r="Q21" i="1" s="1"/>
  <c r="K21" i="1"/>
  <c r="L21" i="1" s="1"/>
  <c r="H21" i="1"/>
  <c r="I21" i="1" s="1"/>
  <c r="C21" i="1"/>
  <c r="D21" i="1" s="1"/>
  <c r="AN20" i="1"/>
  <c r="AO20" i="1" s="1"/>
  <c r="AK20" i="1"/>
  <c r="AL20" i="1" s="1"/>
  <c r="AH20" i="1"/>
  <c r="AI20" i="1" s="1"/>
  <c r="AE20" i="1"/>
  <c r="AF20" i="1" s="1"/>
  <c r="AB20" i="1"/>
  <c r="AC20" i="1" s="1"/>
  <c r="Y20" i="1"/>
  <c r="Z20" i="1" s="1"/>
  <c r="V20" i="1"/>
  <c r="W20" i="1" s="1"/>
  <c r="S20" i="1"/>
  <c r="T20" i="1" s="1"/>
  <c r="P20" i="1"/>
  <c r="Q20" i="1" s="1"/>
  <c r="K20" i="1"/>
  <c r="L20" i="1" s="1"/>
  <c r="H20" i="1"/>
  <c r="I20" i="1" s="1"/>
  <c r="C20" i="1"/>
  <c r="D20" i="1" s="1"/>
  <c r="AR20" i="1" s="1"/>
  <c r="AN19" i="1"/>
  <c r="AO19" i="1"/>
  <c r="AK19" i="1"/>
  <c r="AL19" i="1" s="1"/>
  <c r="AH19" i="1"/>
  <c r="AI19" i="1" s="1"/>
  <c r="AE19" i="1"/>
  <c r="AF19" i="1" s="1"/>
  <c r="AC19" i="1"/>
  <c r="Y19" i="1"/>
  <c r="Z19" i="1" s="1"/>
  <c r="W19" i="1"/>
  <c r="S19" i="1"/>
  <c r="T19" i="1" s="1"/>
  <c r="P19" i="1"/>
  <c r="Q19" i="1" s="1"/>
  <c r="K19" i="1"/>
  <c r="L19" i="1" s="1"/>
  <c r="H19" i="1"/>
  <c r="I19" i="1" s="1"/>
  <c r="C19" i="1"/>
  <c r="D19" i="1" s="1"/>
  <c r="AN18" i="1"/>
  <c r="AO18" i="1" s="1"/>
  <c r="AK18" i="1"/>
  <c r="AL18" i="1" s="1"/>
  <c r="AH18" i="1"/>
  <c r="AI18" i="1" s="1"/>
  <c r="AE18" i="1"/>
  <c r="AF18" i="1" s="1"/>
  <c r="AB18" i="1"/>
  <c r="AC18" i="1" s="1"/>
  <c r="Y18" i="1"/>
  <c r="Z18" i="1" s="1"/>
  <c r="V18" i="1"/>
  <c r="W18" i="1" s="1"/>
  <c r="S18" i="1"/>
  <c r="T18" i="1" s="1"/>
  <c r="P18" i="1"/>
  <c r="Q18" i="1" s="1"/>
  <c r="K18" i="1"/>
  <c r="L18" i="1" s="1"/>
  <c r="H18" i="1"/>
  <c r="I18" i="1" s="1"/>
  <c r="C18" i="1"/>
  <c r="D18" i="1" s="1"/>
  <c r="AN17" i="1"/>
  <c r="AO17" i="1" s="1"/>
  <c r="AK17" i="1"/>
  <c r="AL17" i="1" s="1"/>
  <c r="AH17" i="1"/>
  <c r="AI17" i="1" s="1"/>
  <c r="AE17" i="1"/>
  <c r="AF17" i="1" s="1"/>
  <c r="AB17" i="1"/>
  <c r="AC17" i="1" s="1"/>
  <c r="Y17" i="1"/>
  <c r="Z17" i="1" s="1"/>
  <c r="V17" i="1"/>
  <c r="W17" i="1" s="1"/>
  <c r="S17" i="1"/>
  <c r="T17" i="1" s="1"/>
  <c r="P17" i="1"/>
  <c r="Q17" i="1" s="1"/>
  <c r="K17" i="1"/>
  <c r="L17" i="1" s="1"/>
  <c r="H17" i="1"/>
  <c r="I17" i="1" s="1"/>
  <c r="C17" i="1"/>
  <c r="D17" i="1" s="1"/>
  <c r="AR17" i="1" s="1"/>
  <c r="AN16" i="1"/>
  <c r="AO16" i="1" s="1"/>
  <c r="AK16" i="1"/>
  <c r="AL16" i="1" s="1"/>
  <c r="AH16" i="1"/>
  <c r="AI16" i="1" s="1"/>
  <c r="AE16" i="1"/>
  <c r="AF16" i="1" s="1"/>
  <c r="AB16" i="1"/>
  <c r="AC16" i="1" s="1"/>
  <c r="Y16" i="1"/>
  <c r="Z16" i="1"/>
  <c r="V16" i="1"/>
  <c r="W16" i="1"/>
  <c r="S16" i="1"/>
  <c r="T16" i="1" s="1"/>
  <c r="P16" i="1"/>
  <c r="Q16" i="1" s="1"/>
  <c r="K16" i="1"/>
  <c r="L16" i="1" s="1"/>
  <c r="H16" i="1"/>
  <c r="I16" i="1" s="1"/>
  <c r="C16" i="1"/>
  <c r="D16" i="1" s="1"/>
  <c r="AN15" i="1"/>
  <c r="AO15" i="1" s="1"/>
  <c r="AK15" i="1"/>
  <c r="AL15" i="1"/>
  <c r="AH15" i="1"/>
  <c r="AI15" i="1" s="1"/>
  <c r="AE15" i="1"/>
  <c r="AF15" i="1" s="1"/>
  <c r="AB15" i="1"/>
  <c r="AC15" i="1" s="1"/>
  <c r="Y15" i="1"/>
  <c r="Z15" i="1" s="1"/>
  <c r="V15" i="1"/>
  <c r="W15" i="1" s="1"/>
  <c r="S15" i="1"/>
  <c r="T15" i="1" s="1"/>
  <c r="P15" i="1"/>
  <c r="Q15" i="1" s="1"/>
  <c r="K15" i="1"/>
  <c r="L15" i="1" s="1"/>
  <c r="H15" i="1"/>
  <c r="I15" i="1" s="1"/>
  <c r="C15" i="1"/>
  <c r="D15" i="1" s="1"/>
  <c r="AN14" i="1"/>
  <c r="AO14" i="1" s="1"/>
  <c r="AK14" i="1"/>
  <c r="AL14" i="1" s="1"/>
  <c r="AH14" i="1"/>
  <c r="AI14" i="1" s="1"/>
  <c r="AE14" i="1"/>
  <c r="AF14" i="1" s="1"/>
  <c r="AB14" i="1"/>
  <c r="AC14" i="1" s="1"/>
  <c r="Y14" i="1"/>
  <c r="Z14" i="1" s="1"/>
  <c r="V14" i="1"/>
  <c r="W14" i="1" s="1"/>
  <c r="S14" i="1"/>
  <c r="T14" i="1" s="1"/>
  <c r="P14" i="1"/>
  <c r="Q14" i="1" s="1"/>
  <c r="K14" i="1"/>
  <c r="L14" i="1" s="1"/>
  <c r="H14" i="1"/>
  <c r="I14" i="1" s="1"/>
  <c r="C14" i="1"/>
  <c r="D14" i="1" s="1"/>
  <c r="AN13" i="1"/>
  <c r="AO13" i="1" s="1"/>
  <c r="AK13" i="1"/>
  <c r="AL13" i="1" s="1"/>
  <c r="AH13" i="1"/>
  <c r="AI13" i="1" s="1"/>
  <c r="AE13" i="1"/>
  <c r="AF13" i="1" s="1"/>
  <c r="AB13" i="1"/>
  <c r="AC13" i="1" s="1"/>
  <c r="Y13" i="1"/>
  <c r="Z13" i="1" s="1"/>
  <c r="V13" i="1"/>
  <c r="W13" i="1" s="1"/>
  <c r="S13" i="1"/>
  <c r="T13" i="1" s="1"/>
  <c r="P13" i="1"/>
  <c r="Q13" i="1" s="1"/>
  <c r="K13" i="1"/>
  <c r="L13" i="1" s="1"/>
  <c r="H13" i="1"/>
  <c r="I13" i="1" s="1"/>
  <c r="C13" i="1"/>
  <c r="D13" i="1" s="1"/>
  <c r="AN12" i="1"/>
  <c r="AO12" i="1" s="1"/>
  <c r="AK12" i="1"/>
  <c r="AL12" i="1" s="1"/>
  <c r="AH12" i="1"/>
  <c r="AI12" i="1" s="1"/>
  <c r="AE12" i="1"/>
  <c r="AF12" i="1" s="1"/>
  <c r="AB12" i="1"/>
  <c r="AC12" i="1" s="1"/>
  <c r="Y12" i="1"/>
  <c r="Z12" i="1" s="1"/>
  <c r="V12" i="1"/>
  <c r="W12" i="1" s="1"/>
  <c r="S12" i="1"/>
  <c r="T12" i="1" s="1"/>
  <c r="P12" i="1"/>
  <c r="Q12" i="1" s="1"/>
  <c r="K12" i="1"/>
  <c r="L12" i="1" s="1"/>
  <c r="H12" i="1"/>
  <c r="I12" i="1" s="1"/>
  <c r="C12" i="1"/>
  <c r="D12" i="1" s="1"/>
  <c r="AN11" i="1"/>
  <c r="AO11" i="1" s="1"/>
  <c r="AK11" i="1"/>
  <c r="AL11" i="1"/>
  <c r="AH11" i="1"/>
  <c r="AI11" i="1" s="1"/>
  <c r="AE11" i="1"/>
  <c r="AF11" i="1" s="1"/>
  <c r="AB11" i="1"/>
  <c r="AC11" i="1" s="1"/>
  <c r="Y11" i="1"/>
  <c r="Z11" i="1" s="1"/>
  <c r="V11" i="1"/>
  <c r="W11" i="1" s="1"/>
  <c r="S11" i="1"/>
  <c r="T11" i="1" s="1"/>
  <c r="P11" i="1"/>
  <c r="Q11" i="1" s="1"/>
  <c r="K11" i="1"/>
  <c r="L11" i="1" s="1"/>
  <c r="H11" i="1"/>
  <c r="I11" i="1" s="1"/>
  <c r="C11" i="1"/>
  <c r="D11" i="1" s="1"/>
  <c r="AN10" i="1"/>
  <c r="AO10" i="1" s="1"/>
  <c r="AK10" i="1"/>
  <c r="AL10" i="1" s="1"/>
  <c r="AH10" i="1"/>
  <c r="AI10" i="1" s="1"/>
  <c r="AE10" i="1"/>
  <c r="AF10" i="1" s="1"/>
  <c r="AB10" i="1"/>
  <c r="AC10" i="1" s="1"/>
  <c r="Y10" i="1"/>
  <c r="Z10" i="1" s="1"/>
  <c r="V10" i="1"/>
  <c r="W10" i="1" s="1"/>
  <c r="S10" i="1"/>
  <c r="T10" i="1" s="1"/>
  <c r="P10" i="1"/>
  <c r="Q10" i="1" s="1"/>
  <c r="K10" i="1"/>
  <c r="L10" i="1" s="1"/>
  <c r="H10" i="1"/>
  <c r="I10" i="1" s="1"/>
  <c r="C10" i="1"/>
  <c r="D10" i="1" s="1"/>
  <c r="AR10" i="1" s="1"/>
  <c r="AN9" i="1"/>
  <c r="AO9" i="1" s="1"/>
  <c r="AK9" i="1"/>
  <c r="AL9" i="1" s="1"/>
  <c r="AH9" i="1"/>
  <c r="AI9" i="1" s="1"/>
  <c r="AE9" i="1"/>
  <c r="AF9" i="1" s="1"/>
  <c r="AB9" i="1"/>
  <c r="AC9" i="1" s="1"/>
  <c r="Y9" i="1"/>
  <c r="Z9" i="1" s="1"/>
  <c r="V9" i="1"/>
  <c r="W9" i="1" s="1"/>
  <c r="S9" i="1"/>
  <c r="T9" i="1" s="1"/>
  <c r="P9" i="1"/>
  <c r="Q9" i="1"/>
  <c r="K9" i="1"/>
  <c r="L9" i="1" s="1"/>
  <c r="H9" i="1"/>
  <c r="I9" i="1" s="1"/>
  <c r="C9" i="1"/>
  <c r="D9" i="1" s="1"/>
  <c r="AN8" i="1"/>
  <c r="AO8" i="1" s="1"/>
  <c r="AK8" i="1"/>
  <c r="AL8" i="1" s="1"/>
  <c r="AH8" i="1"/>
  <c r="AI8" i="1" s="1"/>
  <c r="AE8" i="1"/>
  <c r="AF8" i="1" s="1"/>
  <c r="AB8" i="1"/>
  <c r="AC8" i="1" s="1"/>
  <c r="Y8" i="1"/>
  <c r="Z8" i="1" s="1"/>
  <c r="V8" i="1"/>
  <c r="W8" i="1" s="1"/>
  <c r="S8" i="1"/>
  <c r="T8" i="1" s="1"/>
  <c r="P8" i="1"/>
  <c r="Q8" i="1" s="1"/>
  <c r="K8" i="1"/>
  <c r="L8" i="1" s="1"/>
  <c r="H8" i="1"/>
  <c r="I8" i="1" s="1"/>
  <c r="C8" i="1"/>
  <c r="D8" i="1" s="1"/>
  <c r="AN7" i="1"/>
  <c r="AO7" i="1" s="1"/>
  <c r="AK7" i="1"/>
  <c r="AL7" i="1" s="1"/>
  <c r="AH7" i="1"/>
  <c r="AI7" i="1" s="1"/>
  <c r="AE7" i="1"/>
  <c r="AF7" i="1" s="1"/>
  <c r="AB7" i="1"/>
  <c r="AC7" i="1" s="1"/>
  <c r="Y7" i="1"/>
  <c r="Z7" i="1" s="1"/>
  <c r="V7" i="1"/>
  <c r="W7" i="1" s="1"/>
  <c r="S7" i="1"/>
  <c r="T7" i="1" s="1"/>
  <c r="P7" i="1"/>
  <c r="Q7" i="1" s="1"/>
  <c r="K7" i="1"/>
  <c r="L7" i="1" s="1"/>
  <c r="H7" i="1"/>
  <c r="I7" i="1" s="1"/>
  <c r="C7" i="1"/>
  <c r="D7" i="1" s="1"/>
  <c r="AN6" i="1"/>
  <c r="AO6" i="1" s="1"/>
  <c r="AK6" i="1"/>
  <c r="AL6" i="1" s="1"/>
  <c r="AH6" i="1"/>
  <c r="AI6" i="1" s="1"/>
  <c r="AE6" i="1"/>
  <c r="AF6" i="1" s="1"/>
  <c r="AB6" i="1"/>
  <c r="AC6" i="1" s="1"/>
  <c r="Y6" i="1"/>
  <c r="Z6" i="1" s="1"/>
  <c r="V6" i="1"/>
  <c r="W6" i="1" s="1"/>
  <c r="S6" i="1"/>
  <c r="T6" i="1" s="1"/>
  <c r="P6" i="1"/>
  <c r="Q6" i="1" s="1"/>
  <c r="K6" i="1"/>
  <c r="L6" i="1" s="1"/>
  <c r="H6" i="1"/>
  <c r="I6" i="1" s="1"/>
  <c r="C6" i="1"/>
  <c r="D6" i="1" s="1"/>
  <c r="AR6" i="1" s="1"/>
  <c r="AN5" i="1"/>
  <c r="AO5" i="1" s="1"/>
  <c r="AK5" i="1"/>
  <c r="AL5" i="1" s="1"/>
  <c r="AH5" i="1"/>
  <c r="AI5" i="1"/>
  <c r="AE5" i="1"/>
  <c r="AF5" i="1"/>
  <c r="AB5" i="1"/>
  <c r="AC5" i="1" s="1"/>
  <c r="Y5" i="1"/>
  <c r="Z5" i="1" s="1"/>
  <c r="V5" i="1"/>
  <c r="W5" i="1" s="1"/>
  <c r="S5" i="1"/>
  <c r="T5" i="1" s="1"/>
  <c r="P5" i="1"/>
  <c r="Q5" i="1" s="1"/>
  <c r="K5" i="1"/>
  <c r="L5" i="1" s="1"/>
  <c r="H5" i="1"/>
  <c r="I5" i="1" s="1"/>
  <c r="C5" i="1"/>
  <c r="D5" i="1" s="1"/>
  <c r="AB29" i="3"/>
  <c r="G29" i="3" l="1"/>
  <c r="AL29" i="4"/>
  <c r="AI29" i="4"/>
  <c r="AI29" i="1"/>
  <c r="AR7" i="1"/>
  <c r="AR11" i="1"/>
  <c r="AR14" i="1"/>
  <c r="AR18" i="1"/>
  <c r="AR23" i="1"/>
  <c r="AR9" i="1"/>
  <c r="AR5" i="1"/>
  <c r="AR25" i="1"/>
  <c r="W29" i="2"/>
  <c r="AR8" i="1"/>
  <c r="AR12" i="1"/>
  <c r="AR13" i="1"/>
  <c r="AR15" i="1"/>
  <c r="AR16" i="1"/>
  <c r="AR19" i="1"/>
  <c r="AR21" i="1"/>
  <c r="AR22" i="1"/>
  <c r="AR24" i="1"/>
  <c r="AR26" i="1"/>
  <c r="AR27" i="1"/>
  <c r="AR28" i="1"/>
  <c r="S29" i="3"/>
  <c r="Y29" i="3"/>
  <c r="V29" i="3"/>
  <c r="P29" i="3"/>
  <c r="M29" i="3"/>
  <c r="J29" i="3"/>
  <c r="AC29" i="2"/>
  <c r="Q29" i="2"/>
  <c r="L29" i="2"/>
  <c r="AE12" i="2"/>
  <c r="AE19" i="2"/>
  <c r="AR30" i="1"/>
  <c r="AL29" i="1"/>
  <c r="AF29" i="1"/>
  <c r="Z29" i="1"/>
  <c r="W29" i="1"/>
  <c r="Q29" i="1"/>
  <c r="L29" i="1"/>
  <c r="AQ11" i="1"/>
  <c r="I29" i="1"/>
  <c r="AQ21" i="1"/>
  <c r="AC6" i="3"/>
  <c r="AC7" i="3"/>
  <c r="AC9" i="3"/>
  <c r="AC11" i="3"/>
  <c r="AC13" i="3"/>
  <c r="AC15" i="3"/>
  <c r="AC17" i="3"/>
  <c r="AC19" i="3"/>
  <c r="AC21" i="3"/>
  <c r="AC23" i="3"/>
  <c r="AC25" i="3"/>
  <c r="AC27" i="3"/>
  <c r="AC8" i="3"/>
  <c r="AC10" i="3"/>
  <c r="AC12" i="3"/>
  <c r="AC14" i="3"/>
  <c r="AC16" i="3"/>
  <c r="AC18" i="3"/>
  <c r="AC20" i="3"/>
  <c r="AC22" i="3"/>
  <c r="AC24" i="3"/>
  <c r="AC26" i="3"/>
  <c r="AC28" i="3"/>
  <c r="D29" i="3"/>
  <c r="AC5" i="3"/>
  <c r="AE16" i="2"/>
  <c r="AE18" i="2"/>
  <c r="AE14" i="2"/>
  <c r="AE9" i="2"/>
  <c r="AE23" i="2"/>
  <c r="I29" i="2"/>
  <c r="AE29" i="2" s="1"/>
  <c r="AE5" i="2"/>
  <c r="AE7" i="2"/>
  <c r="AE10" i="2"/>
  <c r="AE13" i="2"/>
  <c r="AE17" i="2"/>
  <c r="AE21" i="2"/>
  <c r="AE24" i="2"/>
  <c r="AE25" i="2"/>
  <c r="AE26" i="2"/>
  <c r="AE6" i="2"/>
  <c r="AE8" i="2"/>
  <c r="AE11" i="2"/>
  <c r="AE15" i="2"/>
  <c r="AE20" i="2"/>
  <c r="AE22" i="2"/>
  <c r="AE27" i="2"/>
  <c r="AE28" i="2"/>
  <c r="T29" i="2"/>
  <c r="Z29" i="2"/>
  <c r="AD5" i="2"/>
  <c r="AD7" i="2"/>
  <c r="C33" i="2" s="1"/>
  <c r="AD9" i="2"/>
  <c r="AD11" i="2"/>
  <c r="AD13" i="2"/>
  <c r="AD15" i="2"/>
  <c r="AD17" i="2"/>
  <c r="AD19" i="2"/>
  <c r="AD21" i="2"/>
  <c r="AD23" i="2"/>
  <c r="AD25" i="2"/>
  <c r="AD26" i="2"/>
  <c r="AD27" i="2"/>
  <c r="AD8" i="2"/>
  <c r="AD10" i="2"/>
  <c r="AD12" i="2"/>
  <c r="AD14" i="2"/>
  <c r="AD16" i="2"/>
  <c r="AD18" i="2"/>
  <c r="AD20" i="2"/>
  <c r="AD22" i="2"/>
  <c r="AD24" i="2"/>
  <c r="AD28" i="2"/>
  <c r="D29" i="2"/>
  <c r="AD6" i="2"/>
  <c r="T29" i="1"/>
  <c r="AQ25" i="1"/>
  <c r="AQ23" i="1"/>
  <c r="AC29" i="1"/>
  <c r="AQ9" i="1"/>
  <c r="AQ13" i="1"/>
  <c r="AQ17" i="1"/>
  <c r="AQ20" i="1"/>
  <c r="AQ26" i="1"/>
  <c r="AQ12" i="1"/>
  <c r="AQ19" i="1"/>
  <c r="AQ24" i="1"/>
  <c r="AQ6" i="1"/>
  <c r="AQ8" i="1"/>
  <c r="AQ14" i="1"/>
  <c r="AQ16" i="1"/>
  <c r="AQ22" i="1"/>
  <c r="AQ28" i="1"/>
  <c r="AQ7" i="1"/>
  <c r="AQ10" i="1"/>
  <c r="AQ15" i="1"/>
  <c r="AQ18" i="1"/>
  <c r="AQ27" i="1"/>
  <c r="AO29" i="1"/>
  <c r="AQ5" i="1"/>
  <c r="AP6" i="1"/>
  <c r="AP7" i="1"/>
  <c r="AP9" i="1"/>
  <c r="AP11" i="1"/>
  <c r="AP13" i="1"/>
  <c r="AP15" i="1"/>
  <c r="AP17" i="1"/>
  <c r="AP19" i="1"/>
  <c r="AP21" i="1"/>
  <c r="AP23" i="1"/>
  <c r="AP25" i="1"/>
  <c r="C33" i="1" s="1"/>
  <c r="AP27" i="1"/>
  <c r="AP8" i="1"/>
  <c r="AP10" i="1"/>
  <c r="AP12" i="1"/>
  <c r="AP14" i="1"/>
  <c r="AP16" i="1"/>
  <c r="AP18" i="1"/>
  <c r="AP20" i="1"/>
  <c r="AP22" i="1"/>
  <c r="AP24" i="1"/>
  <c r="AP26" i="1"/>
  <c r="AP28" i="1"/>
  <c r="AP5" i="1"/>
  <c r="D29" i="1"/>
  <c r="Q29" i="4"/>
  <c r="I29" i="4"/>
  <c r="AF29" i="4"/>
  <c r="AC29" i="4"/>
  <c r="Z29" i="4"/>
  <c r="AM20" i="4"/>
  <c r="W29" i="4"/>
  <c r="T29" i="4"/>
  <c r="AM24" i="4"/>
  <c r="AM12" i="4"/>
  <c r="AM8" i="4"/>
  <c r="AM28" i="4"/>
  <c r="AM16" i="4"/>
  <c r="L29" i="4"/>
  <c r="AM26" i="4"/>
  <c r="AM22" i="4"/>
  <c r="AM18" i="4"/>
  <c r="AM14" i="4"/>
  <c r="AM10" i="4"/>
  <c r="AM6" i="4"/>
  <c r="AM27" i="4"/>
  <c r="AM25" i="4"/>
  <c r="AM23" i="4"/>
  <c r="AM21" i="4"/>
  <c r="AM19" i="4"/>
  <c r="AM17" i="4"/>
  <c r="AM15" i="4"/>
  <c r="AM13" i="4"/>
  <c r="AM11" i="4"/>
  <c r="AM9" i="4"/>
  <c r="AM7" i="4"/>
  <c r="D29" i="4"/>
  <c r="AQ30" i="1" l="1"/>
  <c r="AC29" i="3"/>
  <c r="AP29" i="1"/>
  <c r="C32" i="1" s="1"/>
  <c r="AD29" i="2"/>
  <c r="C32" i="2" s="1"/>
  <c r="C34" i="2" s="1"/>
  <c r="C32" i="4"/>
  <c r="C34" i="4" s="1"/>
  <c r="C34" i="1" l="1"/>
</calcChain>
</file>

<file path=xl/sharedStrings.xml><?xml version="1.0" encoding="utf-8"?>
<sst xmlns="http://schemas.openxmlformats.org/spreadsheetml/2006/main" count="730" uniqueCount="430">
  <si>
    <t>Договор № 9348 от 5.12.08 г.</t>
  </si>
  <si>
    <t>Вид отрасли: ЖКХ</t>
  </si>
  <si>
    <t>Время</t>
  </si>
  <si>
    <t>Т-1                                            ТД-10000 кВА 35/6 кВ                  ГПП-38 Яч.6  актив.показания счетчика                                         № 01059909</t>
  </si>
  <si>
    <t>Разница показаний</t>
  </si>
  <si>
    <t>Расход,   кВтч</t>
  </si>
  <si>
    <t>Напряжение</t>
  </si>
  <si>
    <t>Положение анц.</t>
  </si>
  <si>
    <t>Т-1                                           ТД-10000 кВА 35/6 кВ                  ГПП-38 Яч.6  реактив.показания счетчика                                     № 01059909</t>
  </si>
  <si>
    <t>Расход реактивной энергии</t>
  </si>
  <si>
    <t>Т-2                                            ТД-10000 кВА 35/6 кВ                  ГПП-38 Яч.15               актив. показания счетчика                                         № 01059910</t>
  </si>
  <si>
    <t>Т-2                                            ТД-10000 кВА 35/6 кВ                  ГПП-38 Яч.15               реактив. показания счетчика                                     № 01059910</t>
  </si>
  <si>
    <t>ГПП-38 ТСН-1 показания счетчика                    № 01081791</t>
  </si>
  <si>
    <t>ГПП-38 ТСН-2 показания счетчика                    № 01081792</t>
  </si>
  <si>
    <t>ГПП-38 Яч.24  показания счетчика                    № 01081771</t>
  </si>
  <si>
    <t>ГПП-38 Яч.24  реакт. показания счетчика                    № 01081771</t>
  </si>
  <si>
    <t>ГПП-38 Яч.22  показания счетчика                    № 01081770</t>
  </si>
  <si>
    <t>ГПП-38 Яч.22  реакт. показания счетчика                    № 01081770</t>
  </si>
  <si>
    <t>ГПП-38 Яч.23  показания счетчика                    № 01081769</t>
  </si>
  <si>
    <t>ГПП-38 Яч.23  реакт. показания счетчика                    № 01081769</t>
  </si>
  <si>
    <t>Общий расход ПОС, кВтч</t>
  </si>
  <si>
    <t>Общий расход реактивной энергии по ПОС</t>
  </si>
  <si>
    <t>V</t>
  </si>
  <si>
    <t>IV</t>
  </si>
  <si>
    <t xml:space="preserve">        Итого за сутки</t>
  </si>
  <si>
    <t>Ктт - 12000</t>
  </si>
  <si>
    <t>Ктт - 20</t>
  </si>
  <si>
    <t>Ктт - 3600</t>
  </si>
  <si>
    <t>Ктт - 2400</t>
  </si>
  <si>
    <t>Рср.</t>
  </si>
  <si>
    <t>Р мах</t>
  </si>
  <si>
    <t>К зап.</t>
  </si>
  <si>
    <t>Начальник управления электроэнергетики                                                            В.Г. Журавлев</t>
  </si>
  <si>
    <t xml:space="preserve">  </t>
  </si>
  <si>
    <t>Вввод I                          тр-р. ТДН-10000/35/6 кВ                   ГПП-148 Яч.5  актив. показания счетчика                    № 01055531</t>
  </si>
  <si>
    <t>Вввод I                          тр-р. ТДН-10000/35/6 кВ                   ГПП-148 Яч.5  реактив. показания счетчика                    № 01055531</t>
  </si>
  <si>
    <t>Вввод II                          тр-р. ТДН-10000/35/6 кВ                   ГПП-148 Яч.35  актив. показания счетчика                    № 01055532</t>
  </si>
  <si>
    <t>Вввод II                          тр-р. ТДН-10000/35/6 кВ                   ГПП-148 Яч.35  реактив. показания счетчика                    № 01055532</t>
  </si>
  <si>
    <t xml:space="preserve"> ГПП-148 Яч.3 ТСН-1 активные показания счетчика  № 01081774                 </t>
  </si>
  <si>
    <t xml:space="preserve"> ГПП-148 Яч.3 ТСН-1 реактивные показания счетчика  № 01081774                 </t>
  </si>
  <si>
    <t xml:space="preserve"> ГПП-148 Яч.37  ТСН-2  активные показания счетчика  № 01081772                 </t>
  </si>
  <si>
    <t xml:space="preserve"> ГПП-148 Яч.37  ТСН-2 реактивные показания счетчика  № 01081772                 </t>
  </si>
  <si>
    <t>Общий расход ГПП-148, кВтч</t>
  </si>
  <si>
    <t>Общий расход реактивной энергии</t>
  </si>
  <si>
    <t>VIII</t>
  </si>
  <si>
    <t>Итого за сутки</t>
  </si>
  <si>
    <t>Ктт - 18000</t>
  </si>
  <si>
    <t>Ктт - 600</t>
  </si>
  <si>
    <t xml:space="preserve"> (АЧР)         ГПП-148 Яч.11  показания счетчика                   </t>
  </si>
  <si>
    <t xml:space="preserve"> (АЧР)         ГПП-148 Яч.13  показания счетчика                   </t>
  </si>
  <si>
    <t xml:space="preserve"> (АЧР)         ГПП-148 Яч.15  показания счетчика                   </t>
  </si>
  <si>
    <t xml:space="preserve"> (АЧР)         ГПП-148 Яч.21  показания счетчика                   </t>
  </si>
  <si>
    <t xml:space="preserve"> (АЧР)         ГПП-148 Яч.23  показания счетчика                   </t>
  </si>
  <si>
    <t xml:space="preserve"> (АЧР)         ГПП-148 Яч.25  показания счетчика                   </t>
  </si>
  <si>
    <t xml:space="preserve"> (АЧР)         ГПП-148 Яч.27  показания счетчика                   </t>
  </si>
  <si>
    <t xml:space="preserve"> ГПП-148 Яч.29  показания счетчика                   </t>
  </si>
  <si>
    <t xml:space="preserve"> ГПП-148 Яч.37  показания счетчика                   </t>
  </si>
  <si>
    <t>Ктт - 1200</t>
  </si>
  <si>
    <t>Ктт - 7200</t>
  </si>
  <si>
    <t>226-78-40</t>
  </si>
  <si>
    <t>Ктт - 40</t>
  </si>
  <si>
    <t>Общий расход ГПП-32 без субабонентов, кВтч</t>
  </si>
  <si>
    <t>РП-70 Яч.15  показания счетчика                    № 01059918</t>
  </si>
  <si>
    <t>РП-70 Яч.12  показания счетчика                    № 01059944</t>
  </si>
  <si>
    <t>РП-70 Яч.19  показания счетчика                    № 01059943</t>
  </si>
  <si>
    <t>Т-1                                 ТМ-6300/110/6 кВА ГПП-32 Яч.3 реактив. показания счетчика                    № 0602121221</t>
  </si>
  <si>
    <t>Т-1                                 ТМ-6300/110/6 кВА ГПП-32 Яч.3  актив. показания счетчика                    № 0602121221</t>
  </si>
  <si>
    <t>Т-2                                 ТДН-10000/110/6 кВА                       ГПП-32 Яч.4  актив.  показания счетчика                    № 0611129679</t>
  </si>
  <si>
    <t>Т-2                                 ТДН-10000/110/6 кВА                       ГПП-32 Яч.4   реактив.  показания счетчика                    № 0611129679</t>
  </si>
  <si>
    <t>ГПП-32 ТСН-2 показания счетчика                    № 01081789</t>
  </si>
  <si>
    <t>ГПП-32 ТСН-1 показания счетчика                    № 01059229</t>
  </si>
  <si>
    <t>ГПП-32 Яч.22 показания счетчика                    № 0611129651</t>
  </si>
  <si>
    <t>ГПП-32 Яч.25  показания счетчика                    № 0602110767</t>
  </si>
  <si>
    <t>Общий расход ГПП-38, кВтч</t>
  </si>
  <si>
    <t>9283,48</t>
  </si>
  <si>
    <t>Ячейки подключенные через АЧР отсутствуют</t>
  </si>
  <si>
    <t>Суточный график электрических нагрузок за 21 декабря 2016 г. по п/с.т. ГПП-38, ПОС</t>
  </si>
  <si>
    <t>Начальник ПТО                                                                                                      Д.В. Журавлев</t>
  </si>
  <si>
    <t>Суточный график электрических нагрузок за 21 декабря 2016 по п/ст. ГПП-32 в/з. о.Н. Атамановский ООО"КрасКом"</t>
  </si>
  <si>
    <t>Начальник ПТО                                                                                                            Д.В. Журавлев</t>
  </si>
  <si>
    <t xml:space="preserve">                                               Суточный график электрических нагрузок за 21 декабря 2016 по п/ст. ГПП-148  УФОС  ООО"КрасКом"</t>
  </si>
  <si>
    <t>1962,667</t>
  </si>
  <si>
    <t>1962,702</t>
  </si>
  <si>
    <t>1962,731</t>
  </si>
  <si>
    <t>1962,775</t>
  </si>
  <si>
    <t>1962,808</t>
  </si>
  <si>
    <t>1962,841</t>
  </si>
  <si>
    <t>1962,865</t>
  </si>
  <si>
    <t>1962,909</t>
  </si>
  <si>
    <t>1962,934</t>
  </si>
  <si>
    <t>1962,970</t>
  </si>
  <si>
    <t>1963,001</t>
  </si>
  <si>
    <t>1963,034</t>
  </si>
  <si>
    <t>1963,067</t>
  </si>
  <si>
    <t>1963,098</t>
  </si>
  <si>
    <t>1963,131</t>
  </si>
  <si>
    <t>1963,163</t>
  </si>
  <si>
    <t>1963,195</t>
  </si>
  <si>
    <t>1963,227</t>
  </si>
  <si>
    <t>1963,262</t>
  </si>
  <si>
    <t>1963,295</t>
  </si>
  <si>
    <t>1963,329</t>
  </si>
  <si>
    <t>1963,363</t>
  </si>
  <si>
    <t>1963,395</t>
  </si>
  <si>
    <t>1963,431</t>
  </si>
  <si>
    <t>1963,468</t>
  </si>
  <si>
    <t>02681,728</t>
  </si>
  <si>
    <t>02681,780</t>
  </si>
  <si>
    <t>02681,819</t>
  </si>
  <si>
    <t>02681,885</t>
  </si>
  <si>
    <t>02681,984</t>
  </si>
  <si>
    <t>02682,022</t>
  </si>
  <si>
    <t>02682,075</t>
  </si>
  <si>
    <t>02682,109</t>
  </si>
  <si>
    <t>02682,163</t>
  </si>
  <si>
    <t>02682,211</t>
  </si>
  <si>
    <t>02682,262</t>
  </si>
  <si>
    <t>02682,318</t>
  </si>
  <si>
    <t>02682,369</t>
  </si>
  <si>
    <t>02682,422</t>
  </si>
  <si>
    <t>02682,461</t>
  </si>
  <si>
    <t>02682,512</t>
  </si>
  <si>
    <t>02682,563</t>
  </si>
  <si>
    <t>02682,615</t>
  </si>
  <si>
    <t>02682,661</t>
  </si>
  <si>
    <t>02682,712</t>
  </si>
  <si>
    <t>02682,767</t>
  </si>
  <si>
    <t>02682,816</t>
  </si>
  <si>
    <t>02682,860</t>
  </si>
  <si>
    <t>02682,910</t>
  </si>
  <si>
    <t>02681,933</t>
  </si>
  <si>
    <t>XX</t>
  </si>
  <si>
    <t>01326,487</t>
  </si>
  <si>
    <t>01326,509</t>
  </si>
  <si>
    <t>01326,525</t>
  </si>
  <si>
    <t>01326,552</t>
  </si>
  <si>
    <t>01326,570</t>
  </si>
  <si>
    <t>01326,592</t>
  </si>
  <si>
    <t>01326,607</t>
  </si>
  <si>
    <t>01326,633</t>
  </si>
  <si>
    <t>01326,648</t>
  </si>
  <si>
    <t>01326,670</t>
  </si>
  <si>
    <t>01326,690</t>
  </si>
  <si>
    <t>01326,711</t>
  </si>
  <si>
    <t>01326,736</t>
  </si>
  <si>
    <t>01326,756</t>
  </si>
  <si>
    <t>01326,777</t>
  </si>
  <si>
    <t>01326,796</t>
  </si>
  <si>
    <t>01326,818</t>
  </si>
  <si>
    <t>01326,839</t>
  </si>
  <si>
    <t>01326,861</t>
  </si>
  <si>
    <t>01326,880</t>
  </si>
  <si>
    <t>01326,901</t>
  </si>
  <si>
    <t>01326,924</t>
  </si>
  <si>
    <t>01326,941</t>
  </si>
  <si>
    <t>01326,963</t>
  </si>
  <si>
    <t>01326,987</t>
  </si>
  <si>
    <t>7118,868</t>
  </si>
  <si>
    <t>7118,886</t>
  </si>
  <si>
    <t>7118,914</t>
  </si>
  <si>
    <t>7118,936</t>
  </si>
  <si>
    <t>7118,954</t>
  </si>
  <si>
    <t>7118,970</t>
  </si>
  <si>
    <t>7118,997</t>
  </si>
  <si>
    <t>7119,012</t>
  </si>
  <si>
    <t>7119,031</t>
  </si>
  <si>
    <t>7119,051</t>
  </si>
  <si>
    <t>7119,072</t>
  </si>
  <si>
    <t>7119,092</t>
  </si>
  <si>
    <t>7119,113</t>
  </si>
  <si>
    <t>7119,133</t>
  </si>
  <si>
    <t>7119,153</t>
  </si>
  <si>
    <t>7119,174</t>
  </si>
  <si>
    <t>7119,194</t>
  </si>
  <si>
    <t>7119,214</t>
  </si>
  <si>
    <t>7119,234</t>
  </si>
  <si>
    <t>7119,254</t>
  </si>
  <si>
    <t>7119,276</t>
  </si>
  <si>
    <t>7119,295</t>
  </si>
  <si>
    <t>7119,316</t>
  </si>
  <si>
    <t>7119,338</t>
  </si>
  <si>
    <t>4142,174</t>
  </si>
  <si>
    <t>4142,182</t>
  </si>
  <si>
    <t>4142,188</t>
  </si>
  <si>
    <t>4142,198</t>
  </si>
  <si>
    <t>4142,204</t>
  </si>
  <si>
    <t>4142,212</t>
  </si>
  <si>
    <t>4142,217</t>
  </si>
  <si>
    <t>4142,227</t>
  </si>
  <si>
    <t>4142,232</t>
  </si>
  <si>
    <t>4142,237</t>
  </si>
  <si>
    <t>4142,244</t>
  </si>
  <si>
    <t>4142,251</t>
  </si>
  <si>
    <t>4142,258</t>
  </si>
  <si>
    <t>4142,266</t>
  </si>
  <si>
    <t>4142,273</t>
  </si>
  <si>
    <t>4142,280</t>
  </si>
  <si>
    <t>4142,287</t>
  </si>
  <si>
    <t>4142,294</t>
  </si>
  <si>
    <t>4142,302</t>
  </si>
  <si>
    <t>4142,309</t>
  </si>
  <si>
    <t>4142,316</t>
  </si>
  <si>
    <t>4142,324</t>
  </si>
  <si>
    <t>4142,330</t>
  </si>
  <si>
    <t>4142,338</t>
  </si>
  <si>
    <t>4142,346</t>
  </si>
  <si>
    <t>00633,657</t>
  </si>
  <si>
    <t>00633,687</t>
  </si>
  <si>
    <t>00633,708</t>
  </si>
  <si>
    <t>00633,745</t>
  </si>
  <si>
    <t>00633,764</t>
  </si>
  <si>
    <t>00633,799</t>
  </si>
  <si>
    <t>00633,820</t>
  </si>
  <si>
    <t>00633,855</t>
  </si>
  <si>
    <t>00633,875</t>
  </si>
  <si>
    <t>00633,905</t>
  </si>
  <si>
    <t>00633,931</t>
  </si>
  <si>
    <t>00633,960</t>
  </si>
  <si>
    <t>00633,987</t>
  </si>
  <si>
    <t>00634,014</t>
  </si>
  <si>
    <t>00634,043</t>
  </si>
  <si>
    <t>00634,070</t>
  </si>
  <si>
    <t>00634,099</t>
  </si>
  <si>
    <t>00634,127</t>
  </si>
  <si>
    <t>00634,157</t>
  </si>
  <si>
    <t>00634,182</t>
  </si>
  <si>
    <t>00634,210</t>
  </si>
  <si>
    <t>00634,241</t>
  </si>
  <si>
    <t>00634,264</t>
  </si>
  <si>
    <t>00634,294</t>
  </si>
  <si>
    <t>00634,329</t>
  </si>
  <si>
    <t>00365,334</t>
  </si>
  <si>
    <t>00365,343</t>
  </si>
  <si>
    <t>00365,350</t>
  </si>
  <si>
    <t>00365,362</t>
  </si>
  <si>
    <t>00365,371</t>
  </si>
  <si>
    <t>00365,379</t>
  </si>
  <si>
    <t>00365,386</t>
  </si>
  <si>
    <t>00365,397</t>
  </si>
  <si>
    <t>00365,403</t>
  </si>
  <si>
    <t>00365,413</t>
  </si>
  <si>
    <t>00365,421</t>
  </si>
  <si>
    <t>00365,429</t>
  </si>
  <si>
    <t>00365,438</t>
  </si>
  <si>
    <t>00365,446</t>
  </si>
  <si>
    <t>00365,455</t>
  </si>
  <si>
    <t>00365,464</t>
  </si>
  <si>
    <t>00365,473</t>
  </si>
  <si>
    <t>00365,482</t>
  </si>
  <si>
    <t>00365,499</t>
  </si>
  <si>
    <t>00365,508</t>
  </si>
  <si>
    <t>00365,518</t>
  </si>
  <si>
    <t>00365,525</t>
  </si>
  <si>
    <t>00365,534</t>
  </si>
  <si>
    <t>00365,546</t>
  </si>
  <si>
    <t>00365,491</t>
  </si>
  <si>
    <t>Начальник ПТО                                                                                                          Д.В. Журавлев</t>
  </si>
  <si>
    <t>Общая нагрузка в часы замеров  за 21 декабря 2016 по п/ст. ГПП-148  УФОС  ООО"КрасКом"</t>
  </si>
  <si>
    <t>2945,13</t>
  </si>
  <si>
    <t>2945,16</t>
  </si>
  <si>
    <t>2945,20</t>
  </si>
  <si>
    <t>2945,24</t>
  </si>
  <si>
    <t>2945,27</t>
  </si>
  <si>
    <t>2945,30</t>
  </si>
  <si>
    <t>2945,33</t>
  </si>
  <si>
    <t>2945,40</t>
  </si>
  <si>
    <t>2945,45</t>
  </si>
  <si>
    <t>2945,48</t>
  </si>
  <si>
    <t>2945,51</t>
  </si>
  <si>
    <t>2945,53</t>
  </si>
  <si>
    <t>2945,55</t>
  </si>
  <si>
    <t>2945,57</t>
  </si>
  <si>
    <t>2945,58</t>
  </si>
  <si>
    <t>2945,60</t>
  </si>
  <si>
    <t>2945,61</t>
  </si>
  <si>
    <t>2945,64</t>
  </si>
  <si>
    <t>2945,68</t>
  </si>
  <si>
    <t>2945,71</t>
  </si>
  <si>
    <t>2945,74</t>
  </si>
  <si>
    <t>2945,80</t>
  </si>
  <si>
    <t>2945,85</t>
  </si>
  <si>
    <t>2945,93</t>
  </si>
  <si>
    <t>2945,98</t>
  </si>
  <si>
    <t>3479,95</t>
  </si>
  <si>
    <t>3480,02</t>
  </si>
  <si>
    <t>3480,08</t>
  </si>
  <si>
    <t>3480,18</t>
  </si>
  <si>
    <t>3480,24</t>
  </si>
  <si>
    <t>3480,30</t>
  </si>
  <si>
    <t>3480,37</t>
  </si>
  <si>
    <t>3480,45</t>
  </si>
  <si>
    <t>3480,52</t>
  </si>
  <si>
    <t>3480,59</t>
  </si>
  <si>
    <t>3480,66</t>
  </si>
  <si>
    <t>3480,74</t>
  </si>
  <si>
    <t>3480,82</t>
  </si>
  <si>
    <t>3480,89</t>
  </si>
  <si>
    <t>3480,97</t>
  </si>
  <si>
    <t>3481,04</t>
  </si>
  <si>
    <t>3481,12</t>
  </si>
  <si>
    <t>3481,20</t>
  </si>
  <si>
    <t>3481,28</t>
  </si>
  <si>
    <t>3481,34</t>
  </si>
  <si>
    <t>3481,42</t>
  </si>
  <si>
    <t>3481,50</t>
  </si>
  <si>
    <t>3481,56</t>
  </si>
  <si>
    <t>3481,64</t>
  </si>
  <si>
    <t>3481,73</t>
  </si>
  <si>
    <t>6127,29</t>
  </si>
  <si>
    <t>6127,36</t>
  </si>
  <si>
    <t>6127,42</t>
  </si>
  <si>
    <t>6127,51</t>
  </si>
  <si>
    <t>6127,58</t>
  </si>
  <si>
    <t>6127,67</t>
  </si>
  <si>
    <t>6127,71</t>
  </si>
  <si>
    <t>6127,80</t>
  </si>
  <si>
    <t>6127,85</t>
  </si>
  <si>
    <t>6127,93</t>
  </si>
  <si>
    <t>6127,99</t>
  </si>
  <si>
    <t>6128,06</t>
  </si>
  <si>
    <t>6128,13</t>
  </si>
  <si>
    <t>6128,20</t>
  </si>
  <si>
    <t>6128,27</t>
  </si>
  <si>
    <t>6128,34</t>
  </si>
  <si>
    <t>6128,41</t>
  </si>
  <si>
    <t>6128,48</t>
  </si>
  <si>
    <t>6128,56</t>
  </si>
  <si>
    <t>6128,62</t>
  </si>
  <si>
    <t>6128,70</t>
  </si>
  <si>
    <t>6128,78</t>
  </si>
  <si>
    <t>6128,84</t>
  </si>
  <si>
    <t>6128,91</t>
  </si>
  <si>
    <t>6128,98</t>
  </si>
  <si>
    <t>9064,05</t>
  </si>
  <si>
    <t>9064,15</t>
  </si>
  <si>
    <t>9064,22</t>
  </si>
  <si>
    <t>9064,32</t>
  </si>
  <si>
    <t>9064,41</t>
  </si>
  <si>
    <t>9064,50</t>
  </si>
  <si>
    <t>9064,56</t>
  </si>
  <si>
    <t>9064,66</t>
  </si>
  <si>
    <t>9064,72</t>
  </si>
  <si>
    <t>9064,81</t>
  </si>
  <si>
    <t>9064,89</t>
  </si>
  <si>
    <t>9064,98</t>
  </si>
  <si>
    <t>9065,06</t>
  </si>
  <si>
    <t>9065,14</t>
  </si>
  <si>
    <t>9065,22</t>
  </si>
  <si>
    <t>9065,30</t>
  </si>
  <si>
    <t>9065,39</t>
  </si>
  <si>
    <t>9065,48</t>
  </si>
  <si>
    <t>9065,54</t>
  </si>
  <si>
    <t>9065,65</t>
  </si>
  <si>
    <t>9065,73</t>
  </si>
  <si>
    <t>9065,84</t>
  </si>
  <si>
    <t>9065,89</t>
  </si>
  <si>
    <t>9065,99</t>
  </si>
  <si>
    <t>9066,08</t>
  </si>
  <si>
    <t>0908,32</t>
  </si>
  <si>
    <t>0908,33</t>
  </si>
  <si>
    <t>0908,34</t>
  </si>
  <si>
    <t>0908,36</t>
  </si>
  <si>
    <t>0908,37</t>
  </si>
  <si>
    <t>0908,38</t>
  </si>
  <si>
    <t>0908,39</t>
  </si>
  <si>
    <t>0908,40</t>
  </si>
  <si>
    <t>0908,41</t>
  </si>
  <si>
    <t>0908,42</t>
  </si>
  <si>
    <t>0908,43</t>
  </si>
  <si>
    <t>0908,44</t>
  </si>
  <si>
    <t>0908,45</t>
  </si>
  <si>
    <t>0908,46</t>
  </si>
  <si>
    <t>0908,47</t>
  </si>
  <si>
    <t>0908,48</t>
  </si>
  <si>
    <t>0908,49</t>
  </si>
  <si>
    <t>0908,50</t>
  </si>
  <si>
    <t>0908,51</t>
  </si>
  <si>
    <t>0908,52</t>
  </si>
  <si>
    <t>0908,53</t>
  </si>
  <si>
    <t>0908,54</t>
  </si>
  <si>
    <t>5537,54</t>
  </si>
  <si>
    <t>5537,56</t>
  </si>
  <si>
    <t>5537,60</t>
  </si>
  <si>
    <t>5537,62</t>
  </si>
  <si>
    <t>5537,64</t>
  </si>
  <si>
    <t>5537,68</t>
  </si>
  <si>
    <t>5537,70</t>
  </si>
  <si>
    <t>5537,73</t>
  </si>
  <si>
    <t>5537,76</t>
  </si>
  <si>
    <t>5537,80</t>
  </si>
  <si>
    <t>5537,83</t>
  </si>
  <si>
    <t>5537,87</t>
  </si>
  <si>
    <t>5537,91</t>
  </si>
  <si>
    <t>5537,95</t>
  </si>
  <si>
    <t>5537,99</t>
  </si>
  <si>
    <t>5538,03</t>
  </si>
  <si>
    <t>5538,07</t>
  </si>
  <si>
    <t>5538,11</t>
  </si>
  <si>
    <t>5538,16</t>
  </si>
  <si>
    <t>5538,17</t>
  </si>
  <si>
    <t>5538,19</t>
  </si>
  <si>
    <t>5538,22</t>
  </si>
  <si>
    <t>5538,24</t>
  </si>
  <si>
    <t>5538,25</t>
  </si>
  <si>
    <t>5538,30</t>
  </si>
  <si>
    <t>7595,85</t>
  </si>
  <si>
    <t>7595,90</t>
  </si>
  <si>
    <t>7595,94</t>
  </si>
  <si>
    <t>7596,00</t>
  </si>
  <si>
    <t>7596,06</t>
  </si>
  <si>
    <t>7596,10</t>
  </si>
  <si>
    <t>7596,14</t>
  </si>
  <si>
    <t>7596,16</t>
  </si>
  <si>
    <t>7596,19</t>
  </si>
  <si>
    <t>7596,24</t>
  </si>
  <si>
    <t>7596,28</t>
  </si>
  <si>
    <t>7596,33</t>
  </si>
  <si>
    <t>7596,40</t>
  </si>
  <si>
    <t>7596,42</t>
  </si>
  <si>
    <t>7596,47</t>
  </si>
  <si>
    <t>7596,48</t>
  </si>
  <si>
    <t>7596,52</t>
  </si>
  <si>
    <t>7596,56</t>
  </si>
  <si>
    <t>7596,60</t>
  </si>
  <si>
    <t>7596,66</t>
  </si>
  <si>
    <t>7596,70</t>
  </si>
  <si>
    <t>7596,76</t>
  </si>
  <si>
    <t>7596,80</t>
  </si>
  <si>
    <t>7596,84</t>
  </si>
  <si>
    <t>7596,86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</si>
</sst>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7" x14ac:knownFonts="1">
    <font>
      <sz val="10"/>
      <color theme="1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theme="1"/>
      <name val="Arial"/>
      <family val="2"/>
      <charset val="204"/>
    </font>
    <font>
      <b/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6" fillId="0" borderId="0"/>
    <xf numFmtId="0" fontId="2" fillId="0" borderId="0"/>
    <xf numFmtId="0" fontId="1" fillId="0" borderId="0"/>
  </cellStyleXfs>
  <cellXfs count="429">
    <xf numFmtId="0" fontId="0" fillId="0" borderId="0" xfId="0"/>
    <xf numFmtId="49" fontId="3" fillId="0" borderId="0" xfId="1" applyNumberFormat="1" applyFill="1"/>
    <xf numFmtId="0" fontId="3" fillId="0" borderId="0" xfId="1" applyFill="1"/>
    <xf numFmtId="0" fontId="4" fillId="0" borderId="1" xfId="1" applyFont="1" applyFill="1" applyBorder="1" applyAlignment="1"/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0" fontId="3" fillId="0" borderId="0" xfId="1" applyFill="1" applyBorder="1"/>
    <xf numFmtId="0" fontId="7" fillId="0" borderId="10" xfId="1" applyFont="1" applyFill="1" applyBorder="1" applyAlignment="1">
      <alignment horizontal="center"/>
    </xf>
    <xf numFmtId="164" fontId="7" fillId="0" borderId="11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164" fontId="7" fillId="0" borderId="13" xfId="1" applyNumberFormat="1" applyFont="1" applyFill="1" applyBorder="1" applyAlignment="1">
      <alignment horizontal="center"/>
    </xf>
    <xf numFmtId="164" fontId="7" fillId="0" borderId="16" xfId="1" applyNumberFormat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7" fillId="0" borderId="16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164" fontId="7" fillId="0" borderId="19" xfId="1" applyNumberFormat="1" applyFont="1" applyFill="1" applyBorder="1" applyAlignment="1">
      <alignment horizontal="center"/>
    </xf>
    <xf numFmtId="1" fontId="7" fillId="0" borderId="20" xfId="1" applyNumberFormat="1" applyFont="1" applyFill="1" applyBorder="1" applyAlignment="1">
      <alignment horizontal="center"/>
    </xf>
    <xf numFmtId="1" fontId="7" fillId="0" borderId="22" xfId="1" applyNumberFormat="1" applyFont="1" applyFill="1" applyBorder="1" applyAlignment="1">
      <alignment horizontal="center"/>
    </xf>
    <xf numFmtId="164" fontId="7" fillId="0" borderId="21" xfId="1" applyNumberFormat="1" applyFont="1" applyFill="1" applyBorder="1" applyAlignment="1">
      <alignment horizontal="center"/>
    </xf>
    <xf numFmtId="1" fontId="7" fillId="0" borderId="23" xfId="1" applyNumberFormat="1" applyFont="1" applyFill="1" applyBorder="1" applyAlignment="1">
      <alignment horizontal="center"/>
    </xf>
    <xf numFmtId="2" fontId="7" fillId="0" borderId="23" xfId="1" applyNumberFormat="1" applyFont="1" applyFill="1" applyBorder="1" applyAlignment="1">
      <alignment horizontal="center"/>
    </xf>
    <xf numFmtId="164" fontId="7" fillId="0" borderId="24" xfId="1" applyNumberFormat="1" applyFont="1" applyFill="1" applyBorder="1" applyAlignment="1">
      <alignment horizontal="center"/>
    </xf>
    <xf numFmtId="1" fontId="7" fillId="0" borderId="25" xfId="1" applyNumberFormat="1" applyFont="1" applyFill="1" applyBorder="1" applyAlignment="1">
      <alignment horizontal="center"/>
    </xf>
    <xf numFmtId="164" fontId="7" fillId="0" borderId="26" xfId="1" applyNumberFormat="1" applyFont="1" applyFill="1" applyBorder="1" applyAlignment="1">
      <alignment horizontal="center"/>
    </xf>
    <xf numFmtId="1" fontId="7" fillId="0" borderId="27" xfId="1" applyNumberFormat="1" applyFont="1" applyFill="1" applyBorder="1" applyAlignment="1">
      <alignment horizontal="center"/>
    </xf>
    <xf numFmtId="164" fontId="7" fillId="0" borderId="28" xfId="1" applyNumberFormat="1" applyFont="1" applyFill="1" applyBorder="1" applyAlignment="1">
      <alignment horizontal="center"/>
    </xf>
    <xf numFmtId="2" fontId="7" fillId="0" borderId="29" xfId="1" applyNumberFormat="1" applyFont="1" applyFill="1" applyBorder="1" applyAlignment="1">
      <alignment horizontal="center"/>
    </xf>
    <xf numFmtId="1" fontId="7" fillId="0" borderId="29" xfId="1" applyNumberFormat="1" applyFont="1" applyFill="1" applyBorder="1" applyAlignment="1">
      <alignment horizontal="center"/>
    </xf>
    <xf numFmtId="164" fontId="7" fillId="0" borderId="30" xfId="1" applyNumberFormat="1" applyFont="1" applyFill="1" applyBorder="1" applyAlignment="1">
      <alignment horizontal="center"/>
    </xf>
    <xf numFmtId="0" fontId="7" fillId="0" borderId="21" xfId="1" applyFont="1" applyFill="1" applyBorder="1" applyAlignment="1">
      <alignment horizontal="center"/>
    </xf>
    <xf numFmtId="164" fontId="7" fillId="0" borderId="31" xfId="1" applyNumberFormat="1" applyFont="1" applyFill="1" applyBorder="1" applyAlignment="1">
      <alignment horizontal="center"/>
    </xf>
    <xf numFmtId="1" fontId="7" fillId="0" borderId="32" xfId="1" applyNumberFormat="1" applyFont="1" applyFill="1" applyBorder="1" applyAlignment="1">
      <alignment horizontal="center"/>
    </xf>
    <xf numFmtId="164" fontId="7" fillId="0" borderId="33" xfId="1" applyNumberFormat="1" applyFont="1" applyFill="1" applyBorder="1" applyAlignment="1">
      <alignment horizontal="center"/>
    </xf>
    <xf numFmtId="2" fontId="7" fillId="0" borderId="34" xfId="1" applyNumberFormat="1" applyFont="1" applyFill="1" applyBorder="1" applyAlignment="1">
      <alignment horizontal="center"/>
    </xf>
    <xf numFmtId="1" fontId="7" fillId="0" borderId="34" xfId="1" applyNumberFormat="1" applyFont="1" applyFill="1" applyBorder="1" applyAlignment="1">
      <alignment horizontal="center"/>
    </xf>
    <xf numFmtId="164" fontId="7" fillId="0" borderId="35" xfId="1" applyNumberFormat="1" applyFont="1" applyFill="1" applyBorder="1" applyAlignment="1">
      <alignment horizontal="center"/>
    </xf>
    <xf numFmtId="164" fontId="7" fillId="0" borderId="36" xfId="1" applyNumberFormat="1" applyFont="1" applyFill="1" applyBorder="1" applyAlignment="1">
      <alignment horizontal="center"/>
    </xf>
    <xf numFmtId="1" fontId="7" fillId="0" borderId="37" xfId="1" applyNumberFormat="1" applyFont="1" applyFill="1" applyBorder="1" applyAlignment="1">
      <alignment horizontal="center"/>
    </xf>
    <xf numFmtId="1" fontId="7" fillId="0" borderId="39" xfId="1" applyNumberFormat="1" applyFont="1" applyFill="1" applyBorder="1" applyAlignment="1">
      <alignment horizontal="center"/>
    </xf>
    <xf numFmtId="164" fontId="7" fillId="0" borderId="38" xfId="1" applyNumberFormat="1" applyFont="1" applyFill="1" applyBorder="1" applyAlignment="1">
      <alignment horizontal="center"/>
    </xf>
    <xf numFmtId="1" fontId="7" fillId="0" borderId="41" xfId="1" applyNumberFormat="1" applyFont="1" applyFill="1" applyBorder="1" applyAlignment="1">
      <alignment horizontal="center"/>
    </xf>
    <xf numFmtId="2" fontId="7" fillId="0" borderId="41" xfId="1" applyNumberFormat="1" applyFont="1" applyFill="1" applyBorder="1" applyAlignment="1">
      <alignment horizontal="center"/>
    </xf>
    <xf numFmtId="164" fontId="7" fillId="0" borderId="42" xfId="1" applyNumberFormat="1" applyFont="1" applyFill="1" applyBorder="1" applyAlignment="1">
      <alignment horizontal="center"/>
    </xf>
    <xf numFmtId="164" fontId="7" fillId="0" borderId="43" xfId="1" applyNumberFormat="1" applyFont="1" applyFill="1" applyBorder="1" applyAlignment="1">
      <alignment horizontal="center"/>
    </xf>
    <xf numFmtId="1" fontId="7" fillId="0" borderId="44" xfId="1" applyNumberFormat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" fontId="5" fillId="0" borderId="46" xfId="1" applyNumberFormat="1" applyFont="1" applyFill="1" applyBorder="1" applyAlignment="1">
      <alignment horizontal="center"/>
    </xf>
    <xf numFmtId="0" fontId="5" fillId="0" borderId="45" xfId="1" applyFont="1" applyFill="1" applyBorder="1"/>
    <xf numFmtId="1" fontId="5" fillId="0" borderId="1" xfId="1" applyNumberFormat="1" applyFont="1" applyFill="1" applyBorder="1" applyAlignment="1">
      <alignment horizontal="center"/>
    </xf>
    <xf numFmtId="1" fontId="5" fillId="0" borderId="45" xfId="1" applyNumberFormat="1" applyFont="1" applyFill="1" applyBorder="1" applyAlignment="1">
      <alignment horizontal="center"/>
    </xf>
    <xf numFmtId="0" fontId="5" fillId="0" borderId="1" xfId="1" applyFont="1" applyFill="1" applyBorder="1"/>
    <xf numFmtId="1" fontId="5" fillId="0" borderId="47" xfId="1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0" fontId="5" fillId="0" borderId="0" xfId="1" applyFont="1" applyFill="1" applyBorder="1"/>
    <xf numFmtId="0" fontId="5" fillId="0" borderId="0" xfId="1" applyFont="1" applyFill="1"/>
    <xf numFmtId="0" fontId="5" fillId="0" borderId="46" xfId="1" applyFont="1" applyFill="1" applyBorder="1"/>
    <xf numFmtId="0" fontId="5" fillId="0" borderId="50" xfId="1" applyFont="1" applyFill="1" applyBorder="1"/>
    <xf numFmtId="0" fontId="5" fillId="0" borderId="51" xfId="1" applyFont="1" applyFill="1" applyBorder="1"/>
    <xf numFmtId="0" fontId="5" fillId="0" borderId="9" xfId="1" applyFont="1" applyFill="1" applyBorder="1"/>
    <xf numFmtId="1" fontId="3" fillId="0" borderId="0" xfId="1" applyNumberFormat="1" applyFill="1"/>
    <xf numFmtId="164" fontId="7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ill="1"/>
    <xf numFmtId="2" fontId="3" fillId="0" borderId="0" xfId="1" applyNumberFormat="1" applyFill="1"/>
    <xf numFmtId="0" fontId="9" fillId="0" borderId="0" xfId="1" applyFont="1" applyFill="1" applyAlignment="1"/>
    <xf numFmtId="0" fontId="10" fillId="0" borderId="0" xfId="1" applyFont="1" applyFill="1" applyAlignment="1"/>
    <xf numFmtId="164" fontId="10" fillId="0" borderId="0" xfId="1" applyNumberFormat="1" applyFont="1" applyFill="1" applyAlignment="1"/>
    <xf numFmtId="0" fontId="11" fillId="0" borderId="0" xfId="1" applyFont="1" applyFill="1"/>
    <xf numFmtId="0" fontId="4" fillId="0" borderId="0" xfId="1" applyFont="1" applyFill="1"/>
    <xf numFmtId="164" fontId="4" fillId="0" borderId="0" xfId="1" applyNumberFormat="1" applyFont="1" applyFill="1"/>
    <xf numFmtId="164" fontId="11" fillId="0" borderId="0" xfId="1" applyNumberFormat="1" applyFont="1" applyFill="1"/>
    <xf numFmtId="49" fontId="5" fillId="0" borderId="53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7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1" fontId="3" fillId="0" borderId="21" xfId="1" applyNumberFormat="1" applyFont="1" applyFill="1" applyBorder="1" applyAlignment="1">
      <alignment horizontal="center"/>
    </xf>
    <xf numFmtId="1" fontId="3" fillId="0" borderId="23" xfId="1" applyNumberFormat="1" applyFont="1" applyFill="1" applyBorder="1" applyAlignment="1">
      <alignment horizontal="center"/>
    </xf>
    <xf numFmtId="1" fontId="3" fillId="0" borderId="24" xfId="1" applyNumberFormat="1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center"/>
    </xf>
    <xf numFmtId="1" fontId="3" fillId="0" borderId="25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164" fontId="3" fillId="0" borderId="26" xfId="1" applyNumberFormat="1" applyFont="1" applyFill="1" applyBorder="1" applyAlignment="1">
      <alignment horizontal="center"/>
    </xf>
    <xf numFmtId="1" fontId="3" fillId="0" borderId="28" xfId="1" applyNumberFormat="1" applyFont="1" applyFill="1" applyBorder="1" applyAlignment="1">
      <alignment horizontal="center"/>
    </xf>
    <xf numFmtId="1" fontId="3" fillId="0" borderId="29" xfId="1" applyNumberFormat="1" applyFont="1" applyFill="1" applyBorder="1" applyAlignment="1">
      <alignment horizontal="center"/>
    </xf>
    <xf numFmtId="1" fontId="3" fillId="0" borderId="30" xfId="1" applyNumberFormat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/>
    </xf>
    <xf numFmtId="1" fontId="3" fillId="0" borderId="56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1" fontId="5" fillId="0" borderId="58" xfId="1" applyNumberFormat="1" applyFont="1" applyFill="1" applyBorder="1" applyAlignment="1">
      <alignment horizontal="center"/>
    </xf>
    <xf numFmtId="1" fontId="5" fillId="0" borderId="59" xfId="1" applyNumberFormat="1" applyFont="1" applyFill="1" applyBorder="1" applyAlignment="1">
      <alignment horizontal="center"/>
    </xf>
    <xf numFmtId="1" fontId="5" fillId="0" borderId="60" xfId="1" applyNumberFormat="1" applyFont="1" applyFill="1" applyBorder="1" applyAlignment="1">
      <alignment horizontal="center"/>
    </xf>
    <xf numFmtId="164" fontId="5" fillId="0" borderId="58" xfId="1" applyNumberFormat="1" applyFont="1" applyFill="1" applyBorder="1" applyAlignment="1">
      <alignment horizontal="center"/>
    </xf>
    <xf numFmtId="1" fontId="5" fillId="0" borderId="61" xfId="1" applyNumberFormat="1" applyFont="1" applyFill="1" applyBorder="1" applyAlignment="1">
      <alignment horizontal="center"/>
    </xf>
    <xf numFmtId="1" fontId="5" fillId="0" borderId="51" xfId="1" applyNumberFormat="1" applyFont="1" applyFill="1" applyBorder="1" applyAlignment="1">
      <alignment horizontal="center"/>
    </xf>
    <xf numFmtId="0" fontId="5" fillId="0" borderId="51" xfId="1" applyFont="1" applyFill="1" applyBorder="1" applyAlignment="1">
      <alignment horizontal="center"/>
    </xf>
    <xf numFmtId="164" fontId="3" fillId="0" borderId="31" xfId="1" applyNumberFormat="1" applyFont="1" applyFill="1" applyBorder="1" applyAlignment="1">
      <alignment horizontal="center"/>
    </xf>
    <xf numFmtId="1" fontId="3" fillId="0" borderId="33" xfId="1" applyNumberFormat="1" applyFont="1" applyFill="1" applyBorder="1" applyAlignment="1">
      <alignment horizontal="center"/>
    </xf>
    <xf numFmtId="1" fontId="3" fillId="0" borderId="34" xfId="1" applyNumberFormat="1" applyFont="1" applyFill="1" applyBorder="1" applyAlignment="1">
      <alignment horizontal="center"/>
    </xf>
    <xf numFmtId="1" fontId="3" fillId="0" borderId="35" xfId="1" applyNumberFormat="1" applyFont="1" applyFill="1" applyBorder="1" applyAlignment="1">
      <alignment horizontal="center"/>
    </xf>
    <xf numFmtId="164" fontId="3" fillId="0" borderId="33" xfId="1" applyNumberFormat="1" applyFont="1" applyFill="1" applyBorder="1" applyAlignment="1">
      <alignment horizontal="center"/>
    </xf>
    <xf numFmtId="1" fontId="3" fillId="0" borderId="63" xfId="1" applyNumberFormat="1" applyFont="1" applyFill="1" applyBorder="1" applyAlignment="1">
      <alignment horizontal="center"/>
    </xf>
    <xf numFmtId="164" fontId="3" fillId="0" borderId="36" xfId="1" applyNumberFormat="1" applyFont="1" applyFill="1" applyBorder="1" applyAlignment="1">
      <alignment horizontal="center"/>
    </xf>
    <xf numFmtId="1" fontId="3" fillId="0" borderId="38" xfId="1" applyNumberFormat="1" applyFont="1" applyFill="1" applyBorder="1" applyAlignment="1">
      <alignment horizontal="center"/>
    </xf>
    <xf numFmtId="1" fontId="3" fillId="0" borderId="41" xfId="1" applyNumberFormat="1" applyFont="1" applyFill="1" applyBorder="1" applyAlignment="1">
      <alignment horizontal="center"/>
    </xf>
    <xf numFmtId="1" fontId="3" fillId="0" borderId="43" xfId="1" applyNumberFormat="1" applyFont="1" applyFill="1" applyBorder="1" applyAlignment="1">
      <alignment horizontal="center"/>
    </xf>
    <xf numFmtId="164" fontId="3" fillId="0" borderId="38" xfId="1" applyNumberFormat="1" applyFont="1" applyFill="1" applyBorder="1" applyAlignment="1">
      <alignment horizontal="center"/>
    </xf>
    <xf numFmtId="1" fontId="3" fillId="0" borderId="44" xfId="1" applyNumberFormat="1" applyFont="1" applyFill="1" applyBorder="1" applyAlignment="1">
      <alignment horizontal="center"/>
    </xf>
    <xf numFmtId="0" fontId="6" fillId="0" borderId="47" xfId="1" applyFont="1" applyFill="1" applyBorder="1" applyAlignment="1"/>
    <xf numFmtId="0" fontId="6" fillId="0" borderId="45" xfId="1" applyFont="1" applyFill="1" applyBorder="1" applyAlignment="1"/>
    <xf numFmtId="1" fontId="5" fillId="0" borderId="45" xfId="1" applyNumberFormat="1" applyFont="1" applyFill="1" applyBorder="1" applyAlignment="1"/>
    <xf numFmtId="1" fontId="5" fillId="0" borderId="1" xfId="1" applyNumberFormat="1" applyFont="1" applyFill="1" applyBorder="1" applyAlignment="1"/>
    <xf numFmtId="1" fontId="5" fillId="0" borderId="64" xfId="1" applyNumberFormat="1" applyFont="1" applyFill="1" applyBorder="1" applyAlignment="1">
      <alignment horizontal="center"/>
    </xf>
    <xf numFmtId="1" fontId="5" fillId="0" borderId="42" xfId="1" applyNumberFormat="1" applyFont="1" applyFill="1" applyBorder="1" applyAlignment="1">
      <alignment horizontal="center"/>
    </xf>
    <xf numFmtId="1" fontId="5" fillId="0" borderId="65" xfId="1" applyNumberFormat="1" applyFont="1" applyFill="1" applyBorder="1" applyAlignment="1">
      <alignment horizontal="center"/>
    </xf>
    <xf numFmtId="1" fontId="5" fillId="0" borderId="66" xfId="1" applyNumberFormat="1" applyFont="1" applyFill="1" applyBorder="1" applyAlignment="1">
      <alignment horizontal="center"/>
    </xf>
    <xf numFmtId="1" fontId="5" fillId="0" borderId="0" xfId="1" applyNumberFormat="1" applyFont="1" applyFill="1" applyBorder="1"/>
    <xf numFmtId="166" fontId="3" fillId="0" borderId="0" xfId="1" applyNumberFormat="1" applyFill="1"/>
    <xf numFmtId="0" fontId="3" fillId="0" borderId="0" xfId="1"/>
    <xf numFmtId="0" fontId="12" fillId="0" borderId="0" xfId="1" applyFont="1" applyFill="1" applyBorder="1" applyAlignment="1"/>
    <xf numFmtId="164" fontId="3" fillId="0" borderId="3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11" xfId="1" applyNumberFormat="1" applyFont="1" applyFill="1" applyBorder="1"/>
    <xf numFmtId="0" fontId="3" fillId="0" borderId="0" xfId="1" applyFont="1" applyFill="1"/>
    <xf numFmtId="164" fontId="3" fillId="0" borderId="19" xfId="1" applyNumberFormat="1" applyFont="1" applyFill="1" applyBorder="1"/>
    <xf numFmtId="164" fontId="3" fillId="0" borderId="26" xfId="1" applyNumberFormat="1" applyFont="1" applyFill="1" applyBorder="1"/>
    <xf numFmtId="164" fontId="5" fillId="0" borderId="57" xfId="1" applyNumberFormat="1" applyFont="1" applyFill="1" applyBorder="1"/>
    <xf numFmtId="164" fontId="3" fillId="0" borderId="31" xfId="1" applyNumberFormat="1" applyFont="1" applyFill="1" applyBorder="1"/>
    <xf numFmtId="1" fontId="7" fillId="0" borderId="30" xfId="1" applyNumberFormat="1" applyFont="1" applyFill="1" applyBorder="1" applyAlignment="1">
      <alignment horizontal="center"/>
    </xf>
    <xf numFmtId="1" fontId="7" fillId="0" borderId="67" xfId="1" applyNumberFormat="1" applyFont="1" applyFill="1" applyBorder="1" applyAlignment="1">
      <alignment horizontal="center"/>
    </xf>
    <xf numFmtId="1" fontId="7" fillId="0" borderId="56" xfId="1" applyNumberFormat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1" fontId="7" fillId="0" borderId="68" xfId="1" applyNumberFormat="1" applyFont="1" applyFill="1" applyBorder="1" applyAlignment="1">
      <alignment horizontal="center"/>
    </xf>
    <xf numFmtId="1" fontId="7" fillId="0" borderId="63" xfId="1" applyNumberFormat="1" applyFont="1" applyFill="1" applyBorder="1" applyAlignment="1">
      <alignment horizontal="center"/>
    </xf>
    <xf numFmtId="1" fontId="8" fillId="0" borderId="51" xfId="1" applyNumberFormat="1" applyFont="1" applyFill="1" applyBorder="1" applyAlignment="1">
      <alignment horizontal="center"/>
    </xf>
    <xf numFmtId="164" fontId="8" fillId="0" borderId="58" xfId="1" applyNumberFormat="1" applyFont="1" applyFill="1" applyBorder="1" applyAlignment="1">
      <alignment horizontal="center"/>
    </xf>
    <xf numFmtId="1" fontId="8" fillId="0" borderId="59" xfId="1" applyNumberFormat="1" applyFont="1" applyFill="1" applyBorder="1" applyAlignment="1">
      <alignment horizontal="center"/>
    </xf>
    <xf numFmtId="2" fontId="8" fillId="0" borderId="59" xfId="1" applyNumberFormat="1" applyFont="1" applyFill="1" applyBorder="1" applyAlignment="1">
      <alignment horizontal="center"/>
    </xf>
    <xf numFmtId="1" fontId="8" fillId="0" borderId="61" xfId="1" applyNumberFormat="1" applyFont="1" applyFill="1" applyBorder="1" applyAlignment="1">
      <alignment horizontal="center"/>
    </xf>
    <xf numFmtId="1" fontId="8" fillId="0" borderId="60" xfId="1" applyNumberFormat="1" applyFont="1" applyFill="1" applyBorder="1" applyAlignment="1">
      <alignment horizontal="center"/>
    </xf>
    <xf numFmtId="0" fontId="8" fillId="0" borderId="58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/>
    </xf>
    <xf numFmtId="0" fontId="3" fillId="0" borderId="70" xfId="1" applyFont="1" applyFill="1" applyBorder="1" applyAlignment="1">
      <alignment horizontal="center"/>
    </xf>
    <xf numFmtId="0" fontId="3" fillId="0" borderId="71" xfId="1" applyFont="1" applyFill="1" applyBorder="1" applyAlignment="1">
      <alignment horizontal="center"/>
    </xf>
    <xf numFmtId="0" fontId="5" fillId="0" borderId="50" xfId="1" applyFont="1" applyFill="1" applyBorder="1" applyAlignment="1">
      <alignment horizontal="center"/>
    </xf>
    <xf numFmtId="0" fontId="3" fillId="0" borderId="72" xfId="1" applyFont="1" applyFill="1" applyBorder="1" applyAlignment="1">
      <alignment horizontal="center"/>
    </xf>
    <xf numFmtId="0" fontId="3" fillId="0" borderId="73" xfId="1" applyFont="1" applyFill="1" applyBorder="1" applyAlignment="1">
      <alignment horizontal="center"/>
    </xf>
    <xf numFmtId="0" fontId="3" fillId="0" borderId="21" xfId="1" applyFont="1" applyFill="1" applyBorder="1"/>
    <xf numFmtId="0" fontId="3" fillId="0" borderId="33" xfId="1" applyFont="1" applyFill="1" applyBorder="1"/>
    <xf numFmtId="0" fontId="3" fillId="0" borderId="31" xfId="1" applyFont="1" applyFill="1" applyBorder="1"/>
    <xf numFmtId="0" fontId="3" fillId="0" borderId="19" xfId="1" applyFont="1" applyFill="1" applyBorder="1"/>
    <xf numFmtId="0" fontId="5" fillId="0" borderId="54" xfId="1" applyFont="1" applyFill="1" applyBorder="1" applyAlignment="1">
      <alignment horizontal="center" vertical="center" wrapText="1"/>
    </xf>
    <xf numFmtId="164" fontId="3" fillId="0" borderId="43" xfId="1" applyNumberFormat="1" applyFont="1" applyFill="1" applyBorder="1" applyAlignment="1">
      <alignment horizontal="center"/>
    </xf>
    <xf numFmtId="1" fontId="3" fillId="0" borderId="39" xfId="1" applyNumberFormat="1" applyFont="1" applyFill="1" applyBorder="1" applyAlignment="1">
      <alignment horizontal="center"/>
    </xf>
    <xf numFmtId="1" fontId="3" fillId="0" borderId="68" xfId="1" applyNumberFormat="1" applyFont="1" applyFill="1" applyBorder="1" applyAlignment="1">
      <alignment horizontal="center"/>
    </xf>
    <xf numFmtId="2" fontId="3" fillId="0" borderId="62" xfId="1" applyNumberFormat="1" applyFont="1" applyFill="1" applyBorder="1" applyAlignment="1">
      <alignment horizontal="center"/>
    </xf>
    <xf numFmtId="2" fontId="5" fillId="0" borderId="69" xfId="1" applyNumberFormat="1" applyFont="1" applyFill="1" applyBorder="1" applyAlignment="1">
      <alignment horizontal="center"/>
    </xf>
    <xf numFmtId="2" fontId="3" fillId="0" borderId="55" xfId="1" applyNumberFormat="1" applyFont="1" applyFill="1" applyBorder="1" applyAlignment="1">
      <alignment horizontal="center"/>
    </xf>
    <xf numFmtId="2" fontId="3" fillId="0" borderId="18" xfId="1" applyNumberFormat="1" applyFont="1" applyFill="1" applyBorder="1" applyAlignment="1">
      <alignment horizontal="center"/>
    </xf>
    <xf numFmtId="0" fontId="5" fillId="0" borderId="5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57" xfId="1" applyNumberFormat="1" applyFont="1" applyFill="1" applyBorder="1" applyAlignment="1">
      <alignment horizontal="center" vertical="center" wrapText="1"/>
    </xf>
    <xf numFmtId="49" fontId="6" fillId="0" borderId="69" xfId="1" applyNumberFormat="1" applyFont="1" applyFill="1" applyBorder="1" applyAlignment="1">
      <alignment horizontal="center" vertical="center" wrapText="1"/>
    </xf>
    <xf numFmtId="49" fontId="6" fillId="0" borderId="59" xfId="1" applyNumberFormat="1" applyFont="1" applyFill="1" applyBorder="1" applyAlignment="1">
      <alignment horizontal="center" vertical="center" wrapText="1"/>
    </xf>
    <xf numFmtId="49" fontId="6" fillId="0" borderId="58" xfId="1" applyNumberFormat="1" applyFont="1" applyFill="1" applyBorder="1" applyAlignment="1">
      <alignment horizontal="center" vertical="center" wrapText="1"/>
    </xf>
    <xf numFmtId="49" fontId="6" fillId="0" borderId="60" xfId="1" applyNumberFormat="1" applyFont="1" applyFill="1" applyBorder="1" applyAlignment="1">
      <alignment horizontal="center" vertical="center" wrapText="1"/>
    </xf>
    <xf numFmtId="49" fontId="6" fillId="0" borderId="51" xfId="1" applyNumberFormat="1" applyFont="1" applyFill="1" applyBorder="1" applyAlignment="1">
      <alignment horizontal="center" vertical="center" wrapText="1"/>
    </xf>
    <xf numFmtId="49" fontId="5" fillId="0" borderId="69" xfId="1" applyNumberFormat="1" applyFont="1" applyFill="1" applyBorder="1" applyAlignment="1">
      <alignment horizontal="center"/>
    </xf>
    <xf numFmtId="0" fontId="12" fillId="0" borderId="1" xfId="1" applyFont="1" applyFill="1" applyBorder="1" applyAlignment="1"/>
    <xf numFmtId="164" fontId="5" fillId="0" borderId="1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5" fillId="0" borderId="57" xfId="1" applyFont="1" applyFill="1" applyBorder="1" applyAlignment="1">
      <alignment horizontal="center"/>
    </xf>
    <xf numFmtId="0" fontId="5" fillId="0" borderId="58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5" fillId="0" borderId="47" xfId="1" applyNumberFormat="1" applyFont="1" applyFill="1" applyBorder="1" applyAlignment="1">
      <alignment horizontal="center"/>
    </xf>
    <xf numFmtId="1" fontId="5" fillId="0" borderId="48" xfId="1" applyNumberFormat="1" applyFont="1" applyFill="1" applyBorder="1" applyAlignment="1">
      <alignment horizontal="center"/>
    </xf>
    <xf numFmtId="1" fontId="5" fillId="0" borderId="45" xfId="1" applyNumberFormat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5" fillId="0" borderId="47" xfId="1" applyNumberFormat="1" applyFont="1" applyFill="1" applyBorder="1" applyAlignment="1">
      <alignment horizontal="center"/>
    </xf>
    <xf numFmtId="1" fontId="5" fillId="0" borderId="48" xfId="1" applyNumberFormat="1" applyFont="1" applyFill="1" applyBorder="1" applyAlignment="1">
      <alignment horizontal="center"/>
    </xf>
    <xf numFmtId="1" fontId="5" fillId="0" borderId="45" xfId="1" applyNumberFormat="1" applyFont="1" applyFill="1" applyBorder="1" applyAlignment="1">
      <alignment horizontal="center"/>
    </xf>
    <xf numFmtId="1" fontId="5" fillId="0" borderId="49" xfId="1" applyNumberFormat="1" applyFont="1" applyFill="1" applyBorder="1" applyAlignment="1">
      <alignment horizontal="center"/>
    </xf>
    <xf numFmtId="0" fontId="5" fillId="0" borderId="61" xfId="1" applyFont="1" applyFill="1" applyBorder="1" applyAlignment="1">
      <alignment horizontal="center" vertical="center" wrapText="1"/>
    </xf>
    <xf numFmtId="1" fontId="7" fillId="0" borderId="61" xfId="1" applyNumberFormat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1" fontId="3" fillId="0" borderId="0" xfId="1" applyNumberFormat="1" applyFill="1" applyBorder="1"/>
    <xf numFmtId="1" fontId="18" fillId="0" borderId="52" xfId="0" applyNumberFormat="1" applyFont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56" xfId="1" applyFont="1" applyFill="1" applyBorder="1" applyAlignment="1">
      <alignment horizontal="center"/>
    </xf>
    <xf numFmtId="0" fontId="5" fillId="0" borderId="61" xfId="1" applyFont="1" applyFill="1" applyBorder="1" applyAlignment="1">
      <alignment horizontal="center"/>
    </xf>
    <xf numFmtId="0" fontId="3" fillId="0" borderId="63" xfId="1" applyFont="1" applyFill="1" applyBorder="1" applyAlignment="1">
      <alignment horizontal="center"/>
    </xf>
    <xf numFmtId="49" fontId="6" fillId="0" borderId="54" xfId="1" applyNumberFormat="1" applyFont="1" applyFill="1" applyBorder="1" applyAlignment="1">
      <alignment horizontal="center" vertical="center" wrapText="1"/>
    </xf>
    <xf numFmtId="0" fontId="3" fillId="0" borderId="28" xfId="1" applyFont="1" applyFill="1" applyBorder="1"/>
    <xf numFmtId="0" fontId="5" fillId="0" borderId="58" xfId="1" applyFont="1" applyFill="1" applyBorder="1"/>
    <xf numFmtId="0" fontId="3" fillId="0" borderId="52" xfId="1" applyFont="1" applyFill="1" applyBorder="1" applyAlignment="1">
      <alignment horizontal="center"/>
    </xf>
    <xf numFmtId="0" fontId="3" fillId="0" borderId="26" xfId="1" applyFont="1" applyFill="1" applyBorder="1"/>
    <xf numFmtId="0" fontId="5" fillId="0" borderId="57" xfId="1" applyFont="1" applyFill="1" applyBorder="1"/>
    <xf numFmtId="164" fontId="3" fillId="0" borderId="35" xfId="1" applyNumberFormat="1" applyFont="1" applyFill="1" applyBorder="1" applyAlignment="1">
      <alignment horizontal="center"/>
    </xf>
    <xf numFmtId="2" fontId="15" fillId="0" borderId="15" xfId="1" applyNumberFormat="1" applyFont="1" applyFill="1" applyBorder="1" applyAlignment="1">
      <alignment horizontal="center"/>
    </xf>
    <xf numFmtId="2" fontId="15" fillId="0" borderId="18" xfId="1" applyNumberFormat="1" applyFont="1" applyFill="1" applyBorder="1" applyAlignment="1">
      <alignment horizontal="center"/>
    </xf>
    <xf numFmtId="2" fontId="15" fillId="0" borderId="40" xfId="1" applyNumberFormat="1" applyFont="1" applyFill="1" applyBorder="1" applyAlignment="1">
      <alignment horizontal="center"/>
    </xf>
    <xf numFmtId="2" fontId="15" fillId="0" borderId="55" xfId="1" applyNumberFormat="1" applyFont="1" applyFill="1" applyBorder="1" applyAlignment="1">
      <alignment horizontal="center"/>
    </xf>
    <xf numFmtId="2" fontId="15" fillId="0" borderId="62" xfId="1" applyNumberFormat="1" applyFont="1" applyFill="1" applyBorder="1" applyAlignment="1">
      <alignment horizontal="center"/>
    </xf>
    <xf numFmtId="2" fontId="20" fillId="0" borderId="69" xfId="1" applyNumberFormat="1" applyFont="1" applyFill="1" applyBorder="1" applyAlignment="1">
      <alignment horizontal="center"/>
    </xf>
    <xf numFmtId="0" fontId="3" fillId="0" borderId="53" xfId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" fontId="5" fillId="0" borderId="45" xfId="1" applyNumberFormat="1" applyFont="1" applyFill="1" applyBorder="1" applyAlignment="1">
      <alignment horizontal="center"/>
    </xf>
    <xf numFmtId="0" fontId="7" fillId="0" borderId="33" xfId="1" applyFont="1" applyFill="1" applyBorder="1" applyAlignment="1">
      <alignment horizontal="center"/>
    </xf>
    <xf numFmtId="1" fontId="7" fillId="0" borderId="51" xfId="1" applyNumberFormat="1" applyFont="1" applyFill="1" applyBorder="1" applyAlignment="1">
      <alignment horizontal="center"/>
    </xf>
    <xf numFmtId="0" fontId="7" fillId="0" borderId="58" xfId="1" applyFont="1" applyFill="1" applyBorder="1" applyAlignment="1">
      <alignment horizontal="center"/>
    </xf>
    <xf numFmtId="1" fontId="7" fillId="0" borderId="60" xfId="1" applyNumberFormat="1" applyFont="1" applyFill="1" applyBorder="1" applyAlignment="1">
      <alignment horizontal="center"/>
    </xf>
    <xf numFmtId="1" fontId="7" fillId="0" borderId="35" xfId="1" applyNumberFormat="1" applyFont="1" applyFill="1" applyBorder="1" applyAlignment="1">
      <alignment horizontal="center"/>
    </xf>
    <xf numFmtId="1" fontId="7" fillId="0" borderId="24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" fontId="7" fillId="0" borderId="59" xfId="1" applyNumberFormat="1" applyFont="1" applyFill="1" applyBorder="1" applyAlignment="1">
      <alignment horizontal="center"/>
    </xf>
    <xf numFmtId="164" fontId="7" fillId="0" borderId="15" xfId="1" applyNumberFormat="1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18" xfId="1" applyNumberFormat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164" fontId="7" fillId="0" borderId="55" xfId="1" applyNumberFormat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64" fontId="7" fillId="0" borderId="69" xfId="1" applyNumberFormat="1" applyFont="1" applyFill="1" applyBorder="1" applyAlignment="1">
      <alignment horizontal="center" vertical="center"/>
    </xf>
    <xf numFmtId="164" fontId="7" fillId="0" borderId="58" xfId="1" applyNumberFormat="1" applyFont="1" applyFill="1" applyBorder="1" applyAlignment="1">
      <alignment horizontal="center"/>
    </xf>
    <xf numFmtId="0" fontId="7" fillId="0" borderId="69" xfId="1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2" fontId="7" fillId="0" borderId="59" xfId="1" applyNumberFormat="1" applyFont="1" applyFill="1" applyBorder="1" applyAlignment="1">
      <alignment horizontal="center"/>
    </xf>
    <xf numFmtId="164" fontId="7" fillId="0" borderId="62" xfId="1" applyNumberFormat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64" fontId="8" fillId="0" borderId="69" xfId="1" applyNumberFormat="1" applyFont="1" applyFill="1" applyBorder="1" applyAlignment="1">
      <alignment horizontal="center" vertical="center"/>
    </xf>
    <xf numFmtId="0" fontId="8" fillId="0" borderId="69" xfId="1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64" fontId="7" fillId="0" borderId="40" xfId="1" applyNumberFormat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" fontId="7" fillId="0" borderId="43" xfId="1" applyNumberFormat="1" applyFont="1" applyFill="1" applyBorder="1" applyAlignment="1">
      <alignment horizontal="center"/>
    </xf>
    <xf numFmtId="2" fontId="3" fillId="0" borderId="69" xfId="1" applyNumberFormat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18" xfId="1" applyNumberFormat="1" applyFont="1" applyFill="1" applyBorder="1" applyAlignment="1">
      <alignment horizontal="center"/>
    </xf>
    <xf numFmtId="165" fontId="3" fillId="0" borderId="55" xfId="1" applyNumberFormat="1" applyFont="1" applyFill="1" applyBorder="1" applyAlignment="1">
      <alignment horizontal="center"/>
    </xf>
    <xf numFmtId="165" fontId="5" fillId="0" borderId="69" xfId="1" applyNumberFormat="1" applyFont="1" applyFill="1" applyBorder="1" applyAlignment="1">
      <alignment horizontal="center"/>
    </xf>
    <xf numFmtId="165" fontId="3" fillId="0" borderId="62" xfId="1" applyNumberFormat="1" applyFont="1" applyFill="1" applyBorder="1" applyAlignment="1">
      <alignment horizontal="center"/>
    </xf>
    <xf numFmtId="165" fontId="3" fillId="0" borderId="69" xfId="1" applyNumberFormat="1" applyFont="1" applyFill="1" applyBorder="1" applyAlignment="1">
      <alignment horizontal="center"/>
    </xf>
    <xf numFmtId="165" fontId="3" fillId="0" borderId="40" xfId="1" applyNumberFormat="1" applyFont="1" applyFill="1" applyBorder="1" applyAlignment="1">
      <alignment horizontal="center"/>
    </xf>
    <xf numFmtId="2" fontId="3" fillId="0" borderId="19" xfId="1" applyNumberFormat="1" applyFont="1" applyFill="1" applyBorder="1" applyAlignment="1">
      <alignment horizontal="center"/>
    </xf>
    <xf numFmtId="2" fontId="3" fillId="0" borderId="26" xfId="1" applyNumberFormat="1" applyFont="1" applyFill="1" applyBorder="1" applyAlignment="1">
      <alignment horizontal="center"/>
    </xf>
    <xf numFmtId="2" fontId="5" fillId="0" borderId="57" xfId="1" applyNumberFormat="1" applyFont="1" applyFill="1" applyBorder="1" applyAlignment="1">
      <alignment horizontal="center"/>
    </xf>
    <xf numFmtId="2" fontId="3" fillId="0" borderId="31" xfId="1" applyNumberFormat="1" applyFont="1" applyFill="1" applyBorder="1" applyAlignment="1">
      <alignment horizontal="center"/>
    </xf>
    <xf numFmtId="2" fontId="15" fillId="0" borderId="4" xfId="1" applyNumberFormat="1" applyFont="1" applyFill="1" applyBorder="1" applyAlignment="1">
      <alignment horizontal="center"/>
    </xf>
    <xf numFmtId="2" fontId="3" fillId="0" borderId="32" xfId="1" applyNumberFormat="1" applyFont="1" applyFill="1" applyBorder="1" applyAlignment="1">
      <alignment horizontal="center"/>
    </xf>
    <xf numFmtId="2" fontId="3" fillId="0" borderId="37" xfId="1" applyNumberFormat="1" applyFont="1" applyFill="1" applyBorder="1" applyAlignment="1">
      <alignment horizontal="center"/>
    </xf>
    <xf numFmtId="2" fontId="3" fillId="0" borderId="40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" fontId="5" fillId="0" borderId="49" xfId="1" applyNumberFormat="1" applyFont="1" applyFill="1" applyBorder="1" applyAlignment="1">
      <alignment horizontal="center"/>
    </xf>
    <xf numFmtId="1" fontId="5" fillId="0" borderId="52" xfId="1" applyNumberFormat="1" applyFont="1" applyFill="1" applyBorder="1" applyAlignment="1">
      <alignment horizontal="center"/>
    </xf>
    <xf numFmtId="0" fontId="5" fillId="0" borderId="45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1" fontId="4" fillId="0" borderId="0" xfId="1" applyNumberFormat="1" applyFont="1" applyFill="1" applyAlignment="1">
      <alignment horizontal="center"/>
    </xf>
    <xf numFmtId="0" fontId="4" fillId="0" borderId="1" xfId="1" applyFont="1" applyFill="1" applyBorder="1" applyAlignment="1">
      <alignment horizontal="left"/>
    </xf>
    <xf numFmtId="1" fontId="5" fillId="0" borderId="47" xfId="1" applyNumberFormat="1" applyFont="1" applyFill="1" applyBorder="1" applyAlignment="1">
      <alignment horizontal="center"/>
    </xf>
    <xf numFmtId="1" fontId="5" fillId="0" borderId="48" xfId="1" applyNumberFormat="1" applyFont="1" applyFill="1" applyBorder="1" applyAlignment="1">
      <alignment horizontal="center"/>
    </xf>
    <xf numFmtId="0" fontId="5" fillId="0" borderId="51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46" xfId="1" applyFont="1" applyFill="1" applyBorder="1" applyAlignment="1">
      <alignment horizontal="center"/>
    </xf>
    <xf numFmtId="0" fontId="5" fillId="0" borderId="50" xfId="1" applyFont="1" applyFill="1" applyBorder="1" applyAlignment="1">
      <alignment horizontal="left"/>
    </xf>
    <xf numFmtId="0" fontId="5" fillId="0" borderId="46" xfId="1" applyFont="1" applyFill="1" applyBorder="1" applyAlignment="1">
      <alignment horizontal="left"/>
    </xf>
    <xf numFmtId="0" fontId="3" fillId="0" borderId="4" xfId="1" applyFill="1" applyBorder="1" applyAlignment="1">
      <alignment horizontal="left"/>
    </xf>
    <xf numFmtId="1" fontId="5" fillId="0" borderId="10" xfId="1" applyNumberFormat="1" applyFont="1" applyFill="1" applyBorder="1" applyAlignment="1">
      <alignment horizontal="center"/>
    </xf>
    <xf numFmtId="1" fontId="5" fillId="0" borderId="44" xfId="1" applyNumberFormat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2" fontId="1" fillId="0" borderId="15" xfId="4" applyNumberFormat="1" applyFill="1" applyBorder="1" applyAlignment="1">
      <alignment horizontal="center"/>
    </xf>
    <xf numFmtId="164" fontId="1" fillId="0" borderId="15" xfId="4" applyNumberFormat="1" applyFill="1" applyBorder="1" applyAlignment="1">
      <alignment horizontal="center"/>
    </xf>
    <xf numFmtId="164" fontId="1" fillId="0" borderId="19" xfId="4" applyNumberFormat="1" applyFill="1" applyBorder="1" applyAlignment="1">
      <alignment horizontal="center"/>
    </xf>
    <xf numFmtId="2" fontId="1" fillId="0" borderId="19" xfId="4" applyNumberFormat="1" applyFill="1" applyBorder="1" applyAlignment="1">
      <alignment horizontal="center"/>
    </xf>
    <xf numFmtId="2" fontId="1" fillId="0" borderId="18" xfId="4" applyNumberFormat="1" applyFill="1" applyBorder="1" applyAlignment="1">
      <alignment horizontal="center"/>
    </xf>
    <xf numFmtId="164" fontId="1" fillId="0" borderId="18" xfId="4" applyNumberFormat="1" applyFill="1" applyBorder="1" applyAlignment="1">
      <alignment horizontal="center"/>
    </xf>
    <xf numFmtId="2" fontId="1" fillId="0" borderId="55" xfId="4" applyNumberFormat="1" applyFill="1" applyBorder="1" applyAlignment="1">
      <alignment horizontal="center"/>
    </xf>
    <xf numFmtId="164" fontId="1" fillId="0" borderId="55" xfId="4" applyNumberFormat="1" applyFill="1" applyBorder="1" applyAlignment="1">
      <alignment horizontal="center"/>
    </xf>
    <xf numFmtId="164" fontId="1" fillId="0" borderId="26" xfId="4" applyNumberFormat="1" applyFill="1" applyBorder="1" applyAlignment="1">
      <alignment horizontal="center"/>
    </xf>
    <xf numFmtId="2" fontId="1" fillId="0" borderId="26" xfId="4" applyNumberFormat="1" applyFill="1" applyBorder="1" applyAlignment="1">
      <alignment horizontal="center"/>
    </xf>
    <xf numFmtId="2" fontId="19" fillId="0" borderId="69" xfId="4" applyNumberFormat="1" applyFont="1" applyFill="1" applyBorder="1" applyAlignment="1">
      <alignment horizontal="center"/>
    </xf>
    <xf numFmtId="164" fontId="19" fillId="0" borderId="69" xfId="4" applyNumberFormat="1" applyFont="1" applyFill="1" applyBorder="1" applyAlignment="1">
      <alignment horizontal="center"/>
    </xf>
    <xf numFmtId="164" fontId="19" fillId="0" borderId="57" xfId="4" applyNumberFormat="1" applyFont="1" applyFill="1" applyBorder="1" applyAlignment="1">
      <alignment horizontal="center"/>
    </xf>
    <xf numFmtId="2" fontId="19" fillId="0" borderId="57" xfId="4" applyNumberFormat="1" applyFont="1" applyFill="1" applyBorder="1" applyAlignment="1">
      <alignment horizontal="center"/>
    </xf>
    <xf numFmtId="2" fontId="1" fillId="0" borderId="62" xfId="4" applyNumberFormat="1" applyFill="1" applyBorder="1" applyAlignment="1">
      <alignment horizontal="center"/>
    </xf>
    <xf numFmtId="164" fontId="1" fillId="0" borderId="62" xfId="4" applyNumberFormat="1" applyFill="1" applyBorder="1" applyAlignment="1">
      <alignment horizontal="center"/>
    </xf>
    <xf numFmtId="164" fontId="1" fillId="0" borderId="31" xfId="4" applyNumberFormat="1" applyFill="1" applyBorder="1" applyAlignment="1">
      <alignment horizontal="center"/>
    </xf>
    <xf numFmtId="2" fontId="1" fillId="0" borderId="31" xfId="4" applyNumberFormat="1" applyFill="1" applyBorder="1" applyAlignment="1">
      <alignment horizontal="center"/>
    </xf>
    <xf numFmtId="2" fontId="1" fillId="0" borderId="62" xfId="4" applyNumberFormat="1" applyFont="1" applyFill="1" applyBorder="1" applyAlignment="1">
      <alignment horizontal="center"/>
    </xf>
    <xf numFmtId="164" fontId="1" fillId="0" borderId="62" xfId="4" applyNumberFormat="1" applyFont="1" applyFill="1" applyBorder="1" applyAlignment="1">
      <alignment horizontal="center"/>
    </xf>
    <xf numFmtId="164" fontId="1" fillId="0" borderId="31" xfId="4" applyNumberFormat="1" applyFont="1" applyFill="1" applyBorder="1" applyAlignment="1">
      <alignment horizontal="center"/>
    </xf>
    <xf numFmtId="2" fontId="1" fillId="0" borderId="31" xfId="4" applyNumberFormat="1" applyFont="1" applyFill="1" applyBorder="1" applyAlignment="1">
      <alignment horizontal="center"/>
    </xf>
    <xf numFmtId="2" fontId="1" fillId="0" borderId="18" xfId="4" applyNumberFormat="1" applyFont="1" applyFill="1" applyBorder="1" applyAlignment="1">
      <alignment horizontal="center"/>
    </xf>
    <xf numFmtId="164" fontId="1" fillId="0" borderId="18" xfId="4" applyNumberFormat="1" applyFont="1" applyFill="1" applyBorder="1" applyAlignment="1">
      <alignment horizontal="center"/>
    </xf>
    <xf numFmtId="164" fontId="1" fillId="0" borderId="19" xfId="4" applyNumberFormat="1" applyFont="1" applyFill="1" applyBorder="1" applyAlignment="1">
      <alignment horizontal="center"/>
    </xf>
    <xf numFmtId="2" fontId="1" fillId="0" borderId="19" xfId="4" applyNumberFormat="1" applyFont="1" applyFill="1" applyBorder="1" applyAlignment="1">
      <alignment horizontal="center"/>
    </xf>
    <xf numFmtId="2" fontId="1" fillId="0" borderId="69" xfId="4" applyNumberFormat="1" applyFill="1" applyBorder="1" applyAlignment="1">
      <alignment horizontal="center"/>
    </xf>
    <xf numFmtId="164" fontId="1" fillId="0" borderId="69" xfId="4" applyNumberFormat="1" applyFill="1" applyBorder="1" applyAlignment="1">
      <alignment horizontal="center"/>
    </xf>
    <xf numFmtId="164" fontId="1" fillId="0" borderId="57" xfId="4" applyNumberFormat="1" applyFill="1" applyBorder="1" applyAlignment="1">
      <alignment horizontal="center"/>
    </xf>
    <xf numFmtId="2" fontId="1" fillId="0" borderId="57" xfId="4" applyNumberFormat="1" applyFill="1" applyBorder="1" applyAlignment="1">
      <alignment horizontal="center"/>
    </xf>
    <xf numFmtId="2" fontId="1" fillId="0" borderId="40" xfId="4" applyNumberFormat="1" applyFill="1" applyBorder="1" applyAlignment="1">
      <alignment horizontal="center"/>
    </xf>
    <xf numFmtId="0" fontId="3" fillId="0" borderId="74" xfId="1" applyFont="1" applyFill="1" applyBorder="1" applyAlignment="1">
      <alignment horizontal="center"/>
    </xf>
    <xf numFmtId="164" fontId="5" fillId="0" borderId="57" xfId="1" applyNumberFormat="1" applyFont="1" applyFill="1" applyBorder="1" applyAlignment="1">
      <alignment horizontal="center"/>
    </xf>
    <xf numFmtId="2" fontId="3" fillId="0" borderId="13" xfId="1" applyNumberFormat="1" applyFont="1" applyFill="1" applyBorder="1" applyAlignment="1">
      <alignment horizontal="center" vertical="center"/>
    </xf>
    <xf numFmtId="2" fontId="3" fillId="0" borderId="21" xfId="1" applyNumberFormat="1" applyFont="1" applyFill="1" applyBorder="1" applyAlignment="1">
      <alignment horizontal="center" vertical="center"/>
    </xf>
    <xf numFmtId="2" fontId="3" fillId="0" borderId="38" xfId="1" applyNumberFormat="1" applyFont="1" applyFill="1" applyBorder="1" applyAlignment="1">
      <alignment horizontal="center" vertical="center"/>
    </xf>
    <xf numFmtId="2" fontId="3" fillId="0" borderId="28" xfId="1" applyNumberFormat="1" applyFont="1" applyFill="1" applyBorder="1" applyAlignment="1">
      <alignment horizontal="center" vertical="center"/>
    </xf>
    <xf numFmtId="2" fontId="3" fillId="0" borderId="33" xfId="1" applyNumberFormat="1" applyFont="1" applyFill="1" applyBorder="1" applyAlignment="1">
      <alignment horizontal="center" vertical="center"/>
    </xf>
    <xf numFmtId="2" fontId="5" fillId="0" borderId="58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2" fontId="3" fillId="0" borderId="23" xfId="1" applyNumberFormat="1" applyFont="1" applyFill="1" applyBorder="1" applyAlignment="1">
      <alignment horizontal="center" vertical="center"/>
    </xf>
    <xf numFmtId="2" fontId="3" fillId="0" borderId="29" xfId="1" applyNumberFormat="1" applyFont="1" applyFill="1" applyBorder="1" applyAlignment="1">
      <alignment horizontal="center" vertical="center"/>
    </xf>
    <xf numFmtId="2" fontId="5" fillId="0" borderId="59" xfId="1" applyNumberFormat="1" applyFont="1" applyFill="1" applyBorder="1" applyAlignment="1">
      <alignment horizontal="center" vertical="center"/>
    </xf>
    <xf numFmtId="2" fontId="3" fillId="0" borderId="34" xfId="1" applyNumberFormat="1" applyFont="1" applyFill="1" applyBorder="1" applyAlignment="1">
      <alignment horizontal="center" vertical="center"/>
    </xf>
    <xf numFmtId="2" fontId="3" fillId="0" borderId="41" xfId="1" applyNumberFormat="1" applyFont="1" applyFill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55" xfId="0" applyNumberFormat="1" applyFont="1" applyFill="1" applyBorder="1" applyAlignment="1">
      <alignment horizontal="center" vertical="center" wrapText="1"/>
    </xf>
    <xf numFmtId="2" fontId="23" fillId="0" borderId="69" xfId="0" applyNumberFormat="1" applyFont="1" applyFill="1" applyBorder="1" applyAlignment="1">
      <alignment horizontal="center" vertical="center" wrapText="1"/>
    </xf>
    <xf numFmtId="2" fontId="22" fillId="0" borderId="62" xfId="0" applyNumberFormat="1" applyFont="1" applyFill="1" applyBorder="1" applyAlignment="1">
      <alignment horizontal="center" vertical="center" wrapText="1"/>
    </xf>
    <xf numFmtId="2" fontId="22" fillId="0" borderId="40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center" vertical="center" wrapText="1"/>
    </xf>
    <xf numFmtId="49" fontId="22" fillId="0" borderId="55" xfId="0" applyNumberFormat="1" applyFont="1" applyFill="1" applyBorder="1" applyAlignment="1">
      <alignment horizontal="center" vertical="center" wrapText="1"/>
    </xf>
    <xf numFmtId="49" fontId="23" fillId="0" borderId="69" xfId="0" applyNumberFormat="1" applyFont="1" applyFill="1" applyBorder="1" applyAlignment="1">
      <alignment horizontal="center" vertical="center" wrapText="1"/>
    </xf>
    <xf numFmtId="49" fontId="22" fillId="0" borderId="62" xfId="0" applyNumberFormat="1" applyFont="1" applyFill="1" applyBorder="1" applyAlignment="1">
      <alignment horizontal="center" vertical="center" wrapText="1"/>
    </xf>
    <xf numFmtId="49" fontId="22" fillId="0" borderId="40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wrapText="1"/>
    </xf>
    <xf numFmtId="49" fontId="22" fillId="0" borderId="18" xfId="0" applyNumberFormat="1" applyFont="1" applyFill="1" applyBorder="1" applyAlignment="1">
      <alignment horizontal="center" wrapText="1"/>
    </xf>
    <xf numFmtId="49" fontId="22" fillId="0" borderId="55" xfId="0" applyNumberFormat="1" applyFont="1" applyFill="1" applyBorder="1" applyAlignment="1">
      <alignment horizontal="center" wrapText="1"/>
    </xf>
    <xf numFmtId="49" fontId="23" fillId="0" borderId="69" xfId="0" applyNumberFormat="1" applyFont="1" applyFill="1" applyBorder="1" applyAlignment="1">
      <alignment horizontal="center" wrapText="1"/>
    </xf>
    <xf numFmtId="49" fontId="22" fillId="0" borderId="62" xfId="0" applyNumberFormat="1" applyFont="1" applyFill="1" applyBorder="1" applyAlignment="1">
      <alignment horizontal="center" wrapText="1"/>
    </xf>
    <xf numFmtId="49" fontId="22" fillId="0" borderId="40" xfId="0" applyNumberFormat="1" applyFont="1" applyFill="1" applyBorder="1" applyAlignment="1">
      <alignment horizontal="center" wrapText="1"/>
    </xf>
    <xf numFmtId="0" fontId="3" fillId="0" borderId="12" xfId="1" applyFont="1" applyFill="1" applyBorder="1" applyAlignment="1">
      <alignment horizontal="center"/>
    </xf>
    <xf numFmtId="1" fontId="3" fillId="0" borderId="20" xfId="1" applyNumberFormat="1" applyFont="1" applyFill="1" applyBorder="1" applyAlignment="1">
      <alignment horizontal="center"/>
    </xf>
    <xf numFmtId="1" fontId="3" fillId="0" borderId="27" xfId="1" applyNumberFormat="1" applyFont="1" applyFill="1" applyBorder="1" applyAlignment="1">
      <alignment horizontal="center"/>
    </xf>
    <xf numFmtId="1" fontId="3" fillId="0" borderId="32" xfId="1" applyNumberFormat="1" applyFont="1" applyFill="1" applyBorder="1" applyAlignment="1">
      <alignment horizontal="center"/>
    </xf>
    <xf numFmtId="1" fontId="3" fillId="0" borderId="37" xfId="1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1" fontId="3" fillId="0" borderId="0" xfId="1" applyNumberFormat="1" applyFill="1" applyBorder="1" applyAlignment="1">
      <alignment horizontal="center"/>
    </xf>
    <xf numFmtId="2" fontId="3" fillId="0" borderId="0" xfId="1" applyNumberForma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3" fontId="5" fillId="0" borderId="47" xfId="1" applyNumberFormat="1" applyFont="1" applyFill="1" applyBorder="1" applyAlignment="1">
      <alignment horizontal="center"/>
    </xf>
    <xf numFmtId="3" fontId="5" fillId="0" borderId="49" xfId="1" applyNumberFormat="1" applyFont="1" applyFill="1" applyBorder="1" applyAlignment="1">
      <alignment horizontal="center"/>
    </xf>
    <xf numFmtId="3" fontId="5" fillId="0" borderId="45" xfId="1" applyNumberFormat="1" applyFont="1" applyFill="1" applyBorder="1" applyAlignment="1">
      <alignment horizontal="center"/>
    </xf>
    <xf numFmtId="3" fontId="5" fillId="0" borderId="52" xfId="1" applyNumberFormat="1" applyFont="1" applyFill="1" applyBorder="1" applyAlignment="1">
      <alignment horizontal="center"/>
    </xf>
    <xf numFmtId="166" fontId="24" fillId="0" borderId="0" xfId="1" applyNumberFormat="1" applyFont="1" applyFill="1"/>
    <xf numFmtId="166" fontId="25" fillId="0" borderId="0" xfId="1" applyNumberFormat="1" applyFont="1" applyFill="1" applyAlignment="1"/>
    <xf numFmtId="166" fontId="6" fillId="0" borderId="0" xfId="1" applyNumberFormat="1" applyFont="1" applyFill="1"/>
    <xf numFmtId="164" fontId="26" fillId="0" borderId="15" xfId="0" applyNumberFormat="1" applyFont="1" applyFill="1" applyBorder="1" applyAlignment="1">
      <alignment horizontal="center"/>
    </xf>
    <xf numFmtId="164" fontId="26" fillId="0" borderId="18" xfId="0" applyNumberFormat="1" applyFont="1" applyFill="1" applyBorder="1" applyAlignment="1">
      <alignment horizontal="center"/>
    </xf>
    <xf numFmtId="164" fontId="26" fillId="0" borderId="40" xfId="0" applyNumberFormat="1" applyFont="1" applyFill="1" applyBorder="1" applyAlignment="1">
      <alignment horizontal="center"/>
    </xf>
    <xf numFmtId="164" fontId="26" fillId="0" borderId="55" xfId="0" applyNumberFormat="1" applyFont="1" applyFill="1" applyBorder="1" applyAlignment="1">
      <alignment horizontal="center"/>
    </xf>
    <xf numFmtId="164" fontId="26" fillId="0" borderId="62" xfId="0" applyNumberFormat="1" applyFont="1" applyFill="1" applyBorder="1" applyAlignment="1">
      <alignment horizontal="center"/>
    </xf>
    <xf numFmtId="164" fontId="26" fillId="0" borderId="69" xfId="0" applyNumberFormat="1" applyFont="1" applyFill="1" applyBorder="1" applyAlignment="1">
      <alignment horizontal="center"/>
    </xf>
    <xf numFmtId="49" fontId="5" fillId="0" borderId="61" xfId="1" applyNumberFormat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0" fontId="7" fillId="0" borderId="56" xfId="1" applyFont="1" applyFill="1" applyBorder="1" applyAlignment="1">
      <alignment horizontal="center"/>
    </xf>
    <xf numFmtId="0" fontId="7" fillId="0" borderId="61" xfId="1" applyFont="1" applyFill="1" applyBorder="1" applyAlignment="1">
      <alignment horizontal="center"/>
    </xf>
    <xf numFmtId="0" fontId="7" fillId="0" borderId="63" xfId="1" applyFont="1" applyFill="1" applyBorder="1" applyAlignment="1">
      <alignment horizontal="center"/>
    </xf>
    <xf numFmtId="0" fontId="8" fillId="0" borderId="61" xfId="1" applyFont="1" applyFill="1" applyBorder="1" applyAlignment="1">
      <alignment horizontal="center"/>
    </xf>
    <xf numFmtId="0" fontId="7" fillId="0" borderId="44" xfId="1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wrapText="1"/>
    </xf>
    <xf numFmtId="164" fontId="13" fillId="0" borderId="13" xfId="1" applyNumberFormat="1" applyFont="1" applyFill="1" applyBorder="1" applyAlignment="1">
      <alignment horizontal="center"/>
    </xf>
    <xf numFmtId="0" fontId="3" fillId="0" borderId="16" xfId="1" applyFont="1" applyFill="1" applyBorder="1" applyAlignment="1">
      <alignment horizontal="center"/>
    </xf>
    <xf numFmtId="49" fontId="22" fillId="0" borderId="18" xfId="0" applyNumberFormat="1" applyFont="1" applyBorder="1" applyAlignment="1">
      <alignment horizontal="center" wrapText="1"/>
    </xf>
    <xf numFmtId="49" fontId="22" fillId="0" borderId="40" xfId="0" applyNumberFormat="1" applyFont="1" applyBorder="1" applyAlignment="1">
      <alignment horizontal="center" wrapText="1"/>
    </xf>
    <xf numFmtId="49" fontId="22" fillId="0" borderId="19" xfId="0" applyNumberFormat="1" applyFont="1" applyBorder="1" applyAlignment="1">
      <alignment horizontal="center" wrapText="1"/>
    </xf>
    <xf numFmtId="0" fontId="3" fillId="0" borderId="57" xfId="1" applyFont="1" applyFill="1" applyBorder="1"/>
    <xf numFmtId="0" fontId="3" fillId="0" borderId="58" xfId="1" applyFont="1" applyFill="1" applyBorder="1"/>
    <xf numFmtId="49" fontId="22" fillId="0" borderId="55" xfId="0" applyNumberFormat="1" applyFont="1" applyBorder="1" applyAlignment="1">
      <alignment horizontal="center" wrapText="1"/>
    </xf>
    <xf numFmtId="49" fontId="22" fillId="0" borderId="62" xfId="0" applyNumberFormat="1" applyFont="1" applyBorder="1" applyAlignment="1">
      <alignment horizontal="center" wrapText="1"/>
    </xf>
    <xf numFmtId="49" fontId="23" fillId="0" borderId="69" xfId="0" applyNumberFormat="1" applyFont="1" applyBorder="1" applyAlignment="1">
      <alignment horizontal="center" wrapText="1"/>
    </xf>
    <xf numFmtId="49" fontId="22" fillId="0" borderId="31" xfId="0" applyNumberFormat="1" applyFont="1" applyBorder="1" applyAlignment="1">
      <alignment horizontal="center" wrapText="1"/>
    </xf>
    <xf numFmtId="0" fontId="3" fillId="0" borderId="66" xfId="1" applyFont="1" applyFill="1" applyBorder="1"/>
    <xf numFmtId="0" fontId="3" fillId="0" borderId="42" xfId="1" applyFont="1" applyFill="1" applyBorder="1"/>
    <xf numFmtId="49" fontId="23" fillId="0" borderId="57" xfId="0" applyNumberFormat="1" applyFont="1" applyBorder="1" applyAlignment="1">
      <alignment horizontal="center" wrapText="1"/>
    </xf>
    <xf numFmtId="49" fontId="22" fillId="0" borderId="26" xfId="0" applyNumberFormat="1" applyFont="1" applyBorder="1" applyAlignment="1">
      <alignment horizontal="center" wrapText="1"/>
    </xf>
    <xf numFmtId="49" fontId="22" fillId="0" borderId="11" xfId="0" applyNumberFormat="1" applyFont="1" applyBorder="1" applyAlignment="1">
      <alignment horizontal="center" wrapText="1"/>
    </xf>
    <xf numFmtId="49" fontId="22" fillId="0" borderId="36" xfId="0" applyNumberFormat="1" applyFont="1" applyBorder="1" applyAlignment="1">
      <alignment horizontal="center" wrapText="1"/>
    </xf>
    <xf numFmtId="164" fontId="13" fillId="0" borderId="17" xfId="1" applyNumberFormat="1" applyFont="1" applyFill="1" applyBorder="1" applyAlignment="1">
      <alignment horizontal="center"/>
    </xf>
    <xf numFmtId="1" fontId="13" fillId="0" borderId="24" xfId="1" applyNumberFormat="1" applyFont="1" applyFill="1" applyBorder="1" applyAlignment="1">
      <alignment horizontal="center"/>
    </xf>
    <xf numFmtId="1" fontId="13" fillId="0" borderId="30" xfId="1" applyNumberFormat="1" applyFont="1" applyFill="1" applyBorder="1" applyAlignment="1">
      <alignment horizontal="center"/>
    </xf>
    <xf numFmtId="1" fontId="14" fillId="0" borderId="60" xfId="1" applyNumberFormat="1" applyFont="1" applyFill="1" applyBorder="1" applyAlignment="1">
      <alignment horizontal="center"/>
    </xf>
    <xf numFmtId="1" fontId="13" fillId="0" borderId="35" xfId="1" applyNumberFormat="1" applyFont="1" applyFill="1" applyBorder="1" applyAlignment="1">
      <alignment horizontal="center"/>
    </xf>
    <xf numFmtId="1" fontId="13" fillId="0" borderId="43" xfId="1" applyNumberFormat="1" applyFont="1" applyFill="1" applyBorder="1" applyAlignment="1">
      <alignment horizontal="center"/>
    </xf>
    <xf numFmtId="164" fontId="3" fillId="0" borderId="36" xfId="1" applyNumberFormat="1" applyFont="1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CJ44"/>
  <sheetViews>
    <sheetView topLeftCell="A10" workbookViewId="0">
      <selection activeCell="G36" sqref="G36"/>
    </sheetView>
  </sheetViews>
  <sheetFormatPr defaultRowHeight="12.75" x14ac:dyDescent="0.2"/>
  <cols>
    <col min="1" max="1" width="7.7109375" style="2" customWidth="1"/>
    <col min="2" max="2" width="16.85546875" style="2" customWidth="1"/>
    <col min="3" max="3" width="9.42578125" style="2" customWidth="1"/>
    <col min="4" max="4" width="6.85546875" style="2" customWidth="1"/>
    <col min="5" max="5" width="8.5703125" style="2" customWidth="1"/>
    <col min="6" max="6" width="8.140625" style="2" customWidth="1"/>
    <col min="7" max="7" width="17" style="2" customWidth="1"/>
    <col min="8" max="8" width="9.140625" style="2"/>
    <col min="9" max="9" width="10.140625" style="2" customWidth="1"/>
    <col min="10" max="10" width="17" style="2" customWidth="1"/>
    <col min="11" max="11" width="9.5703125" style="2" customWidth="1"/>
    <col min="12" max="12" width="7" style="2" customWidth="1"/>
    <col min="13" max="13" width="6.85546875" style="2" customWidth="1"/>
    <col min="14" max="14" width="8.85546875" style="2" customWidth="1"/>
    <col min="15" max="15" width="17.7109375" style="2" customWidth="1"/>
    <col min="16" max="16" width="9" style="2" customWidth="1"/>
    <col min="17" max="17" width="10" style="2" customWidth="1"/>
    <col min="18" max="18" width="12.5703125" style="2" customWidth="1"/>
    <col min="19" max="19" width="9.28515625" style="2" customWidth="1"/>
    <col min="20" max="20" width="7" style="2" customWidth="1"/>
    <col min="21" max="21" width="11.28515625" style="2" customWidth="1"/>
    <col min="22" max="22" width="9.140625" style="2"/>
    <col min="23" max="23" width="8.42578125" style="2" customWidth="1"/>
    <col min="24" max="24" width="11" style="2" customWidth="1"/>
    <col min="25" max="25" width="9.28515625" style="2" customWidth="1"/>
    <col min="26" max="26" width="8.85546875" style="2" customWidth="1"/>
    <col min="27" max="27" width="12" style="2" customWidth="1"/>
    <col min="28" max="28" width="9" style="2" customWidth="1"/>
    <col min="29" max="29" width="11.42578125" style="2" customWidth="1"/>
    <col min="30" max="30" width="11.5703125" style="2" customWidth="1"/>
    <col min="31" max="31" width="9.140625" style="2"/>
    <col min="32" max="32" width="7.7109375" style="2" customWidth="1"/>
    <col min="33" max="33" width="12" style="2" customWidth="1"/>
    <col min="34" max="34" width="9.7109375" style="2" customWidth="1"/>
    <col min="35" max="36" width="11.28515625" style="2" customWidth="1"/>
    <col min="37" max="37" width="9.28515625" style="2" customWidth="1"/>
    <col min="38" max="38" width="9.85546875" style="2" customWidth="1"/>
    <col min="39" max="39" width="10" style="2" customWidth="1"/>
    <col min="40" max="40" width="9.28515625" style="2" customWidth="1"/>
    <col min="41" max="41" width="11.42578125" style="2" customWidth="1"/>
    <col min="42" max="42" width="13.42578125" style="2" customWidth="1"/>
    <col min="43" max="43" width="12.140625" style="2" customWidth="1"/>
    <col min="44" max="44" width="14.28515625" style="2" customWidth="1"/>
    <col min="45" max="16384" width="9.140625" style="2"/>
  </cols>
  <sheetData>
    <row r="1" spans="1:88" x14ac:dyDescent="0.2">
      <c r="A1" s="1"/>
      <c r="B1" s="2" t="s">
        <v>0</v>
      </c>
      <c r="K1" s="2" t="s">
        <v>1</v>
      </c>
    </row>
    <row r="2" spans="1:88" ht="18.75" customHeight="1" thickBot="1" x14ac:dyDescent="0.3">
      <c r="A2" s="290" t="s">
        <v>76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3"/>
      <c r="P2" s="3"/>
      <c r="Q2" s="3"/>
      <c r="R2" s="3"/>
      <c r="S2" s="3"/>
      <c r="T2" s="3"/>
      <c r="U2" s="3"/>
      <c r="V2" s="3"/>
      <c r="W2" s="3"/>
    </row>
    <row r="3" spans="1:88" ht="75.75" customHeight="1" thickBot="1" x14ac:dyDescent="0.25">
      <c r="A3" s="397" t="s">
        <v>2</v>
      </c>
      <c r="B3" s="178" t="s">
        <v>3</v>
      </c>
      <c r="C3" s="177" t="s">
        <v>4</v>
      </c>
      <c r="D3" s="182" t="s">
        <v>5</v>
      </c>
      <c r="E3" s="180" t="s">
        <v>6</v>
      </c>
      <c r="F3" s="176" t="s">
        <v>7</v>
      </c>
      <c r="G3" s="178" t="s">
        <v>8</v>
      </c>
      <c r="H3" s="180" t="s">
        <v>4</v>
      </c>
      <c r="I3" s="179" t="s">
        <v>9</v>
      </c>
      <c r="J3" s="177" t="s">
        <v>10</v>
      </c>
      <c r="K3" s="177" t="s">
        <v>4</v>
      </c>
      <c r="L3" s="182" t="s">
        <v>5</v>
      </c>
      <c r="M3" s="180" t="s">
        <v>6</v>
      </c>
      <c r="N3" s="176" t="s">
        <v>7</v>
      </c>
      <c r="O3" s="178" t="s">
        <v>11</v>
      </c>
      <c r="P3" s="180" t="s">
        <v>4</v>
      </c>
      <c r="Q3" s="179" t="s">
        <v>9</v>
      </c>
      <c r="R3" s="177" t="s">
        <v>12</v>
      </c>
      <c r="S3" s="177" t="s">
        <v>4</v>
      </c>
      <c r="T3" s="182" t="s">
        <v>5</v>
      </c>
      <c r="U3" s="178" t="s">
        <v>13</v>
      </c>
      <c r="V3" s="177" t="s">
        <v>4</v>
      </c>
      <c r="W3" s="182" t="s">
        <v>5</v>
      </c>
      <c r="X3" s="178" t="s">
        <v>14</v>
      </c>
      <c r="Y3" s="177" t="s">
        <v>4</v>
      </c>
      <c r="Z3" s="176" t="s">
        <v>5</v>
      </c>
      <c r="AA3" s="178" t="s">
        <v>15</v>
      </c>
      <c r="AB3" s="180" t="s">
        <v>4</v>
      </c>
      <c r="AC3" s="179" t="s">
        <v>9</v>
      </c>
      <c r="AD3" s="178" t="s">
        <v>16</v>
      </c>
      <c r="AE3" s="177" t="s">
        <v>4</v>
      </c>
      <c r="AF3" s="182" t="s">
        <v>5</v>
      </c>
      <c r="AG3" s="178" t="s">
        <v>17</v>
      </c>
      <c r="AH3" s="180" t="s">
        <v>4</v>
      </c>
      <c r="AI3" s="179" t="s">
        <v>9</v>
      </c>
      <c r="AJ3" s="178" t="s">
        <v>18</v>
      </c>
      <c r="AK3" s="180" t="s">
        <v>4</v>
      </c>
      <c r="AL3" s="181" t="s">
        <v>5</v>
      </c>
      <c r="AM3" s="178" t="s">
        <v>19</v>
      </c>
      <c r="AN3" s="180" t="s">
        <v>4</v>
      </c>
      <c r="AO3" s="179" t="s">
        <v>9</v>
      </c>
      <c r="AP3" s="210" t="s">
        <v>20</v>
      </c>
      <c r="AQ3" s="181" t="s">
        <v>21</v>
      </c>
      <c r="AR3" s="210" t="s">
        <v>73</v>
      </c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</row>
    <row r="4" spans="1:88" s="194" customFormat="1" x14ac:dyDescent="0.2">
      <c r="A4" s="10">
        <v>0</v>
      </c>
      <c r="B4" s="244">
        <v>21014.148000000001</v>
      </c>
      <c r="C4" s="11"/>
      <c r="D4" s="12"/>
      <c r="E4" s="245"/>
      <c r="F4" s="12"/>
      <c r="G4" s="244">
        <v>7664.375</v>
      </c>
      <c r="H4" s="13"/>
      <c r="I4" s="14"/>
      <c r="J4" s="244">
        <v>8799.4590000000007</v>
      </c>
      <c r="K4" s="13"/>
      <c r="L4" s="14"/>
      <c r="M4" s="246">
        <v>6.4</v>
      </c>
      <c r="N4" s="15"/>
      <c r="O4" s="244">
        <v>6495.8130000000001</v>
      </c>
      <c r="P4" s="13"/>
      <c r="Q4" s="14"/>
      <c r="R4" s="244">
        <v>26680.153999999999</v>
      </c>
      <c r="S4" s="13"/>
      <c r="T4" s="14"/>
      <c r="U4" s="244">
        <v>2518.7060000000001</v>
      </c>
      <c r="V4" s="13"/>
      <c r="W4" s="14"/>
      <c r="X4" s="247">
        <v>4280.93</v>
      </c>
      <c r="Y4" s="13"/>
      <c r="Z4" s="14"/>
      <c r="AA4" s="244">
        <v>2654.4119999999998</v>
      </c>
      <c r="AB4" s="15"/>
      <c r="AC4" s="14"/>
      <c r="AD4" s="244">
        <v>73.099000000000004</v>
      </c>
      <c r="AE4" s="15"/>
      <c r="AF4" s="14"/>
      <c r="AG4" s="244">
        <v>241.29300000000001</v>
      </c>
      <c r="AH4" s="13"/>
      <c r="AI4" s="14"/>
      <c r="AJ4" s="244">
        <v>885.82799999999997</v>
      </c>
      <c r="AK4" s="16"/>
      <c r="AL4" s="17"/>
      <c r="AM4" s="244">
        <v>729.41200000000003</v>
      </c>
      <c r="AN4" s="16"/>
      <c r="AO4" s="18"/>
      <c r="AP4" s="10"/>
      <c r="AQ4" s="212"/>
      <c r="AR4" s="10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</row>
    <row r="5" spans="1:88" s="19" customFormat="1" x14ac:dyDescent="0.2">
      <c r="A5" s="398">
        <v>1</v>
      </c>
      <c r="B5" s="248">
        <v>21014.297999999999</v>
      </c>
      <c r="C5" s="20">
        <f t="shared" ref="C5:C28" si="0">B5-B4</f>
        <v>0.14999999999781721</v>
      </c>
      <c r="D5" s="22">
        <f t="shared" ref="D5:D28" si="1">C5*12000</f>
        <v>1799.9999999738066</v>
      </c>
      <c r="E5" s="249">
        <v>6.3</v>
      </c>
      <c r="F5" s="24" t="s">
        <v>22</v>
      </c>
      <c r="G5" s="248">
        <v>7664.4089999999997</v>
      </c>
      <c r="H5" s="23">
        <f t="shared" ref="H5:H28" si="2">G5-G4</f>
        <v>3.3999999999650754E-2</v>
      </c>
      <c r="I5" s="24">
        <f t="shared" ref="I5:I28" si="3">H5*12000</f>
        <v>407.99999999580905</v>
      </c>
      <c r="J5" s="248">
        <v>8799.6</v>
      </c>
      <c r="K5" s="23">
        <f t="shared" ref="K5:K28" si="4">J5-J4</f>
        <v>0.14099999999962165</v>
      </c>
      <c r="L5" s="24">
        <f t="shared" ref="L5:L28" si="5">K5*12000</f>
        <v>1691.9999999954598</v>
      </c>
      <c r="M5" s="250">
        <v>6.4</v>
      </c>
      <c r="N5" s="241" t="s">
        <v>23</v>
      </c>
      <c r="O5" s="248">
        <v>6495.866</v>
      </c>
      <c r="P5" s="23">
        <f t="shared" ref="P5:P28" si="6">O5-O4</f>
        <v>5.2999999999883585E-2</v>
      </c>
      <c r="Q5" s="24">
        <f t="shared" ref="Q5:Q28" si="7">P5*12000</f>
        <v>635.99999999860302</v>
      </c>
      <c r="R5" s="248">
        <v>26680.488000000001</v>
      </c>
      <c r="S5" s="23">
        <f t="shared" ref="S5:S28" si="8">R5-R4</f>
        <v>0.33400000000256114</v>
      </c>
      <c r="T5" s="25">
        <f t="shared" ref="T5:T28" si="9">S5*20</f>
        <v>6.6800000000512227</v>
      </c>
      <c r="U5" s="248">
        <v>2518.7240000000002</v>
      </c>
      <c r="V5" s="23">
        <f t="shared" ref="V5:V18" si="10">U5-U4</f>
        <v>1.8000000000029104E-2</v>
      </c>
      <c r="W5" s="25">
        <f t="shared" ref="W5:W28" si="11">V5*20</f>
        <v>0.36000000000058208</v>
      </c>
      <c r="X5" s="248">
        <v>4280.93</v>
      </c>
      <c r="Y5" s="23">
        <f t="shared" ref="Y5:Y28" si="12">X5-X4</f>
        <v>0</v>
      </c>
      <c r="Z5" s="24">
        <f t="shared" ref="Z5:Z28" si="13">Y5*3600</f>
        <v>0</v>
      </c>
      <c r="AA5" s="248">
        <v>2654.4119999999998</v>
      </c>
      <c r="AB5" s="23">
        <f t="shared" ref="AB5:AB18" si="14">AA5-AA4</f>
        <v>0</v>
      </c>
      <c r="AC5" s="24">
        <f t="shared" ref="AC5:AC28" si="15">AB5*3600</f>
        <v>0</v>
      </c>
      <c r="AD5" s="248">
        <v>73.099000000000004</v>
      </c>
      <c r="AE5" s="26">
        <f t="shared" ref="AE5:AE28" si="16">AD5-AD4</f>
        <v>0</v>
      </c>
      <c r="AF5" s="24">
        <f t="shared" ref="AF5:AF28" si="17">AE5*2400</f>
        <v>0</v>
      </c>
      <c r="AG5" s="248">
        <v>241.29300000000001</v>
      </c>
      <c r="AH5" s="26">
        <f t="shared" ref="AH5:AH28" si="18">AG5-AG4</f>
        <v>0</v>
      </c>
      <c r="AI5" s="24">
        <f t="shared" ref="AI5:AI28" si="19">AH5*2400</f>
        <v>0</v>
      </c>
      <c r="AJ5" s="248">
        <v>885.83500000000004</v>
      </c>
      <c r="AK5" s="23">
        <f t="shared" ref="AK5:AK28" si="20">AJ5-AJ4</f>
        <v>7.0000000000618456E-3</v>
      </c>
      <c r="AL5" s="24">
        <f t="shared" ref="AL5:AL28" si="21">AK5*2400</f>
        <v>16.80000000014843</v>
      </c>
      <c r="AM5" s="248">
        <v>729.41600000000005</v>
      </c>
      <c r="AN5" s="23">
        <f t="shared" ref="AN5:AN28" si="22">AM5-AM4</f>
        <v>4.0000000000190994E-3</v>
      </c>
      <c r="AO5" s="24">
        <f t="shared" ref="AO5:AO28" si="23">AN5*2400</f>
        <v>9.6000000000458385</v>
      </c>
      <c r="AP5" s="27">
        <f>D5+L5+T5+W5-Z5-AF5-AL5</f>
        <v>3482.2399999691697</v>
      </c>
      <c r="AQ5" s="21">
        <f t="shared" ref="AQ5:AQ28" si="24">I5+Q5-AI5-AO5-AC5</f>
        <v>1034.3999999943662</v>
      </c>
      <c r="AR5" s="27">
        <f>D5+L5+T5+W5+Z5+AF5+AL5</f>
        <v>3515.8399999694666</v>
      </c>
    </row>
    <row r="6" spans="1:88" s="19" customFormat="1" x14ac:dyDescent="0.2">
      <c r="A6" s="398">
        <v>2</v>
      </c>
      <c r="B6" s="248">
        <v>21014.444</v>
      </c>
      <c r="C6" s="20">
        <f t="shared" si="0"/>
        <v>0.14600000000064028</v>
      </c>
      <c r="D6" s="22">
        <f t="shared" si="1"/>
        <v>1752.0000000076834</v>
      </c>
      <c r="E6" s="249">
        <v>6.3</v>
      </c>
      <c r="F6" s="24" t="s">
        <v>22</v>
      </c>
      <c r="G6" s="248">
        <v>7664.4409999999998</v>
      </c>
      <c r="H6" s="23">
        <f t="shared" si="2"/>
        <v>3.2000000000152795E-2</v>
      </c>
      <c r="I6" s="24">
        <f t="shared" si="3"/>
        <v>384.00000000183354</v>
      </c>
      <c r="J6" s="248">
        <v>8799.7369999999992</v>
      </c>
      <c r="K6" s="23">
        <f t="shared" si="4"/>
        <v>0.13699999999880674</v>
      </c>
      <c r="L6" s="24">
        <f t="shared" si="5"/>
        <v>1643.9999999856809</v>
      </c>
      <c r="M6" s="250">
        <v>6.4</v>
      </c>
      <c r="N6" s="241" t="s">
        <v>23</v>
      </c>
      <c r="O6" s="248">
        <v>6495.9160000000002</v>
      </c>
      <c r="P6" s="23">
        <f t="shared" si="6"/>
        <v>5.0000000000181899E-2</v>
      </c>
      <c r="Q6" s="24">
        <f t="shared" si="7"/>
        <v>600.00000000218279</v>
      </c>
      <c r="R6" s="248">
        <v>26680.819</v>
      </c>
      <c r="S6" s="23">
        <f t="shared" si="8"/>
        <v>0.33099999999831198</v>
      </c>
      <c r="T6" s="25">
        <f t="shared" si="9"/>
        <v>6.6199999999662396</v>
      </c>
      <c r="U6" s="248">
        <v>2518.7420000000002</v>
      </c>
      <c r="V6" s="23">
        <f t="shared" si="10"/>
        <v>1.8000000000029104E-2</v>
      </c>
      <c r="W6" s="25">
        <f t="shared" si="11"/>
        <v>0.36000000000058208</v>
      </c>
      <c r="X6" s="248">
        <v>4280.93</v>
      </c>
      <c r="Y6" s="23">
        <f t="shared" si="12"/>
        <v>0</v>
      </c>
      <c r="Z6" s="24">
        <f t="shared" si="13"/>
        <v>0</v>
      </c>
      <c r="AA6" s="248">
        <v>2654.4119999999998</v>
      </c>
      <c r="AB6" s="23">
        <f t="shared" si="14"/>
        <v>0</v>
      </c>
      <c r="AC6" s="24">
        <f t="shared" si="15"/>
        <v>0</v>
      </c>
      <c r="AD6" s="248">
        <v>73.099000000000004</v>
      </c>
      <c r="AE6" s="26">
        <f t="shared" si="16"/>
        <v>0</v>
      </c>
      <c r="AF6" s="24">
        <f t="shared" si="17"/>
        <v>0</v>
      </c>
      <c r="AG6" s="248">
        <v>241.29300000000001</v>
      </c>
      <c r="AH6" s="26">
        <f t="shared" si="18"/>
        <v>0</v>
      </c>
      <c r="AI6" s="24">
        <f t="shared" si="19"/>
        <v>0</v>
      </c>
      <c r="AJ6" s="248">
        <v>885.84299999999996</v>
      </c>
      <c r="AK6" s="23">
        <f t="shared" si="20"/>
        <v>7.9999999999245119E-3</v>
      </c>
      <c r="AL6" s="24">
        <f t="shared" si="21"/>
        <v>19.199999999818829</v>
      </c>
      <c r="AM6" s="248">
        <v>729.42</v>
      </c>
      <c r="AN6" s="23">
        <f t="shared" si="22"/>
        <v>3.9999999999054126E-3</v>
      </c>
      <c r="AO6" s="24">
        <f t="shared" si="23"/>
        <v>9.5999999997729901</v>
      </c>
      <c r="AP6" s="27">
        <f t="shared" ref="AP6:AP28" si="25">D6+L6+T6+W6-Z6-AF6-AL6</f>
        <v>3383.7799999935123</v>
      </c>
      <c r="AQ6" s="21">
        <f t="shared" si="24"/>
        <v>974.40000000424334</v>
      </c>
      <c r="AR6" s="27">
        <f t="shared" ref="AR6:AR27" si="26">D6+L6+T6+W6+Z6+AF6+AL6</f>
        <v>3422.17999999315</v>
      </c>
    </row>
    <row r="7" spans="1:88" s="19" customFormat="1" x14ac:dyDescent="0.2">
      <c r="A7" s="398">
        <v>3</v>
      </c>
      <c r="B7" s="248">
        <v>21014.591</v>
      </c>
      <c r="C7" s="28">
        <f t="shared" si="0"/>
        <v>0.14700000000084401</v>
      </c>
      <c r="D7" s="140">
        <f t="shared" si="1"/>
        <v>1764.0000000101281</v>
      </c>
      <c r="E7" s="251">
        <v>6.3</v>
      </c>
      <c r="F7" s="24" t="s">
        <v>22</v>
      </c>
      <c r="G7" s="248">
        <v>7664.473</v>
      </c>
      <c r="H7" s="23">
        <f t="shared" si="2"/>
        <v>3.2000000000152795E-2</v>
      </c>
      <c r="I7" s="24">
        <f t="shared" si="3"/>
        <v>384.00000000183354</v>
      </c>
      <c r="J7" s="248">
        <v>8799.8739999999998</v>
      </c>
      <c r="K7" s="23">
        <f t="shared" si="4"/>
        <v>0.13700000000062573</v>
      </c>
      <c r="L7" s="24">
        <f t="shared" si="5"/>
        <v>1644.0000000075088</v>
      </c>
      <c r="M7" s="250">
        <v>6.4</v>
      </c>
      <c r="N7" s="241" t="s">
        <v>23</v>
      </c>
      <c r="O7" s="248">
        <v>6495.9669999999996</v>
      </c>
      <c r="P7" s="23">
        <f t="shared" si="6"/>
        <v>5.0999999999476131E-2</v>
      </c>
      <c r="Q7" s="24">
        <f t="shared" si="7"/>
        <v>611.99999999371357</v>
      </c>
      <c r="R7" s="248">
        <v>26681.156999999999</v>
      </c>
      <c r="S7" s="30">
        <f t="shared" si="8"/>
        <v>0.33799999999973807</v>
      </c>
      <c r="T7" s="31">
        <f t="shared" si="9"/>
        <v>6.7599999999947613</v>
      </c>
      <c r="U7" s="248">
        <v>2518.7600000000002</v>
      </c>
      <c r="V7" s="30">
        <f t="shared" si="10"/>
        <v>1.8000000000029104E-2</v>
      </c>
      <c r="W7" s="31">
        <f t="shared" si="11"/>
        <v>0.36000000000058208</v>
      </c>
      <c r="X7" s="248">
        <v>4280.93</v>
      </c>
      <c r="Y7" s="30">
        <f t="shared" si="12"/>
        <v>0</v>
      </c>
      <c r="Z7" s="32">
        <f t="shared" si="13"/>
        <v>0</v>
      </c>
      <c r="AA7" s="248">
        <v>2654.4119999999998</v>
      </c>
      <c r="AB7" s="30">
        <f t="shared" si="14"/>
        <v>0</v>
      </c>
      <c r="AC7" s="24">
        <f t="shared" si="15"/>
        <v>0</v>
      </c>
      <c r="AD7" s="248">
        <v>73.099000000000004</v>
      </c>
      <c r="AE7" s="33">
        <f t="shared" si="16"/>
        <v>0</v>
      </c>
      <c r="AF7" s="32">
        <f t="shared" si="17"/>
        <v>0</v>
      </c>
      <c r="AG7" s="248">
        <v>241.29300000000001</v>
      </c>
      <c r="AH7" s="33">
        <f t="shared" si="18"/>
        <v>0</v>
      </c>
      <c r="AI7" s="32">
        <f t="shared" si="19"/>
        <v>0</v>
      </c>
      <c r="AJ7" s="248">
        <v>885.85</v>
      </c>
      <c r="AK7" s="30">
        <f t="shared" si="20"/>
        <v>7.0000000000618456E-3</v>
      </c>
      <c r="AL7" s="32">
        <f t="shared" si="21"/>
        <v>16.80000000014843</v>
      </c>
      <c r="AM7" s="248">
        <v>729.42499999999995</v>
      </c>
      <c r="AN7" s="30">
        <f t="shared" si="22"/>
        <v>4.9999999999954525E-3</v>
      </c>
      <c r="AO7" s="32">
        <f t="shared" si="23"/>
        <v>11.999999999989086</v>
      </c>
      <c r="AP7" s="141">
        <f t="shared" si="25"/>
        <v>3398.3200000174838</v>
      </c>
      <c r="AQ7" s="21">
        <f t="shared" si="24"/>
        <v>983.99999999555803</v>
      </c>
      <c r="AR7" s="27">
        <f t="shared" si="26"/>
        <v>3431.9200000177807</v>
      </c>
    </row>
    <row r="8" spans="1:88" s="142" customFormat="1" ht="13.5" thickBot="1" x14ac:dyDescent="0.25">
      <c r="A8" s="399">
        <v>4</v>
      </c>
      <c r="B8" s="252">
        <v>21014.735000000001</v>
      </c>
      <c r="C8" s="30">
        <f t="shared" si="0"/>
        <v>0.14400000000023283</v>
      </c>
      <c r="D8" s="32">
        <f t="shared" si="1"/>
        <v>1728.000000002794</v>
      </c>
      <c r="E8" s="253">
        <v>6.3</v>
      </c>
      <c r="F8" s="32" t="s">
        <v>22</v>
      </c>
      <c r="G8" s="252">
        <v>7664.5050000000001</v>
      </c>
      <c r="H8" s="30">
        <f t="shared" si="2"/>
        <v>3.2000000000152795E-2</v>
      </c>
      <c r="I8" s="32">
        <f t="shared" si="3"/>
        <v>384.00000000183354</v>
      </c>
      <c r="J8" s="252">
        <v>8800.01</v>
      </c>
      <c r="K8" s="30">
        <f t="shared" si="4"/>
        <v>0.13600000000042201</v>
      </c>
      <c r="L8" s="32">
        <f t="shared" si="5"/>
        <v>1632.0000000050641</v>
      </c>
      <c r="M8" s="254">
        <v>6.4</v>
      </c>
      <c r="N8" s="139" t="s">
        <v>23</v>
      </c>
      <c r="O8" s="252">
        <v>6496.018</v>
      </c>
      <c r="P8" s="30">
        <f t="shared" si="6"/>
        <v>5.1000000000385626E-2</v>
      </c>
      <c r="Q8" s="32">
        <f t="shared" si="7"/>
        <v>612.00000000462751</v>
      </c>
      <c r="R8" s="252">
        <v>26681.49</v>
      </c>
      <c r="S8" s="30">
        <f t="shared" si="8"/>
        <v>0.33300000000235741</v>
      </c>
      <c r="T8" s="31">
        <f t="shared" si="9"/>
        <v>6.6600000000471482</v>
      </c>
      <c r="U8" s="252">
        <v>2518.777</v>
      </c>
      <c r="V8" s="30">
        <f t="shared" si="10"/>
        <v>1.6999999999825377E-2</v>
      </c>
      <c r="W8" s="31">
        <f t="shared" si="11"/>
        <v>0.33999999999650754</v>
      </c>
      <c r="X8" s="252">
        <v>4280.93</v>
      </c>
      <c r="Y8" s="30">
        <f t="shared" si="12"/>
        <v>0</v>
      </c>
      <c r="Z8" s="32">
        <f t="shared" si="13"/>
        <v>0</v>
      </c>
      <c r="AA8" s="252">
        <v>2654.4119999999998</v>
      </c>
      <c r="AB8" s="30">
        <f t="shared" si="14"/>
        <v>0</v>
      </c>
      <c r="AC8" s="32">
        <f t="shared" si="15"/>
        <v>0</v>
      </c>
      <c r="AD8" s="252">
        <v>73.099000000000004</v>
      </c>
      <c r="AE8" s="30">
        <f t="shared" si="16"/>
        <v>0</v>
      </c>
      <c r="AF8" s="32">
        <f t="shared" si="17"/>
        <v>0</v>
      </c>
      <c r="AG8" s="252">
        <v>241.29300000000001</v>
      </c>
      <c r="AH8" s="30">
        <f t="shared" si="18"/>
        <v>0</v>
      </c>
      <c r="AI8" s="32">
        <f t="shared" si="19"/>
        <v>0</v>
      </c>
      <c r="AJ8" s="252">
        <v>885.85799999999995</v>
      </c>
      <c r="AK8" s="30">
        <f t="shared" si="20"/>
        <v>7.9999999999245119E-3</v>
      </c>
      <c r="AL8" s="32">
        <f t="shared" si="21"/>
        <v>19.199999999818829</v>
      </c>
      <c r="AM8" s="252">
        <v>729.42899999999997</v>
      </c>
      <c r="AN8" s="30">
        <f t="shared" si="22"/>
        <v>4.0000000000190994E-3</v>
      </c>
      <c r="AO8" s="32">
        <f t="shared" si="23"/>
        <v>9.6000000000458385</v>
      </c>
      <c r="AP8" s="141">
        <f t="shared" si="25"/>
        <v>3347.8000000080829</v>
      </c>
      <c r="AQ8" s="29">
        <f t="shared" si="24"/>
        <v>986.40000000641521</v>
      </c>
      <c r="AR8" s="141">
        <f t="shared" si="26"/>
        <v>3386.2000000077205</v>
      </c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</row>
    <row r="9" spans="1:88" s="238" customFormat="1" ht="13.5" thickBot="1" x14ac:dyDescent="0.25">
      <c r="A9" s="400">
        <v>5</v>
      </c>
      <c r="B9" s="255">
        <v>21014.881000000001</v>
      </c>
      <c r="C9" s="256">
        <f t="shared" si="0"/>
        <v>0.14600000000064028</v>
      </c>
      <c r="D9" s="243">
        <f t="shared" si="1"/>
        <v>1752.0000000076834</v>
      </c>
      <c r="E9" s="257">
        <v>6.3</v>
      </c>
      <c r="F9" s="243" t="s">
        <v>22</v>
      </c>
      <c r="G9" s="255">
        <v>7664.5360000000001</v>
      </c>
      <c r="H9" s="256">
        <f t="shared" si="2"/>
        <v>3.0999999999949068E-2</v>
      </c>
      <c r="I9" s="243">
        <f t="shared" si="3"/>
        <v>371.99999999938882</v>
      </c>
      <c r="J9" s="255">
        <v>8800.1409999999996</v>
      </c>
      <c r="K9" s="256">
        <f t="shared" si="4"/>
        <v>0.13099999999940337</v>
      </c>
      <c r="L9" s="243">
        <f t="shared" si="5"/>
        <v>1571.9999999928405</v>
      </c>
      <c r="M9" s="258">
        <v>6.4</v>
      </c>
      <c r="N9" s="239" t="s">
        <v>23</v>
      </c>
      <c r="O9" s="255">
        <v>6496.0640000000003</v>
      </c>
      <c r="P9" s="256">
        <f t="shared" si="6"/>
        <v>4.6000000000276486E-2</v>
      </c>
      <c r="Q9" s="243">
        <f t="shared" si="7"/>
        <v>552.00000000331784</v>
      </c>
      <c r="R9" s="255">
        <v>26681.826000000001</v>
      </c>
      <c r="S9" s="256">
        <f t="shared" si="8"/>
        <v>0.33599999999933061</v>
      </c>
      <c r="T9" s="259">
        <f t="shared" si="9"/>
        <v>6.7199999999866122</v>
      </c>
      <c r="U9" s="255">
        <v>2518.7950000000001</v>
      </c>
      <c r="V9" s="256">
        <f t="shared" si="10"/>
        <v>1.8000000000029104E-2</v>
      </c>
      <c r="W9" s="259">
        <f t="shared" si="11"/>
        <v>0.36000000000058208</v>
      </c>
      <c r="X9" s="255">
        <v>4280.93</v>
      </c>
      <c r="Y9" s="256">
        <f t="shared" si="12"/>
        <v>0</v>
      </c>
      <c r="Z9" s="243">
        <f t="shared" si="13"/>
        <v>0</v>
      </c>
      <c r="AA9" s="255">
        <v>2654.4119999999998</v>
      </c>
      <c r="AB9" s="256">
        <f t="shared" si="14"/>
        <v>0</v>
      </c>
      <c r="AC9" s="243">
        <f t="shared" si="15"/>
        <v>0</v>
      </c>
      <c r="AD9" s="255">
        <v>73.099000000000004</v>
      </c>
      <c r="AE9" s="256">
        <f t="shared" si="16"/>
        <v>0</v>
      </c>
      <c r="AF9" s="243">
        <f t="shared" si="17"/>
        <v>0</v>
      </c>
      <c r="AG9" s="255">
        <v>241.29300000000001</v>
      </c>
      <c r="AH9" s="256">
        <f t="shared" si="18"/>
        <v>0</v>
      </c>
      <c r="AI9" s="243">
        <f t="shared" si="19"/>
        <v>0</v>
      </c>
      <c r="AJ9" s="255">
        <v>885.86500000000001</v>
      </c>
      <c r="AK9" s="256">
        <f t="shared" si="20"/>
        <v>7.0000000000618456E-3</v>
      </c>
      <c r="AL9" s="243">
        <f t="shared" si="21"/>
        <v>16.80000000014843</v>
      </c>
      <c r="AM9" s="255">
        <v>729.43299999999999</v>
      </c>
      <c r="AN9" s="256">
        <f t="shared" si="22"/>
        <v>4.0000000000190994E-3</v>
      </c>
      <c r="AO9" s="243">
        <f t="shared" si="23"/>
        <v>9.6000000000458385</v>
      </c>
      <c r="AP9" s="211">
        <f t="shared" si="25"/>
        <v>3314.2800000003626</v>
      </c>
      <c r="AQ9" s="237">
        <f t="shared" si="24"/>
        <v>914.40000000266082</v>
      </c>
      <c r="AR9" s="211">
        <f t="shared" si="26"/>
        <v>3347.8800000006595</v>
      </c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88" s="19" customFormat="1" x14ac:dyDescent="0.2">
      <c r="A10" s="401">
        <v>6</v>
      </c>
      <c r="B10" s="260">
        <v>21015.032999999999</v>
      </c>
      <c r="C10" s="35">
        <f t="shared" si="0"/>
        <v>0.15199999999822467</v>
      </c>
      <c r="D10" s="143">
        <f t="shared" si="1"/>
        <v>1823.999999978696</v>
      </c>
      <c r="E10" s="261">
        <v>6.3</v>
      </c>
      <c r="F10" s="39" t="s">
        <v>22</v>
      </c>
      <c r="G10" s="260">
        <v>7664.5690000000004</v>
      </c>
      <c r="H10" s="37">
        <f t="shared" si="2"/>
        <v>3.3000000000356522E-2</v>
      </c>
      <c r="I10" s="39">
        <f t="shared" si="3"/>
        <v>396.00000000427826</v>
      </c>
      <c r="J10" s="260">
        <v>8800.2630000000008</v>
      </c>
      <c r="K10" s="37">
        <f t="shared" si="4"/>
        <v>0.12200000000120781</v>
      </c>
      <c r="L10" s="39">
        <f t="shared" si="5"/>
        <v>1464.0000000144937</v>
      </c>
      <c r="M10" s="262">
        <v>6.4</v>
      </c>
      <c r="N10" s="240" t="s">
        <v>23</v>
      </c>
      <c r="O10" s="260">
        <v>6496.1030000000001</v>
      </c>
      <c r="P10" s="37">
        <f t="shared" si="6"/>
        <v>3.8999999999759893E-2</v>
      </c>
      <c r="Q10" s="39">
        <f t="shared" si="7"/>
        <v>467.99999999711872</v>
      </c>
      <c r="R10" s="260">
        <v>26682.167000000001</v>
      </c>
      <c r="S10" s="37">
        <f t="shared" si="8"/>
        <v>0.34100000000034925</v>
      </c>
      <c r="T10" s="38">
        <f t="shared" si="9"/>
        <v>6.8200000000069849</v>
      </c>
      <c r="U10" s="260">
        <v>2518.8139999999999</v>
      </c>
      <c r="V10" s="37">
        <f t="shared" si="10"/>
        <v>1.8999999999778083E-2</v>
      </c>
      <c r="W10" s="38">
        <f t="shared" si="11"/>
        <v>0.37999999999556167</v>
      </c>
      <c r="X10" s="260">
        <v>4280.93</v>
      </c>
      <c r="Y10" s="37">
        <f t="shared" si="12"/>
        <v>0</v>
      </c>
      <c r="Z10" s="39">
        <f t="shared" si="13"/>
        <v>0</v>
      </c>
      <c r="AA10" s="260">
        <v>2654.4119999999998</v>
      </c>
      <c r="AB10" s="37">
        <f t="shared" si="14"/>
        <v>0</v>
      </c>
      <c r="AC10" s="39">
        <f t="shared" si="15"/>
        <v>0</v>
      </c>
      <c r="AD10" s="260">
        <v>73.099000000000004</v>
      </c>
      <c r="AE10" s="40">
        <f t="shared" si="16"/>
        <v>0</v>
      </c>
      <c r="AF10" s="39">
        <f t="shared" si="17"/>
        <v>0</v>
      </c>
      <c r="AG10" s="260">
        <v>241.29300000000001</v>
      </c>
      <c r="AH10" s="40">
        <f t="shared" si="18"/>
        <v>0</v>
      </c>
      <c r="AI10" s="39">
        <f t="shared" si="19"/>
        <v>0</v>
      </c>
      <c r="AJ10" s="260">
        <v>885.87300000000005</v>
      </c>
      <c r="AK10" s="37">
        <f t="shared" si="20"/>
        <v>8.0000000000381988E-3</v>
      </c>
      <c r="AL10" s="39">
        <f t="shared" si="21"/>
        <v>19.200000000091677</v>
      </c>
      <c r="AM10" s="260">
        <v>729.43799999999999</v>
      </c>
      <c r="AN10" s="37">
        <f t="shared" si="22"/>
        <v>4.9999999999954525E-3</v>
      </c>
      <c r="AO10" s="39">
        <f t="shared" si="23"/>
        <v>11.999999999989086</v>
      </c>
      <c r="AP10" s="144">
        <f t="shared" si="25"/>
        <v>3275.9999999931006</v>
      </c>
      <c r="AQ10" s="36">
        <f t="shared" si="24"/>
        <v>852.0000000014079</v>
      </c>
      <c r="AR10" s="144">
        <f t="shared" si="26"/>
        <v>3314.3999999932839</v>
      </c>
    </row>
    <row r="11" spans="1:88" s="19" customFormat="1" x14ac:dyDescent="0.2">
      <c r="A11" s="398">
        <v>7</v>
      </c>
      <c r="B11" s="248">
        <v>21015.177</v>
      </c>
      <c r="C11" s="20">
        <f t="shared" si="0"/>
        <v>0.14400000000023283</v>
      </c>
      <c r="D11" s="22">
        <f t="shared" si="1"/>
        <v>1728.000000002794</v>
      </c>
      <c r="E11" s="251">
        <v>6.3</v>
      </c>
      <c r="F11" s="24" t="s">
        <v>22</v>
      </c>
      <c r="G11" s="248">
        <v>7664.6</v>
      </c>
      <c r="H11" s="23">
        <f t="shared" si="2"/>
        <v>3.0999999999949068E-2</v>
      </c>
      <c r="I11" s="24">
        <f t="shared" si="3"/>
        <v>371.99999999938882</v>
      </c>
      <c r="J11" s="248">
        <v>8800.3799999999992</v>
      </c>
      <c r="K11" s="23">
        <f t="shared" si="4"/>
        <v>0.11699999999837019</v>
      </c>
      <c r="L11" s="24">
        <f t="shared" si="5"/>
        <v>1403.9999999804422</v>
      </c>
      <c r="M11" s="250">
        <v>6.4</v>
      </c>
      <c r="N11" s="241" t="s">
        <v>23</v>
      </c>
      <c r="O11" s="248">
        <v>6496.1409999999996</v>
      </c>
      <c r="P11" s="23">
        <f t="shared" si="6"/>
        <v>3.7999999999556167E-2</v>
      </c>
      <c r="Q11" s="24">
        <f t="shared" si="7"/>
        <v>455.999999994674</v>
      </c>
      <c r="R11" s="248">
        <v>26682.486000000001</v>
      </c>
      <c r="S11" s="23">
        <f t="shared" si="8"/>
        <v>0.31899999999950523</v>
      </c>
      <c r="T11" s="25">
        <f t="shared" si="9"/>
        <v>6.3799999999901047</v>
      </c>
      <c r="U11" s="248">
        <v>2518.8319999999999</v>
      </c>
      <c r="V11" s="23">
        <f t="shared" si="10"/>
        <v>1.8000000000029104E-2</v>
      </c>
      <c r="W11" s="25">
        <f t="shared" si="11"/>
        <v>0.36000000000058208</v>
      </c>
      <c r="X11" s="248">
        <v>4280.93</v>
      </c>
      <c r="Y11" s="23">
        <f t="shared" si="12"/>
        <v>0</v>
      </c>
      <c r="Z11" s="24">
        <f t="shared" si="13"/>
        <v>0</v>
      </c>
      <c r="AA11" s="248">
        <v>2654.4119999999998</v>
      </c>
      <c r="AB11" s="23">
        <f t="shared" si="14"/>
        <v>0</v>
      </c>
      <c r="AC11" s="24">
        <f t="shared" si="15"/>
        <v>0</v>
      </c>
      <c r="AD11" s="248">
        <v>73.099000000000004</v>
      </c>
      <c r="AE11" s="26">
        <f t="shared" si="16"/>
        <v>0</v>
      </c>
      <c r="AF11" s="24">
        <f t="shared" si="17"/>
        <v>0</v>
      </c>
      <c r="AG11" s="248">
        <v>241.29300000000001</v>
      </c>
      <c r="AH11" s="26">
        <f t="shared" si="18"/>
        <v>0</v>
      </c>
      <c r="AI11" s="24">
        <f t="shared" si="19"/>
        <v>0</v>
      </c>
      <c r="AJ11" s="248">
        <v>885.88</v>
      </c>
      <c r="AK11" s="23">
        <f t="shared" si="20"/>
        <v>6.9999999999481588E-3</v>
      </c>
      <c r="AL11" s="24">
        <f t="shared" si="21"/>
        <v>16.799999999875581</v>
      </c>
      <c r="AM11" s="248">
        <v>729.44200000000001</v>
      </c>
      <c r="AN11" s="23">
        <f t="shared" si="22"/>
        <v>4.0000000000190994E-3</v>
      </c>
      <c r="AO11" s="24">
        <f t="shared" si="23"/>
        <v>9.6000000000458385</v>
      </c>
      <c r="AP11" s="27">
        <f t="shared" si="25"/>
        <v>3121.9399999833513</v>
      </c>
      <c r="AQ11" s="21">
        <f t="shared" si="24"/>
        <v>818.39999999401698</v>
      </c>
      <c r="AR11" s="27">
        <f t="shared" si="26"/>
        <v>3155.5399999831025</v>
      </c>
    </row>
    <row r="12" spans="1:88" s="19" customFormat="1" x14ac:dyDescent="0.2">
      <c r="A12" s="398">
        <v>8</v>
      </c>
      <c r="B12" s="248">
        <v>21015.330999999998</v>
      </c>
      <c r="C12" s="20">
        <f t="shared" si="0"/>
        <v>0.15399999999863212</v>
      </c>
      <c r="D12" s="22">
        <f t="shared" si="1"/>
        <v>1847.9999999835854</v>
      </c>
      <c r="E12" s="251">
        <v>6.3</v>
      </c>
      <c r="F12" s="24" t="s">
        <v>22</v>
      </c>
      <c r="G12" s="248">
        <v>7664.634</v>
      </c>
      <c r="H12" s="23">
        <f t="shared" si="2"/>
        <v>3.3999999999650754E-2</v>
      </c>
      <c r="I12" s="24">
        <f t="shared" si="3"/>
        <v>407.99999999580905</v>
      </c>
      <c r="J12" s="248">
        <v>8800.5040000000008</v>
      </c>
      <c r="K12" s="23">
        <f t="shared" si="4"/>
        <v>0.12400000000161526</v>
      </c>
      <c r="L12" s="24">
        <f t="shared" si="5"/>
        <v>1488.0000000193832</v>
      </c>
      <c r="M12" s="250">
        <v>6.4</v>
      </c>
      <c r="N12" s="241" t="s">
        <v>23</v>
      </c>
      <c r="O12" s="248">
        <v>6496.1790000000001</v>
      </c>
      <c r="P12" s="23">
        <f t="shared" si="6"/>
        <v>3.8000000000465661E-2</v>
      </c>
      <c r="Q12" s="24">
        <f t="shared" si="7"/>
        <v>456.00000000558794</v>
      </c>
      <c r="R12" s="248">
        <v>26682.829000000002</v>
      </c>
      <c r="S12" s="23">
        <f t="shared" si="8"/>
        <v>0.3430000000007567</v>
      </c>
      <c r="T12" s="25">
        <f t="shared" si="9"/>
        <v>6.860000000015134</v>
      </c>
      <c r="U12" s="248">
        <v>2518.8510000000001</v>
      </c>
      <c r="V12" s="23">
        <f t="shared" si="10"/>
        <v>1.9000000000232831E-2</v>
      </c>
      <c r="W12" s="25">
        <f t="shared" si="11"/>
        <v>0.38000000000465661</v>
      </c>
      <c r="X12" s="248">
        <v>4280.93</v>
      </c>
      <c r="Y12" s="23">
        <f t="shared" si="12"/>
        <v>0</v>
      </c>
      <c r="Z12" s="24">
        <f t="shared" si="13"/>
        <v>0</v>
      </c>
      <c r="AA12" s="248">
        <v>2654.4119999999998</v>
      </c>
      <c r="AB12" s="23">
        <f t="shared" si="14"/>
        <v>0</v>
      </c>
      <c r="AC12" s="24">
        <f t="shared" si="15"/>
        <v>0</v>
      </c>
      <c r="AD12" s="248">
        <v>73.099000000000004</v>
      </c>
      <c r="AE12" s="26">
        <f t="shared" si="16"/>
        <v>0</v>
      </c>
      <c r="AF12" s="24">
        <f t="shared" si="17"/>
        <v>0</v>
      </c>
      <c r="AG12" s="248">
        <v>241.29300000000001</v>
      </c>
      <c r="AH12" s="26">
        <f t="shared" si="18"/>
        <v>0</v>
      </c>
      <c r="AI12" s="24">
        <f t="shared" si="19"/>
        <v>0</v>
      </c>
      <c r="AJ12" s="248">
        <v>885.89</v>
      </c>
      <c r="AK12" s="23">
        <f t="shared" si="20"/>
        <v>9.9999999999909051E-3</v>
      </c>
      <c r="AL12" s="24">
        <f t="shared" si="21"/>
        <v>23.999999999978172</v>
      </c>
      <c r="AM12" s="248">
        <v>729.44600000000003</v>
      </c>
      <c r="AN12" s="23">
        <f t="shared" si="22"/>
        <v>4.0000000000190994E-3</v>
      </c>
      <c r="AO12" s="24">
        <f t="shared" si="23"/>
        <v>9.6000000000458385</v>
      </c>
      <c r="AP12" s="27">
        <f t="shared" si="25"/>
        <v>3319.2400000030102</v>
      </c>
      <c r="AQ12" s="21">
        <f t="shared" si="24"/>
        <v>854.40000000135115</v>
      </c>
      <c r="AR12" s="27">
        <f t="shared" si="26"/>
        <v>3367.2400000029666</v>
      </c>
    </row>
    <row r="13" spans="1:88" s="19" customFormat="1" ht="13.5" thickBot="1" x14ac:dyDescent="0.25">
      <c r="A13" s="399">
        <v>9</v>
      </c>
      <c r="B13" s="252">
        <v>21015.477999999999</v>
      </c>
      <c r="C13" s="28">
        <f t="shared" si="0"/>
        <v>0.14700000000084401</v>
      </c>
      <c r="D13" s="140">
        <f t="shared" si="1"/>
        <v>1764.0000000101281</v>
      </c>
      <c r="E13" s="253">
        <v>6.5</v>
      </c>
      <c r="F13" s="32" t="s">
        <v>22</v>
      </c>
      <c r="G13" s="252">
        <v>7664.665</v>
      </c>
      <c r="H13" s="30">
        <f t="shared" si="2"/>
        <v>3.0999999999949068E-2</v>
      </c>
      <c r="I13" s="32">
        <f t="shared" si="3"/>
        <v>371.99999999938882</v>
      </c>
      <c r="J13" s="252">
        <v>8800.6239999999998</v>
      </c>
      <c r="K13" s="30">
        <f t="shared" si="4"/>
        <v>0.11999999999898137</v>
      </c>
      <c r="L13" s="32">
        <f t="shared" si="5"/>
        <v>1439.9999999877764</v>
      </c>
      <c r="M13" s="254">
        <v>6.4</v>
      </c>
      <c r="N13" s="139" t="s">
        <v>23</v>
      </c>
      <c r="O13" s="252">
        <v>6496.2160000000003</v>
      </c>
      <c r="P13" s="30">
        <f t="shared" si="6"/>
        <v>3.7000000000261934E-2</v>
      </c>
      <c r="Q13" s="32">
        <f t="shared" si="7"/>
        <v>444.00000000314321</v>
      </c>
      <c r="R13" s="252">
        <v>26683.164000000001</v>
      </c>
      <c r="S13" s="30">
        <f t="shared" si="8"/>
        <v>0.33499999999912689</v>
      </c>
      <c r="T13" s="31">
        <f t="shared" si="9"/>
        <v>6.6999999999825377</v>
      </c>
      <c r="U13" s="252">
        <v>2518.8679999999999</v>
      </c>
      <c r="V13" s="30">
        <f t="shared" si="10"/>
        <v>1.6999999999825377E-2</v>
      </c>
      <c r="W13" s="31">
        <f t="shared" si="11"/>
        <v>0.33999999999650754</v>
      </c>
      <c r="X13" s="252">
        <v>4280.93</v>
      </c>
      <c r="Y13" s="30">
        <f t="shared" si="12"/>
        <v>0</v>
      </c>
      <c r="Z13" s="32">
        <f t="shared" si="13"/>
        <v>0</v>
      </c>
      <c r="AA13" s="252">
        <v>2654.4119999999998</v>
      </c>
      <c r="AB13" s="30">
        <f t="shared" si="14"/>
        <v>0</v>
      </c>
      <c r="AC13" s="32">
        <f t="shared" si="15"/>
        <v>0</v>
      </c>
      <c r="AD13" s="252">
        <v>73.099000000000004</v>
      </c>
      <c r="AE13" s="33">
        <f t="shared" si="16"/>
        <v>0</v>
      </c>
      <c r="AF13" s="32">
        <f t="shared" si="17"/>
        <v>0</v>
      </c>
      <c r="AG13" s="252">
        <v>241.29300000000001</v>
      </c>
      <c r="AH13" s="33">
        <f t="shared" si="18"/>
        <v>0</v>
      </c>
      <c r="AI13" s="32">
        <f t="shared" si="19"/>
        <v>0</v>
      </c>
      <c r="AJ13" s="252">
        <v>885.90099999999995</v>
      </c>
      <c r="AK13" s="30">
        <f t="shared" si="20"/>
        <v>1.0999999999967258E-2</v>
      </c>
      <c r="AL13" s="32">
        <f t="shared" si="21"/>
        <v>26.39999999992142</v>
      </c>
      <c r="AM13" s="252">
        <v>729.45</v>
      </c>
      <c r="AN13" s="30">
        <f t="shared" si="22"/>
        <v>4.0000000000190994E-3</v>
      </c>
      <c r="AO13" s="32">
        <f t="shared" si="23"/>
        <v>9.6000000000458385</v>
      </c>
      <c r="AP13" s="141">
        <f t="shared" si="25"/>
        <v>3184.6399999979621</v>
      </c>
      <c r="AQ13" s="29">
        <f t="shared" si="24"/>
        <v>806.40000000248619</v>
      </c>
      <c r="AR13" s="141">
        <f t="shared" si="26"/>
        <v>3237.439999997805</v>
      </c>
    </row>
    <row r="14" spans="1:88" s="151" customFormat="1" ht="13.5" thickBot="1" x14ac:dyDescent="0.25">
      <c r="A14" s="402">
        <v>10</v>
      </c>
      <c r="B14" s="263">
        <v>21015.623</v>
      </c>
      <c r="C14" s="146">
        <f t="shared" si="0"/>
        <v>0.14500000000043656</v>
      </c>
      <c r="D14" s="147">
        <f t="shared" si="1"/>
        <v>1740.0000000052387</v>
      </c>
      <c r="E14" s="264">
        <v>6.5</v>
      </c>
      <c r="F14" s="147" t="s">
        <v>22</v>
      </c>
      <c r="G14" s="263">
        <v>7664.6949999999997</v>
      </c>
      <c r="H14" s="146">
        <f t="shared" si="2"/>
        <v>2.9999999999745341E-2</v>
      </c>
      <c r="I14" s="147">
        <f t="shared" si="3"/>
        <v>359.9999999969441</v>
      </c>
      <c r="J14" s="263">
        <v>8800.7430000000004</v>
      </c>
      <c r="K14" s="146">
        <f t="shared" si="4"/>
        <v>0.11900000000059663</v>
      </c>
      <c r="L14" s="147">
        <f t="shared" si="5"/>
        <v>1428.0000000071595</v>
      </c>
      <c r="M14" s="265">
        <v>6.3</v>
      </c>
      <c r="N14" s="150" t="s">
        <v>23</v>
      </c>
      <c r="O14" s="263">
        <v>6496.2510000000002</v>
      </c>
      <c r="P14" s="146">
        <f t="shared" si="6"/>
        <v>3.4999999999854481E-2</v>
      </c>
      <c r="Q14" s="147">
        <f t="shared" si="7"/>
        <v>419.99999999825377</v>
      </c>
      <c r="R14" s="263">
        <v>26683.484</v>
      </c>
      <c r="S14" s="146">
        <f t="shared" si="8"/>
        <v>0.31999999999970896</v>
      </c>
      <c r="T14" s="148">
        <f t="shared" si="9"/>
        <v>6.3999999999941792</v>
      </c>
      <c r="U14" s="263">
        <v>2518.8850000000002</v>
      </c>
      <c r="V14" s="146">
        <f t="shared" si="10"/>
        <v>1.7000000000280124E-2</v>
      </c>
      <c r="W14" s="148">
        <f t="shared" si="11"/>
        <v>0.34000000000560249</v>
      </c>
      <c r="X14" s="263">
        <v>4280.93</v>
      </c>
      <c r="Y14" s="146">
        <f t="shared" si="12"/>
        <v>0</v>
      </c>
      <c r="Z14" s="147">
        <f t="shared" si="13"/>
        <v>0</v>
      </c>
      <c r="AA14" s="263">
        <v>2654.4119999999998</v>
      </c>
      <c r="AB14" s="146">
        <f t="shared" si="14"/>
        <v>0</v>
      </c>
      <c r="AC14" s="147">
        <f t="shared" si="15"/>
        <v>0</v>
      </c>
      <c r="AD14" s="263">
        <v>73.099000000000004</v>
      </c>
      <c r="AE14" s="146">
        <f t="shared" si="16"/>
        <v>0</v>
      </c>
      <c r="AF14" s="147">
        <f t="shared" si="17"/>
        <v>0</v>
      </c>
      <c r="AG14" s="263">
        <v>241.29300000000001</v>
      </c>
      <c r="AH14" s="146">
        <f t="shared" si="18"/>
        <v>0</v>
      </c>
      <c r="AI14" s="147">
        <f t="shared" si="19"/>
        <v>0</v>
      </c>
      <c r="AJ14" s="263">
        <v>885.91099999999994</v>
      </c>
      <c r="AK14" s="146">
        <f t="shared" si="20"/>
        <v>9.9999999999909051E-3</v>
      </c>
      <c r="AL14" s="147">
        <f t="shared" si="21"/>
        <v>23.999999999978172</v>
      </c>
      <c r="AM14" s="263">
        <v>729.45399999999995</v>
      </c>
      <c r="AN14" s="146">
        <f t="shared" si="22"/>
        <v>3.9999999999054126E-3</v>
      </c>
      <c r="AO14" s="147">
        <f t="shared" si="23"/>
        <v>9.5999999997729901</v>
      </c>
      <c r="AP14" s="149">
        <f t="shared" si="25"/>
        <v>3150.7400000124198</v>
      </c>
      <c r="AQ14" s="145">
        <f t="shared" si="24"/>
        <v>770.39999999542488</v>
      </c>
      <c r="AR14" s="149">
        <f t="shared" si="26"/>
        <v>3198.7400000123762</v>
      </c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</row>
    <row r="15" spans="1:88" s="236" customFormat="1" x14ac:dyDescent="0.2">
      <c r="A15" s="401">
        <v>11</v>
      </c>
      <c r="B15" s="260">
        <v>21015.776000000002</v>
      </c>
      <c r="C15" s="37">
        <f t="shared" si="0"/>
        <v>0.15300000000206637</v>
      </c>
      <c r="D15" s="39">
        <f t="shared" si="1"/>
        <v>1836.0000000247965</v>
      </c>
      <c r="E15" s="261">
        <v>6.5</v>
      </c>
      <c r="F15" s="39" t="s">
        <v>22</v>
      </c>
      <c r="G15" s="260">
        <v>7664.7290000000003</v>
      </c>
      <c r="H15" s="37">
        <f t="shared" si="2"/>
        <v>3.4000000000560249E-2</v>
      </c>
      <c r="I15" s="39">
        <f t="shared" si="3"/>
        <v>408.00000000672298</v>
      </c>
      <c r="J15" s="260">
        <v>8800.8680000000004</v>
      </c>
      <c r="K15" s="37">
        <f t="shared" si="4"/>
        <v>0.125</v>
      </c>
      <c r="L15" s="39">
        <f t="shared" si="5"/>
        <v>1500</v>
      </c>
      <c r="M15" s="266">
        <v>6.3</v>
      </c>
      <c r="N15" s="240" t="s">
        <v>23</v>
      </c>
      <c r="O15" s="260">
        <v>6496.2870000000003</v>
      </c>
      <c r="P15" s="37">
        <f t="shared" si="6"/>
        <v>3.6000000000058208E-2</v>
      </c>
      <c r="Q15" s="39">
        <f t="shared" si="7"/>
        <v>432.00000000069849</v>
      </c>
      <c r="R15" s="260">
        <v>26683.804</v>
      </c>
      <c r="S15" s="37">
        <f t="shared" si="8"/>
        <v>0.31999999999970896</v>
      </c>
      <c r="T15" s="38">
        <f t="shared" si="9"/>
        <v>6.3999999999941792</v>
      </c>
      <c r="U15" s="260">
        <v>2518.9009999999998</v>
      </c>
      <c r="V15" s="37">
        <f t="shared" si="10"/>
        <v>1.599999999962165E-2</v>
      </c>
      <c r="W15" s="38">
        <f t="shared" si="11"/>
        <v>0.319999999992433</v>
      </c>
      <c r="X15" s="260">
        <v>4280.93</v>
      </c>
      <c r="Y15" s="37">
        <f t="shared" si="12"/>
        <v>0</v>
      </c>
      <c r="Z15" s="39">
        <f t="shared" si="13"/>
        <v>0</v>
      </c>
      <c r="AA15" s="260">
        <v>2654.4119999999998</v>
      </c>
      <c r="AB15" s="37">
        <f t="shared" si="14"/>
        <v>0</v>
      </c>
      <c r="AC15" s="39">
        <f t="shared" si="15"/>
        <v>0</v>
      </c>
      <c r="AD15" s="260">
        <v>73.099000000000004</v>
      </c>
      <c r="AE15" s="37">
        <f t="shared" si="16"/>
        <v>0</v>
      </c>
      <c r="AF15" s="39">
        <f t="shared" si="17"/>
        <v>0</v>
      </c>
      <c r="AG15" s="260">
        <v>241.29300000000001</v>
      </c>
      <c r="AH15" s="37">
        <f t="shared" si="18"/>
        <v>0</v>
      </c>
      <c r="AI15" s="39">
        <f t="shared" si="19"/>
        <v>0</v>
      </c>
      <c r="AJ15" s="260">
        <v>885.92100000000005</v>
      </c>
      <c r="AK15" s="37">
        <f t="shared" si="20"/>
        <v>1.0000000000104592E-2</v>
      </c>
      <c r="AL15" s="39">
        <f t="shared" si="21"/>
        <v>24.000000000251021</v>
      </c>
      <c r="AM15" s="260">
        <v>729.45799999999997</v>
      </c>
      <c r="AN15" s="37">
        <f t="shared" si="22"/>
        <v>4.0000000000190994E-3</v>
      </c>
      <c r="AO15" s="39">
        <f t="shared" si="23"/>
        <v>9.6000000000458385</v>
      </c>
      <c r="AP15" s="144">
        <f t="shared" si="25"/>
        <v>3318.7200000245321</v>
      </c>
      <c r="AQ15" s="36">
        <f t="shared" si="24"/>
        <v>830.40000000737564</v>
      </c>
      <c r="AR15" s="144">
        <f t="shared" si="26"/>
        <v>3366.7200000250341</v>
      </c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</row>
    <row r="16" spans="1:88" s="19" customFormat="1" x14ac:dyDescent="0.2">
      <c r="A16" s="401">
        <v>12</v>
      </c>
      <c r="B16" s="260">
        <v>21015.916000000001</v>
      </c>
      <c r="C16" s="35">
        <f t="shared" si="0"/>
        <v>0.13999999999941792</v>
      </c>
      <c r="D16" s="143">
        <f t="shared" si="1"/>
        <v>1679.9999999930151</v>
      </c>
      <c r="E16" s="261">
        <v>6.4</v>
      </c>
      <c r="F16" s="39" t="s">
        <v>22</v>
      </c>
      <c r="G16" s="260">
        <v>7664.7579999999998</v>
      </c>
      <c r="H16" s="37">
        <f t="shared" si="2"/>
        <v>2.8999999999541615E-2</v>
      </c>
      <c r="I16" s="39">
        <f t="shared" si="3"/>
        <v>347.99999999449938</v>
      </c>
      <c r="J16" s="260">
        <v>8801</v>
      </c>
      <c r="K16" s="37">
        <f t="shared" si="4"/>
        <v>0.1319999999996071</v>
      </c>
      <c r="L16" s="39">
        <f t="shared" si="5"/>
        <v>1583.9999999952852</v>
      </c>
      <c r="M16" s="262">
        <v>6.4</v>
      </c>
      <c r="N16" s="240" t="s">
        <v>23</v>
      </c>
      <c r="O16" s="260">
        <v>6496.3310000000001</v>
      </c>
      <c r="P16" s="37">
        <f t="shared" si="6"/>
        <v>4.3999999999869033E-2</v>
      </c>
      <c r="Q16" s="39">
        <f t="shared" si="7"/>
        <v>527.99999999842839</v>
      </c>
      <c r="R16" s="260">
        <v>26684.1</v>
      </c>
      <c r="S16" s="37">
        <f t="shared" si="8"/>
        <v>0.2959999999984575</v>
      </c>
      <c r="T16" s="38">
        <f t="shared" si="9"/>
        <v>5.9199999999691499</v>
      </c>
      <c r="U16" s="260">
        <v>2518.9160000000002</v>
      </c>
      <c r="V16" s="37">
        <f t="shared" si="10"/>
        <v>1.5000000000327418E-2</v>
      </c>
      <c r="W16" s="38">
        <f t="shared" si="11"/>
        <v>0.30000000000654836</v>
      </c>
      <c r="X16" s="260">
        <v>4280.93</v>
      </c>
      <c r="Y16" s="37">
        <f t="shared" si="12"/>
        <v>0</v>
      </c>
      <c r="Z16" s="39">
        <f t="shared" si="13"/>
        <v>0</v>
      </c>
      <c r="AA16" s="260">
        <v>2654.4119999999998</v>
      </c>
      <c r="AB16" s="37">
        <f t="shared" si="14"/>
        <v>0</v>
      </c>
      <c r="AC16" s="39">
        <f t="shared" si="15"/>
        <v>0</v>
      </c>
      <c r="AD16" s="260">
        <v>73.099000000000004</v>
      </c>
      <c r="AE16" s="40">
        <f t="shared" si="16"/>
        <v>0</v>
      </c>
      <c r="AF16" s="39">
        <f t="shared" si="17"/>
        <v>0</v>
      </c>
      <c r="AG16" s="260">
        <v>241.29300000000001</v>
      </c>
      <c r="AH16" s="40">
        <f t="shared" si="18"/>
        <v>0</v>
      </c>
      <c r="AI16" s="39">
        <f t="shared" si="19"/>
        <v>0</v>
      </c>
      <c r="AJ16" s="260">
        <v>885.93</v>
      </c>
      <c r="AK16" s="37">
        <f t="shared" si="20"/>
        <v>8.9999999999008651E-3</v>
      </c>
      <c r="AL16" s="39">
        <f t="shared" si="21"/>
        <v>21.599999999762076</v>
      </c>
      <c r="AM16" s="260">
        <v>729.46199999999999</v>
      </c>
      <c r="AN16" s="37">
        <f t="shared" si="22"/>
        <v>4.0000000000190994E-3</v>
      </c>
      <c r="AO16" s="39">
        <f t="shared" si="23"/>
        <v>9.6000000000458385</v>
      </c>
      <c r="AP16" s="144">
        <f t="shared" si="25"/>
        <v>3248.6199999885139</v>
      </c>
      <c r="AQ16" s="36">
        <f t="shared" si="24"/>
        <v>866.39999999288193</v>
      </c>
      <c r="AR16" s="144">
        <f t="shared" si="26"/>
        <v>3291.819999988038</v>
      </c>
    </row>
    <row r="17" spans="1:88" s="19" customFormat="1" x14ac:dyDescent="0.2">
      <c r="A17" s="399">
        <v>13</v>
      </c>
      <c r="B17" s="252">
        <v>21016.062999999998</v>
      </c>
      <c r="C17" s="28">
        <f t="shared" si="0"/>
        <v>0.14699999999720603</v>
      </c>
      <c r="D17" s="140">
        <f t="shared" si="1"/>
        <v>1763.9999999664724</v>
      </c>
      <c r="E17" s="253">
        <v>6.4</v>
      </c>
      <c r="F17" s="32" t="s">
        <v>22</v>
      </c>
      <c r="G17" s="252">
        <v>7664.7879999999996</v>
      </c>
      <c r="H17" s="30">
        <f t="shared" si="2"/>
        <v>2.9999999999745341E-2</v>
      </c>
      <c r="I17" s="32">
        <f t="shared" si="3"/>
        <v>359.9999999969441</v>
      </c>
      <c r="J17" s="252">
        <v>8801.1350000000002</v>
      </c>
      <c r="K17" s="30">
        <f t="shared" si="4"/>
        <v>0.13500000000021828</v>
      </c>
      <c r="L17" s="32">
        <f t="shared" si="5"/>
        <v>1620.0000000026193</v>
      </c>
      <c r="M17" s="254">
        <v>6.4</v>
      </c>
      <c r="N17" s="139" t="s">
        <v>23</v>
      </c>
      <c r="O17" s="252">
        <v>6496.3770000000004</v>
      </c>
      <c r="P17" s="30">
        <f t="shared" si="6"/>
        <v>4.6000000000276486E-2</v>
      </c>
      <c r="Q17" s="32">
        <f t="shared" si="7"/>
        <v>552.00000000331784</v>
      </c>
      <c r="R17" s="252">
        <v>26684.411</v>
      </c>
      <c r="S17" s="30">
        <f t="shared" si="8"/>
        <v>0.3110000000015134</v>
      </c>
      <c r="T17" s="31">
        <f t="shared" si="9"/>
        <v>6.220000000030268</v>
      </c>
      <c r="U17" s="252">
        <v>2518.9340000000002</v>
      </c>
      <c r="V17" s="30">
        <f t="shared" si="10"/>
        <v>1.8000000000029104E-2</v>
      </c>
      <c r="W17" s="31">
        <f t="shared" si="11"/>
        <v>0.36000000000058208</v>
      </c>
      <c r="X17" s="252">
        <v>4280.93</v>
      </c>
      <c r="Y17" s="30">
        <f t="shared" si="12"/>
        <v>0</v>
      </c>
      <c r="Z17" s="32">
        <f t="shared" si="13"/>
        <v>0</v>
      </c>
      <c r="AA17" s="252">
        <v>2654.4119999999998</v>
      </c>
      <c r="AB17" s="30">
        <f t="shared" si="14"/>
        <v>0</v>
      </c>
      <c r="AC17" s="32">
        <f t="shared" si="15"/>
        <v>0</v>
      </c>
      <c r="AD17" s="252">
        <v>73.099000000000004</v>
      </c>
      <c r="AE17" s="33">
        <f t="shared" si="16"/>
        <v>0</v>
      </c>
      <c r="AF17" s="32">
        <f t="shared" si="17"/>
        <v>0</v>
      </c>
      <c r="AG17" s="252">
        <v>241.29300000000001</v>
      </c>
      <c r="AH17" s="33">
        <f t="shared" si="18"/>
        <v>0</v>
      </c>
      <c r="AI17" s="32">
        <f t="shared" si="19"/>
        <v>0</v>
      </c>
      <c r="AJ17" s="252">
        <v>885.94</v>
      </c>
      <c r="AK17" s="30">
        <f t="shared" si="20"/>
        <v>1.0000000000104592E-2</v>
      </c>
      <c r="AL17" s="32">
        <f t="shared" si="21"/>
        <v>24.000000000251021</v>
      </c>
      <c r="AM17" s="252">
        <v>729.46600000000001</v>
      </c>
      <c r="AN17" s="30">
        <f t="shared" si="22"/>
        <v>4.0000000000190994E-3</v>
      </c>
      <c r="AO17" s="32">
        <f t="shared" si="23"/>
        <v>9.6000000000458385</v>
      </c>
      <c r="AP17" s="141">
        <f t="shared" si="25"/>
        <v>3366.5799999688716</v>
      </c>
      <c r="AQ17" s="29">
        <f t="shared" si="24"/>
        <v>902.4000000002161</v>
      </c>
      <c r="AR17" s="141">
        <f t="shared" si="26"/>
        <v>3414.5799999693736</v>
      </c>
    </row>
    <row r="18" spans="1:88" s="34" customFormat="1" x14ac:dyDescent="0.2">
      <c r="A18" s="398">
        <v>14</v>
      </c>
      <c r="B18" s="248">
        <v>21016.205999999998</v>
      </c>
      <c r="C18" s="23">
        <f t="shared" si="0"/>
        <v>0.1430000000000291</v>
      </c>
      <c r="D18" s="24">
        <f t="shared" si="1"/>
        <v>1716.0000000003492</v>
      </c>
      <c r="E18" s="251">
        <v>6.4</v>
      </c>
      <c r="F18" s="24" t="s">
        <v>22</v>
      </c>
      <c r="G18" s="248">
        <v>7664.81</v>
      </c>
      <c r="H18" s="23">
        <f t="shared" si="2"/>
        <v>2.2000000000844011E-2</v>
      </c>
      <c r="I18" s="24">
        <f t="shared" si="3"/>
        <v>264.00000001012813</v>
      </c>
      <c r="J18" s="248">
        <v>8801.3140000000003</v>
      </c>
      <c r="K18" s="23">
        <f t="shared" si="4"/>
        <v>0.17900000000008731</v>
      </c>
      <c r="L18" s="24">
        <f t="shared" si="5"/>
        <v>2148.0000000010477</v>
      </c>
      <c r="M18" s="267">
        <v>6.3</v>
      </c>
      <c r="N18" s="241" t="s">
        <v>23</v>
      </c>
      <c r="O18" s="248">
        <v>6496.4449999999997</v>
      </c>
      <c r="P18" s="23">
        <f t="shared" si="6"/>
        <v>6.7999999999301508E-2</v>
      </c>
      <c r="Q18" s="24">
        <f t="shared" si="7"/>
        <v>815.9999999916181</v>
      </c>
      <c r="R18" s="248">
        <v>26684.768</v>
      </c>
      <c r="S18" s="23">
        <f t="shared" si="8"/>
        <v>0.3569999999999709</v>
      </c>
      <c r="T18" s="25">
        <f t="shared" si="9"/>
        <v>7.1399999999994179</v>
      </c>
      <c r="U18" s="248">
        <v>2518.9520000000002</v>
      </c>
      <c r="V18" s="23">
        <f t="shared" si="10"/>
        <v>1.8000000000029104E-2</v>
      </c>
      <c r="W18" s="25">
        <f t="shared" si="11"/>
        <v>0.36000000000058208</v>
      </c>
      <c r="X18" s="248">
        <v>4280.93</v>
      </c>
      <c r="Y18" s="23">
        <f t="shared" si="12"/>
        <v>0</v>
      </c>
      <c r="Z18" s="24">
        <f t="shared" si="13"/>
        <v>0</v>
      </c>
      <c r="AA18" s="248">
        <v>2654.4119999999998</v>
      </c>
      <c r="AB18" s="23">
        <f t="shared" si="14"/>
        <v>0</v>
      </c>
      <c r="AC18" s="24">
        <f t="shared" si="15"/>
        <v>0</v>
      </c>
      <c r="AD18" s="248">
        <v>73.099000000000004</v>
      </c>
      <c r="AE18" s="23">
        <f t="shared" si="16"/>
        <v>0</v>
      </c>
      <c r="AF18" s="24">
        <f t="shared" si="17"/>
        <v>0</v>
      </c>
      <c r="AG18" s="248">
        <v>241.29300000000001</v>
      </c>
      <c r="AH18" s="23">
        <f t="shared" si="18"/>
        <v>0</v>
      </c>
      <c r="AI18" s="24">
        <f t="shared" si="19"/>
        <v>0</v>
      </c>
      <c r="AJ18" s="248">
        <v>885.95</v>
      </c>
      <c r="AK18" s="23">
        <f t="shared" si="20"/>
        <v>9.9999999999909051E-3</v>
      </c>
      <c r="AL18" s="24">
        <f t="shared" si="21"/>
        <v>23.999999999978172</v>
      </c>
      <c r="AM18" s="248">
        <v>729.47</v>
      </c>
      <c r="AN18" s="23">
        <f t="shared" si="22"/>
        <v>4.0000000000190994E-3</v>
      </c>
      <c r="AO18" s="24">
        <f t="shared" si="23"/>
        <v>9.6000000000458385</v>
      </c>
      <c r="AP18" s="27">
        <f t="shared" si="25"/>
        <v>3847.5000000014188</v>
      </c>
      <c r="AQ18" s="21">
        <f t="shared" si="24"/>
        <v>1070.4000000017004</v>
      </c>
      <c r="AR18" s="27">
        <f t="shared" si="26"/>
        <v>3895.5000000013752</v>
      </c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</row>
    <row r="19" spans="1:88" s="19" customFormat="1" x14ac:dyDescent="0.2">
      <c r="A19" s="401">
        <v>15</v>
      </c>
      <c r="B19" s="260">
        <v>21016.31</v>
      </c>
      <c r="C19" s="35">
        <f t="shared" si="0"/>
        <v>0.10400000000299769</v>
      </c>
      <c r="D19" s="143">
        <f t="shared" si="1"/>
        <v>1248.0000000359723</v>
      </c>
      <c r="E19" s="261">
        <v>6.5</v>
      </c>
      <c r="F19" s="39" t="s">
        <v>22</v>
      </c>
      <c r="G19" s="260">
        <v>7664.82</v>
      </c>
      <c r="H19" s="37">
        <f t="shared" si="2"/>
        <v>9.999999999308784E-3</v>
      </c>
      <c r="I19" s="39">
        <f t="shared" si="3"/>
        <v>119.99999999170541</v>
      </c>
      <c r="J19" s="260">
        <v>8801.4599999999991</v>
      </c>
      <c r="K19" s="37">
        <f t="shared" si="4"/>
        <v>0.14599999999882129</v>
      </c>
      <c r="L19" s="39">
        <f t="shared" si="5"/>
        <v>1751.9999999858555</v>
      </c>
      <c r="M19" s="262">
        <v>6.4</v>
      </c>
      <c r="N19" s="240" t="s">
        <v>23</v>
      </c>
      <c r="O19" s="260">
        <v>6496.5020000000004</v>
      </c>
      <c r="P19" s="37">
        <f t="shared" si="6"/>
        <v>5.7000000000698492E-2</v>
      </c>
      <c r="Q19" s="39">
        <f t="shared" si="7"/>
        <v>684.0000000083819</v>
      </c>
      <c r="R19" s="260">
        <v>26685.047999999999</v>
      </c>
      <c r="S19" s="37">
        <f t="shared" si="8"/>
        <v>0.27999999999883585</v>
      </c>
      <c r="T19" s="38">
        <f t="shared" si="9"/>
        <v>5.5999999999767169</v>
      </c>
      <c r="U19" s="260">
        <v>2518.9670000000001</v>
      </c>
      <c r="V19" s="37">
        <v>0</v>
      </c>
      <c r="W19" s="38">
        <f t="shared" si="11"/>
        <v>0</v>
      </c>
      <c r="X19" s="260">
        <v>4280.93</v>
      </c>
      <c r="Y19" s="37">
        <f t="shared" si="12"/>
        <v>0</v>
      </c>
      <c r="Z19" s="39">
        <f t="shared" si="13"/>
        <v>0</v>
      </c>
      <c r="AA19" s="260">
        <v>2654.4119999999998</v>
      </c>
      <c r="AB19" s="37">
        <v>0</v>
      </c>
      <c r="AC19" s="39">
        <f t="shared" si="15"/>
        <v>0</v>
      </c>
      <c r="AD19" s="260">
        <v>73.099000000000004</v>
      </c>
      <c r="AE19" s="40">
        <f t="shared" si="16"/>
        <v>0</v>
      </c>
      <c r="AF19" s="39">
        <f t="shared" si="17"/>
        <v>0</v>
      </c>
      <c r="AG19" s="260">
        <v>241.29300000000001</v>
      </c>
      <c r="AH19" s="40">
        <f t="shared" si="18"/>
        <v>0</v>
      </c>
      <c r="AI19" s="39">
        <f t="shared" si="19"/>
        <v>0</v>
      </c>
      <c r="AJ19" s="260">
        <v>885.95699999999999</v>
      </c>
      <c r="AK19" s="37">
        <f t="shared" si="20"/>
        <v>6.9999999999481588E-3</v>
      </c>
      <c r="AL19" s="39">
        <f t="shared" si="21"/>
        <v>16.799999999875581</v>
      </c>
      <c r="AM19" s="260">
        <v>729.47299999999996</v>
      </c>
      <c r="AN19" s="37">
        <f t="shared" si="22"/>
        <v>2.9999999999290594E-3</v>
      </c>
      <c r="AO19" s="39">
        <f t="shared" si="23"/>
        <v>7.1999999998297426</v>
      </c>
      <c r="AP19" s="144">
        <f t="shared" si="25"/>
        <v>2988.800000021929</v>
      </c>
      <c r="AQ19" s="36">
        <f t="shared" si="24"/>
        <v>796.80000000025757</v>
      </c>
      <c r="AR19" s="144">
        <f t="shared" si="26"/>
        <v>3022.4000000216802</v>
      </c>
    </row>
    <row r="20" spans="1:88" s="19" customFormat="1" x14ac:dyDescent="0.2">
      <c r="A20" s="398">
        <v>16</v>
      </c>
      <c r="B20" s="248">
        <v>21016.421999999999</v>
      </c>
      <c r="C20" s="20">
        <f t="shared" si="0"/>
        <v>0.11199999999735155</v>
      </c>
      <c r="D20" s="22">
        <f t="shared" si="1"/>
        <v>1343.9999999682186</v>
      </c>
      <c r="E20" s="251">
        <v>6.4</v>
      </c>
      <c r="F20" s="24" t="s">
        <v>22</v>
      </c>
      <c r="G20" s="248">
        <v>7664.8320000000003</v>
      </c>
      <c r="H20" s="23">
        <f t="shared" si="2"/>
        <v>1.2000000000625732E-2</v>
      </c>
      <c r="I20" s="24">
        <f t="shared" si="3"/>
        <v>144.00000000750879</v>
      </c>
      <c r="J20" s="248">
        <v>8801.6190000000006</v>
      </c>
      <c r="K20" s="23">
        <f t="shared" si="4"/>
        <v>0.15900000000146974</v>
      </c>
      <c r="L20" s="24">
        <f t="shared" si="5"/>
        <v>1908.0000000176369</v>
      </c>
      <c r="M20" s="250">
        <v>6.4</v>
      </c>
      <c r="N20" s="241" t="s">
        <v>23</v>
      </c>
      <c r="O20" s="248">
        <v>6496.5649999999996</v>
      </c>
      <c r="P20" s="23">
        <f t="shared" si="6"/>
        <v>6.2999999999192369E-2</v>
      </c>
      <c r="Q20" s="24">
        <f t="shared" si="7"/>
        <v>755.99999999030842</v>
      </c>
      <c r="R20" s="248">
        <v>26685.352999999999</v>
      </c>
      <c r="S20" s="23">
        <f t="shared" si="8"/>
        <v>0.30500000000029104</v>
      </c>
      <c r="T20" s="25">
        <f t="shared" si="9"/>
        <v>6.1000000000058208</v>
      </c>
      <c r="U20" s="248">
        <v>2518.9830000000002</v>
      </c>
      <c r="V20" s="23">
        <f t="shared" ref="V20:V28" si="27">U20-U19</f>
        <v>1.6000000000076398E-2</v>
      </c>
      <c r="W20" s="25">
        <f t="shared" si="11"/>
        <v>0.32000000000152795</v>
      </c>
      <c r="X20" s="248">
        <v>4280.93</v>
      </c>
      <c r="Y20" s="23">
        <f t="shared" si="12"/>
        <v>0</v>
      </c>
      <c r="Z20" s="24">
        <f t="shared" si="13"/>
        <v>0</v>
      </c>
      <c r="AA20" s="248">
        <v>2654.4119999999998</v>
      </c>
      <c r="AB20" s="23">
        <f t="shared" ref="AB20:AB28" si="28">AA20-AA19</f>
        <v>0</v>
      </c>
      <c r="AC20" s="24">
        <f t="shared" si="15"/>
        <v>0</v>
      </c>
      <c r="AD20" s="248">
        <v>73.099000000000004</v>
      </c>
      <c r="AE20" s="26">
        <f t="shared" si="16"/>
        <v>0</v>
      </c>
      <c r="AF20" s="24">
        <f t="shared" si="17"/>
        <v>0</v>
      </c>
      <c r="AG20" s="248">
        <v>241.29300000000001</v>
      </c>
      <c r="AH20" s="26">
        <f t="shared" si="18"/>
        <v>0</v>
      </c>
      <c r="AI20" s="24">
        <f t="shared" si="19"/>
        <v>0</v>
      </c>
      <c r="AJ20" s="248">
        <v>885.96500000000003</v>
      </c>
      <c r="AK20" s="23">
        <f t="shared" si="20"/>
        <v>8.0000000000381988E-3</v>
      </c>
      <c r="AL20" s="24">
        <f t="shared" si="21"/>
        <v>19.200000000091677</v>
      </c>
      <c r="AM20" s="248">
        <v>729.47699999999998</v>
      </c>
      <c r="AN20" s="23">
        <f t="shared" si="22"/>
        <v>4.0000000000190994E-3</v>
      </c>
      <c r="AO20" s="24">
        <f t="shared" si="23"/>
        <v>9.6000000000458385</v>
      </c>
      <c r="AP20" s="27">
        <f t="shared" si="25"/>
        <v>3239.2199999857712</v>
      </c>
      <c r="AQ20" s="21">
        <f t="shared" si="24"/>
        <v>890.39999999777137</v>
      </c>
      <c r="AR20" s="27">
        <f t="shared" si="26"/>
        <v>3277.6199999859546</v>
      </c>
    </row>
    <row r="21" spans="1:88" s="19" customFormat="1" x14ac:dyDescent="0.2">
      <c r="A21" s="398">
        <v>17</v>
      </c>
      <c r="B21" s="248">
        <v>21016.537</v>
      </c>
      <c r="C21" s="20">
        <f t="shared" si="0"/>
        <v>0.11500000000160071</v>
      </c>
      <c r="D21" s="22">
        <f t="shared" si="1"/>
        <v>1380.0000000192085</v>
      </c>
      <c r="E21" s="251">
        <v>6.5</v>
      </c>
      <c r="F21" s="24" t="s">
        <v>22</v>
      </c>
      <c r="G21" s="248">
        <v>7664.8450000000003</v>
      </c>
      <c r="H21" s="23">
        <f t="shared" si="2"/>
        <v>1.2999999999919964E-2</v>
      </c>
      <c r="I21" s="24">
        <f t="shared" si="3"/>
        <v>155.99999999903957</v>
      </c>
      <c r="J21" s="248">
        <v>8801.7829999999994</v>
      </c>
      <c r="K21" s="23">
        <f t="shared" si="4"/>
        <v>0.1639999999988504</v>
      </c>
      <c r="L21" s="24">
        <f t="shared" si="5"/>
        <v>1967.9999999862048</v>
      </c>
      <c r="M21" s="250">
        <v>6.4</v>
      </c>
      <c r="N21" s="241" t="s">
        <v>23</v>
      </c>
      <c r="O21" s="248">
        <v>6496.6310000000003</v>
      </c>
      <c r="P21" s="23">
        <f t="shared" si="6"/>
        <v>6.6000000000713044E-2</v>
      </c>
      <c r="Q21" s="24">
        <f t="shared" si="7"/>
        <v>792.00000000855653</v>
      </c>
      <c r="R21" s="248">
        <v>26685.681</v>
      </c>
      <c r="S21" s="23">
        <f t="shared" si="8"/>
        <v>0.32800000000133878</v>
      </c>
      <c r="T21" s="25">
        <f t="shared" si="9"/>
        <v>6.5600000000267755</v>
      </c>
      <c r="U21" s="248">
        <v>2518.9989999999998</v>
      </c>
      <c r="V21" s="23">
        <f t="shared" si="27"/>
        <v>1.599999999962165E-2</v>
      </c>
      <c r="W21" s="25">
        <f t="shared" si="11"/>
        <v>0.319999999992433</v>
      </c>
      <c r="X21" s="248">
        <v>4280.93</v>
      </c>
      <c r="Y21" s="23">
        <f t="shared" si="12"/>
        <v>0</v>
      </c>
      <c r="Z21" s="24">
        <f t="shared" si="13"/>
        <v>0</v>
      </c>
      <c r="AA21" s="248">
        <v>2654.4119999999998</v>
      </c>
      <c r="AB21" s="23">
        <f t="shared" si="28"/>
        <v>0</v>
      </c>
      <c r="AC21" s="24">
        <f t="shared" si="15"/>
        <v>0</v>
      </c>
      <c r="AD21" s="248">
        <v>73.099000000000004</v>
      </c>
      <c r="AE21" s="26">
        <f t="shared" si="16"/>
        <v>0</v>
      </c>
      <c r="AF21" s="24">
        <f t="shared" si="17"/>
        <v>0</v>
      </c>
      <c r="AG21" s="248">
        <v>241.29300000000001</v>
      </c>
      <c r="AH21" s="26">
        <f t="shared" si="18"/>
        <v>0</v>
      </c>
      <c r="AI21" s="24">
        <f t="shared" si="19"/>
        <v>0</v>
      </c>
      <c r="AJ21" s="248">
        <v>885.97400000000005</v>
      </c>
      <c r="AK21" s="23">
        <f t="shared" si="20"/>
        <v>9.0000000000145519E-3</v>
      </c>
      <c r="AL21" s="24">
        <f t="shared" si="21"/>
        <v>21.600000000034925</v>
      </c>
      <c r="AM21" s="248">
        <v>729.48099999999999</v>
      </c>
      <c r="AN21" s="23">
        <f t="shared" si="22"/>
        <v>4.0000000000190994E-3</v>
      </c>
      <c r="AO21" s="24">
        <f t="shared" si="23"/>
        <v>9.6000000000458385</v>
      </c>
      <c r="AP21" s="27">
        <f t="shared" si="25"/>
        <v>3333.2800000053976</v>
      </c>
      <c r="AQ21" s="21">
        <f t="shared" si="24"/>
        <v>938.40000000755026</v>
      </c>
      <c r="AR21" s="27">
        <f t="shared" si="26"/>
        <v>3376.4800000054674</v>
      </c>
    </row>
    <row r="22" spans="1:88" s="19" customFormat="1" ht="13.5" thickBot="1" x14ac:dyDescent="0.25">
      <c r="A22" s="399">
        <v>18</v>
      </c>
      <c r="B22" s="252">
        <v>21016.65</v>
      </c>
      <c r="C22" s="28">
        <f t="shared" si="0"/>
        <v>0.11300000000119326</v>
      </c>
      <c r="D22" s="140">
        <f t="shared" si="1"/>
        <v>1356.0000000143191</v>
      </c>
      <c r="E22" s="253">
        <v>6.5</v>
      </c>
      <c r="F22" s="32" t="s">
        <v>22</v>
      </c>
      <c r="G22" s="252">
        <v>7664.8580000000002</v>
      </c>
      <c r="H22" s="30">
        <f t="shared" si="2"/>
        <v>1.2999999999919964E-2</v>
      </c>
      <c r="I22" s="32">
        <f t="shared" si="3"/>
        <v>155.99999999903957</v>
      </c>
      <c r="J22" s="252">
        <v>8801.9449999999997</v>
      </c>
      <c r="K22" s="30">
        <f t="shared" si="4"/>
        <v>0.16200000000026193</v>
      </c>
      <c r="L22" s="32">
        <f t="shared" si="5"/>
        <v>1944.0000000031432</v>
      </c>
      <c r="M22" s="254">
        <v>6.5</v>
      </c>
      <c r="N22" s="139" t="s">
        <v>23</v>
      </c>
      <c r="O22" s="252">
        <v>6496.6980000000003</v>
      </c>
      <c r="P22" s="30">
        <f t="shared" si="6"/>
        <v>6.7000000000007276E-2</v>
      </c>
      <c r="Q22" s="32">
        <f t="shared" si="7"/>
        <v>804.00000000008731</v>
      </c>
      <c r="R22" s="252">
        <v>26686.106</v>
      </c>
      <c r="S22" s="30">
        <f t="shared" si="8"/>
        <v>0.4249999999992724</v>
      </c>
      <c r="T22" s="31">
        <f t="shared" si="9"/>
        <v>8.4999999999854481</v>
      </c>
      <c r="U22" s="252">
        <v>2519.0160000000001</v>
      </c>
      <c r="V22" s="30">
        <f t="shared" si="27"/>
        <v>1.7000000000280124E-2</v>
      </c>
      <c r="W22" s="31">
        <f t="shared" si="11"/>
        <v>0.34000000000560249</v>
      </c>
      <c r="X22" s="252">
        <v>4280.93</v>
      </c>
      <c r="Y22" s="30">
        <f t="shared" si="12"/>
        <v>0</v>
      </c>
      <c r="Z22" s="32">
        <f t="shared" si="13"/>
        <v>0</v>
      </c>
      <c r="AA22" s="252">
        <v>2654.4119999999998</v>
      </c>
      <c r="AB22" s="30">
        <f t="shared" si="28"/>
        <v>0</v>
      </c>
      <c r="AC22" s="32">
        <f t="shared" si="15"/>
        <v>0</v>
      </c>
      <c r="AD22" s="252">
        <v>73.099000000000004</v>
      </c>
      <c r="AE22" s="33">
        <f t="shared" si="16"/>
        <v>0</v>
      </c>
      <c r="AF22" s="32">
        <f t="shared" si="17"/>
        <v>0</v>
      </c>
      <c r="AG22" s="252">
        <v>241.29300000000001</v>
      </c>
      <c r="AH22" s="33">
        <f t="shared" si="18"/>
        <v>0</v>
      </c>
      <c r="AI22" s="32">
        <f t="shared" si="19"/>
        <v>0</v>
      </c>
      <c r="AJ22" s="252">
        <v>885.98400000000004</v>
      </c>
      <c r="AK22" s="30">
        <f t="shared" si="20"/>
        <v>9.9999999999909051E-3</v>
      </c>
      <c r="AL22" s="32">
        <f t="shared" si="21"/>
        <v>23.999999999978172</v>
      </c>
      <c r="AM22" s="252">
        <v>729.48500000000001</v>
      </c>
      <c r="AN22" s="30">
        <f t="shared" si="22"/>
        <v>4.0000000000190994E-3</v>
      </c>
      <c r="AO22" s="32">
        <f t="shared" si="23"/>
        <v>9.6000000000458385</v>
      </c>
      <c r="AP22" s="141">
        <f t="shared" si="25"/>
        <v>3284.8400000174752</v>
      </c>
      <c r="AQ22" s="29">
        <f t="shared" si="24"/>
        <v>950.39999999908105</v>
      </c>
      <c r="AR22" s="141">
        <f t="shared" si="26"/>
        <v>3332.8400000174315</v>
      </c>
    </row>
    <row r="23" spans="1:88" s="151" customFormat="1" ht="13.5" thickBot="1" x14ac:dyDescent="0.25">
      <c r="A23" s="402">
        <v>19</v>
      </c>
      <c r="B23" s="263">
        <v>21016.762999999999</v>
      </c>
      <c r="C23" s="146">
        <f t="shared" si="0"/>
        <v>0.11299999999755528</v>
      </c>
      <c r="D23" s="147">
        <f t="shared" si="1"/>
        <v>1355.9999999706633</v>
      </c>
      <c r="E23" s="264">
        <v>6.5</v>
      </c>
      <c r="F23" s="147" t="s">
        <v>22</v>
      </c>
      <c r="G23" s="263">
        <v>7664.8720000000003</v>
      </c>
      <c r="H23" s="146">
        <f t="shared" si="2"/>
        <v>1.4000000000123691E-2</v>
      </c>
      <c r="I23" s="147">
        <f t="shared" si="3"/>
        <v>168.0000000014843</v>
      </c>
      <c r="J23" s="263">
        <v>8802.1059999999998</v>
      </c>
      <c r="K23" s="146">
        <f t="shared" si="4"/>
        <v>0.16100000000005821</v>
      </c>
      <c r="L23" s="147">
        <f t="shared" si="5"/>
        <v>1932.0000000006985</v>
      </c>
      <c r="M23" s="265">
        <v>6.4</v>
      </c>
      <c r="N23" s="150" t="s">
        <v>23</v>
      </c>
      <c r="O23" s="263">
        <v>6496.7650000000003</v>
      </c>
      <c r="P23" s="146">
        <f t="shared" si="6"/>
        <v>6.7000000000007276E-2</v>
      </c>
      <c r="Q23" s="147">
        <f t="shared" si="7"/>
        <v>804.00000000008731</v>
      </c>
      <c r="R23" s="263">
        <v>26686.530999999999</v>
      </c>
      <c r="S23" s="146">
        <f t="shared" si="8"/>
        <v>0.4249999999992724</v>
      </c>
      <c r="T23" s="148">
        <f t="shared" si="9"/>
        <v>8.4999999999854481</v>
      </c>
      <c r="U23" s="263">
        <v>2519.0320000000002</v>
      </c>
      <c r="V23" s="146">
        <f t="shared" si="27"/>
        <v>1.6000000000076398E-2</v>
      </c>
      <c r="W23" s="148">
        <f t="shared" si="11"/>
        <v>0.32000000000152795</v>
      </c>
      <c r="X23" s="263">
        <v>4280.93</v>
      </c>
      <c r="Y23" s="146">
        <f t="shared" si="12"/>
        <v>0</v>
      </c>
      <c r="Z23" s="147">
        <f t="shared" si="13"/>
        <v>0</v>
      </c>
      <c r="AA23" s="263">
        <v>2654.4119999999998</v>
      </c>
      <c r="AB23" s="146">
        <f t="shared" si="28"/>
        <v>0</v>
      </c>
      <c r="AC23" s="147">
        <f t="shared" si="15"/>
        <v>0</v>
      </c>
      <c r="AD23" s="263">
        <v>73.099000000000004</v>
      </c>
      <c r="AE23" s="146">
        <f t="shared" si="16"/>
        <v>0</v>
      </c>
      <c r="AF23" s="147">
        <f t="shared" si="17"/>
        <v>0</v>
      </c>
      <c r="AG23" s="263">
        <v>241.29300000000001</v>
      </c>
      <c r="AH23" s="146">
        <f t="shared" si="18"/>
        <v>0</v>
      </c>
      <c r="AI23" s="147">
        <f t="shared" si="19"/>
        <v>0</v>
      </c>
      <c r="AJ23" s="263">
        <v>885.99099999999999</v>
      </c>
      <c r="AK23" s="146">
        <f t="shared" si="20"/>
        <v>6.9999999999481588E-3</v>
      </c>
      <c r="AL23" s="147">
        <f t="shared" si="21"/>
        <v>16.799999999875581</v>
      </c>
      <c r="AM23" s="263">
        <v>729.48900000000003</v>
      </c>
      <c r="AN23" s="146">
        <f t="shared" si="22"/>
        <v>4.0000000000190994E-3</v>
      </c>
      <c r="AO23" s="147">
        <f t="shared" si="23"/>
        <v>9.6000000000458385</v>
      </c>
      <c r="AP23" s="149">
        <f t="shared" si="25"/>
        <v>3280.0199999714732</v>
      </c>
      <c r="AQ23" s="145">
        <f t="shared" si="24"/>
        <v>962.40000000152577</v>
      </c>
      <c r="AR23" s="149">
        <f t="shared" si="26"/>
        <v>3313.6199999712244</v>
      </c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2"/>
    </row>
    <row r="24" spans="1:88" s="19" customFormat="1" x14ac:dyDescent="0.2">
      <c r="A24" s="401">
        <v>20</v>
      </c>
      <c r="B24" s="260">
        <v>21016.876</v>
      </c>
      <c r="C24" s="35">
        <f t="shared" si="0"/>
        <v>0.11300000000119326</v>
      </c>
      <c r="D24" s="143">
        <f t="shared" si="1"/>
        <v>1356.0000000143191</v>
      </c>
      <c r="E24" s="261">
        <v>6.5</v>
      </c>
      <c r="F24" s="39" t="s">
        <v>22</v>
      </c>
      <c r="G24" s="260">
        <v>7664.8860000000004</v>
      </c>
      <c r="H24" s="37">
        <f t="shared" si="2"/>
        <v>1.4000000000123691E-2</v>
      </c>
      <c r="I24" s="39">
        <f t="shared" si="3"/>
        <v>168.0000000014843</v>
      </c>
      <c r="J24" s="260">
        <v>8802.268</v>
      </c>
      <c r="K24" s="37">
        <f t="shared" si="4"/>
        <v>0.16200000000026193</v>
      </c>
      <c r="L24" s="39">
        <f t="shared" si="5"/>
        <v>1944.0000000031432</v>
      </c>
      <c r="M24" s="262">
        <v>6.4</v>
      </c>
      <c r="N24" s="240" t="s">
        <v>23</v>
      </c>
      <c r="O24" s="260">
        <v>6496.8320000000003</v>
      </c>
      <c r="P24" s="37">
        <f t="shared" si="6"/>
        <v>6.7000000000007276E-2</v>
      </c>
      <c r="Q24" s="39">
        <f t="shared" si="7"/>
        <v>804.00000000008731</v>
      </c>
      <c r="R24" s="260">
        <v>26686.955999999998</v>
      </c>
      <c r="S24" s="37">
        <f t="shared" si="8"/>
        <v>0.4249999999992724</v>
      </c>
      <c r="T24" s="38">
        <f t="shared" si="9"/>
        <v>8.4999999999854481</v>
      </c>
      <c r="U24" s="260">
        <v>2519.049</v>
      </c>
      <c r="V24" s="37">
        <f t="shared" si="27"/>
        <v>1.6999999999825377E-2</v>
      </c>
      <c r="W24" s="38">
        <f t="shared" si="11"/>
        <v>0.33999999999650754</v>
      </c>
      <c r="X24" s="260">
        <v>4280.93</v>
      </c>
      <c r="Y24" s="37">
        <f t="shared" si="12"/>
        <v>0</v>
      </c>
      <c r="Z24" s="39">
        <f t="shared" si="13"/>
        <v>0</v>
      </c>
      <c r="AA24" s="260">
        <v>2654.4119999999998</v>
      </c>
      <c r="AB24" s="37">
        <f t="shared" si="28"/>
        <v>0</v>
      </c>
      <c r="AC24" s="39">
        <f t="shared" si="15"/>
        <v>0</v>
      </c>
      <c r="AD24" s="260">
        <v>73.099000000000004</v>
      </c>
      <c r="AE24" s="40">
        <f t="shared" si="16"/>
        <v>0</v>
      </c>
      <c r="AF24" s="39">
        <f t="shared" si="17"/>
        <v>0</v>
      </c>
      <c r="AG24" s="260">
        <v>241.29300000000001</v>
      </c>
      <c r="AH24" s="40">
        <f t="shared" si="18"/>
        <v>0</v>
      </c>
      <c r="AI24" s="39">
        <f t="shared" si="19"/>
        <v>0</v>
      </c>
      <c r="AJ24" s="260">
        <v>886.00099999999998</v>
      </c>
      <c r="AK24" s="37">
        <f t="shared" si="20"/>
        <v>9.9999999999909051E-3</v>
      </c>
      <c r="AL24" s="39">
        <f t="shared" si="21"/>
        <v>23.999999999978172</v>
      </c>
      <c r="AM24" s="260">
        <v>729.49300000000005</v>
      </c>
      <c r="AN24" s="37">
        <f t="shared" si="22"/>
        <v>4.0000000000190994E-3</v>
      </c>
      <c r="AO24" s="39">
        <f t="shared" si="23"/>
        <v>9.6000000000458385</v>
      </c>
      <c r="AP24" s="144">
        <f t="shared" si="25"/>
        <v>3284.8400000174661</v>
      </c>
      <c r="AQ24" s="36">
        <f t="shared" si="24"/>
        <v>962.40000000152577</v>
      </c>
      <c r="AR24" s="144">
        <f t="shared" si="26"/>
        <v>3332.8400000174224</v>
      </c>
    </row>
    <row r="25" spans="1:88" s="19" customFormat="1" ht="13.5" thickBot="1" x14ac:dyDescent="0.25">
      <c r="A25" s="399">
        <v>21</v>
      </c>
      <c r="B25" s="252">
        <v>21016.989000000001</v>
      </c>
      <c r="C25" s="28">
        <f t="shared" si="0"/>
        <v>0.11300000000119326</v>
      </c>
      <c r="D25" s="140">
        <f t="shared" si="1"/>
        <v>1356.0000000143191</v>
      </c>
      <c r="E25" s="253">
        <v>6.5</v>
      </c>
      <c r="F25" s="32" t="s">
        <v>22</v>
      </c>
      <c r="G25" s="252">
        <v>7664.902</v>
      </c>
      <c r="H25" s="30">
        <f t="shared" si="2"/>
        <v>1.599999999962165E-2</v>
      </c>
      <c r="I25" s="32">
        <f t="shared" si="3"/>
        <v>191.9999999954598</v>
      </c>
      <c r="J25" s="252">
        <v>8802.4770000000008</v>
      </c>
      <c r="K25" s="30">
        <f t="shared" si="4"/>
        <v>0.20900000000074215</v>
      </c>
      <c r="L25" s="32">
        <f t="shared" si="5"/>
        <v>2508.0000000089058</v>
      </c>
      <c r="M25" s="254">
        <v>6.4</v>
      </c>
      <c r="N25" s="139" t="s">
        <v>23</v>
      </c>
      <c r="O25" s="252">
        <v>6496.9179999999997</v>
      </c>
      <c r="P25" s="30">
        <f t="shared" si="6"/>
        <v>8.5999999999330612E-2</v>
      </c>
      <c r="Q25" s="32">
        <f t="shared" si="7"/>
        <v>1031.9999999919673</v>
      </c>
      <c r="R25" s="252">
        <v>26687.531999999999</v>
      </c>
      <c r="S25" s="30">
        <f t="shared" si="8"/>
        <v>0.57600000000093132</v>
      </c>
      <c r="T25" s="31">
        <f t="shared" si="9"/>
        <v>11.520000000018626</v>
      </c>
      <c r="U25" s="252">
        <v>2519.0700000000002</v>
      </c>
      <c r="V25" s="30">
        <f t="shared" si="27"/>
        <v>2.1000000000185537E-2</v>
      </c>
      <c r="W25" s="31">
        <f t="shared" si="11"/>
        <v>0.42000000000371074</v>
      </c>
      <c r="X25" s="252">
        <v>4280.93</v>
      </c>
      <c r="Y25" s="30">
        <f t="shared" si="12"/>
        <v>0</v>
      </c>
      <c r="Z25" s="32">
        <f t="shared" si="13"/>
        <v>0</v>
      </c>
      <c r="AA25" s="252">
        <v>2654.4119999999998</v>
      </c>
      <c r="AB25" s="30">
        <f t="shared" si="28"/>
        <v>0</v>
      </c>
      <c r="AC25" s="32">
        <f t="shared" si="15"/>
        <v>0</v>
      </c>
      <c r="AD25" s="252">
        <v>73.099000000000004</v>
      </c>
      <c r="AE25" s="33">
        <f t="shared" si="16"/>
        <v>0</v>
      </c>
      <c r="AF25" s="32">
        <f t="shared" si="17"/>
        <v>0</v>
      </c>
      <c r="AG25" s="252">
        <v>241.29300000000001</v>
      </c>
      <c r="AH25" s="33">
        <f t="shared" si="18"/>
        <v>0</v>
      </c>
      <c r="AI25" s="32">
        <f t="shared" si="19"/>
        <v>0</v>
      </c>
      <c r="AJ25" s="252">
        <v>886.00800000000004</v>
      </c>
      <c r="AK25" s="30">
        <f t="shared" si="20"/>
        <v>7.0000000000618456E-3</v>
      </c>
      <c r="AL25" s="32">
        <f t="shared" si="21"/>
        <v>16.80000000014843</v>
      </c>
      <c r="AM25" s="252">
        <v>729.49900000000002</v>
      </c>
      <c r="AN25" s="30">
        <f t="shared" si="22"/>
        <v>5.9999999999718057E-3</v>
      </c>
      <c r="AO25" s="32">
        <f t="shared" si="23"/>
        <v>14.399999999932334</v>
      </c>
      <c r="AP25" s="141">
        <f t="shared" si="25"/>
        <v>3859.1400000230988</v>
      </c>
      <c r="AQ25" s="29">
        <f t="shared" si="24"/>
        <v>1209.5999999874948</v>
      </c>
      <c r="AR25" s="141">
        <f t="shared" si="26"/>
        <v>3892.7400000233956</v>
      </c>
    </row>
    <row r="26" spans="1:88" s="238" customFormat="1" ht="13.5" thickBot="1" x14ac:dyDescent="0.25">
      <c r="A26" s="400">
        <v>22</v>
      </c>
      <c r="B26" s="255">
        <v>21017.102999999999</v>
      </c>
      <c r="C26" s="256">
        <f t="shared" si="0"/>
        <v>0.11399999999775901</v>
      </c>
      <c r="D26" s="243">
        <f t="shared" si="1"/>
        <v>1367.9999999731081</v>
      </c>
      <c r="E26" s="257">
        <v>6.5</v>
      </c>
      <c r="F26" s="243" t="s">
        <v>22</v>
      </c>
      <c r="G26" s="255">
        <v>7664.9160000000002</v>
      </c>
      <c r="H26" s="256">
        <f t="shared" si="2"/>
        <v>1.4000000000123691E-2</v>
      </c>
      <c r="I26" s="243">
        <f t="shared" si="3"/>
        <v>168.0000000014843</v>
      </c>
      <c r="J26" s="255">
        <v>8802.6309999999994</v>
      </c>
      <c r="K26" s="256">
        <f t="shared" si="4"/>
        <v>0.15399999999863212</v>
      </c>
      <c r="L26" s="243">
        <f t="shared" si="5"/>
        <v>1847.9999999835854</v>
      </c>
      <c r="M26" s="258">
        <v>6.4</v>
      </c>
      <c r="N26" s="239" t="s">
        <v>23</v>
      </c>
      <c r="O26" s="255">
        <v>6496.982</v>
      </c>
      <c r="P26" s="256">
        <f t="shared" si="6"/>
        <v>6.400000000030559E-2</v>
      </c>
      <c r="Q26" s="243">
        <f t="shared" si="7"/>
        <v>768.00000000366708</v>
      </c>
      <c r="R26" s="255">
        <v>26687.963</v>
      </c>
      <c r="S26" s="256">
        <f t="shared" si="8"/>
        <v>0.43100000000049477</v>
      </c>
      <c r="T26" s="259">
        <f t="shared" si="9"/>
        <v>8.6200000000098953</v>
      </c>
      <c r="U26" s="255">
        <v>2519.0859999999998</v>
      </c>
      <c r="V26" s="256">
        <f t="shared" si="27"/>
        <v>1.599999999962165E-2</v>
      </c>
      <c r="W26" s="259">
        <f t="shared" si="11"/>
        <v>0.319999999992433</v>
      </c>
      <c r="X26" s="255">
        <v>4280.93</v>
      </c>
      <c r="Y26" s="256">
        <f t="shared" si="12"/>
        <v>0</v>
      </c>
      <c r="Z26" s="243">
        <f t="shared" si="13"/>
        <v>0</v>
      </c>
      <c r="AA26" s="255">
        <v>2654.4119999999998</v>
      </c>
      <c r="AB26" s="256">
        <f t="shared" si="28"/>
        <v>0</v>
      </c>
      <c r="AC26" s="243">
        <f t="shared" si="15"/>
        <v>0</v>
      </c>
      <c r="AD26" s="255">
        <v>73.099000000000004</v>
      </c>
      <c r="AE26" s="256">
        <f t="shared" si="16"/>
        <v>0</v>
      </c>
      <c r="AF26" s="243">
        <f t="shared" si="17"/>
        <v>0</v>
      </c>
      <c r="AG26" s="255">
        <v>241.29300000000001</v>
      </c>
      <c r="AH26" s="256">
        <f t="shared" si="18"/>
        <v>0</v>
      </c>
      <c r="AI26" s="243">
        <f t="shared" si="19"/>
        <v>0</v>
      </c>
      <c r="AJ26" s="255">
        <v>886.01499999999999</v>
      </c>
      <c r="AK26" s="256">
        <f t="shared" si="20"/>
        <v>6.9999999999481588E-3</v>
      </c>
      <c r="AL26" s="243">
        <f t="shared" si="21"/>
        <v>16.799999999875581</v>
      </c>
      <c r="AM26" s="255">
        <v>729.50300000000004</v>
      </c>
      <c r="AN26" s="256">
        <f t="shared" si="22"/>
        <v>4.0000000000190994E-3</v>
      </c>
      <c r="AO26" s="243">
        <f t="shared" si="23"/>
        <v>9.6000000000458385</v>
      </c>
      <c r="AP26" s="211">
        <f t="shared" si="25"/>
        <v>3208.1399999568202</v>
      </c>
      <c r="AQ26" s="237">
        <f t="shared" si="24"/>
        <v>926.40000000510554</v>
      </c>
      <c r="AR26" s="211">
        <f t="shared" si="26"/>
        <v>3241.7399999565714</v>
      </c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</row>
    <row r="27" spans="1:88" s="19" customFormat="1" x14ac:dyDescent="0.2">
      <c r="A27" s="401">
        <v>23</v>
      </c>
      <c r="B27" s="260">
        <v>21017.215</v>
      </c>
      <c r="C27" s="35">
        <f t="shared" si="0"/>
        <v>0.11200000000098953</v>
      </c>
      <c r="D27" s="143">
        <f t="shared" si="1"/>
        <v>1344.0000000118744</v>
      </c>
      <c r="E27" s="261">
        <v>6.5</v>
      </c>
      <c r="F27" s="39" t="s">
        <v>22</v>
      </c>
      <c r="G27" s="260">
        <v>7664.9309999999996</v>
      </c>
      <c r="H27" s="37">
        <f t="shared" si="2"/>
        <v>1.4999999999417923E-2</v>
      </c>
      <c r="I27" s="39">
        <f t="shared" si="3"/>
        <v>179.99999999301508</v>
      </c>
      <c r="J27" s="260">
        <v>8802.7990000000009</v>
      </c>
      <c r="K27" s="37">
        <f t="shared" si="4"/>
        <v>0.1680000000014843</v>
      </c>
      <c r="L27" s="39">
        <f t="shared" si="5"/>
        <v>2016.0000000178115</v>
      </c>
      <c r="M27" s="262">
        <v>6.4</v>
      </c>
      <c r="N27" s="240" t="s">
        <v>23</v>
      </c>
      <c r="O27" s="260">
        <v>6497.0519999999997</v>
      </c>
      <c r="P27" s="37">
        <f t="shared" si="6"/>
        <v>6.9999999999708962E-2</v>
      </c>
      <c r="Q27" s="39">
        <f t="shared" si="7"/>
        <v>839.99999999650754</v>
      </c>
      <c r="R27" s="260">
        <v>26688.422999999999</v>
      </c>
      <c r="S27" s="37">
        <f t="shared" si="8"/>
        <v>0.45999999999912689</v>
      </c>
      <c r="T27" s="38">
        <f t="shared" si="9"/>
        <v>9.1999999999825377</v>
      </c>
      <c r="U27" s="260">
        <v>2519.1030000000001</v>
      </c>
      <c r="V27" s="37">
        <f t="shared" si="27"/>
        <v>1.7000000000280124E-2</v>
      </c>
      <c r="W27" s="38">
        <f t="shared" si="11"/>
        <v>0.34000000000560249</v>
      </c>
      <c r="X27" s="260">
        <v>4280.93</v>
      </c>
      <c r="Y27" s="37">
        <f t="shared" si="12"/>
        <v>0</v>
      </c>
      <c r="Z27" s="39">
        <f t="shared" si="13"/>
        <v>0</v>
      </c>
      <c r="AA27" s="260">
        <v>2654.4119999999998</v>
      </c>
      <c r="AB27" s="37">
        <f t="shared" si="28"/>
        <v>0</v>
      </c>
      <c r="AC27" s="39">
        <f t="shared" si="15"/>
        <v>0</v>
      </c>
      <c r="AD27" s="260">
        <v>73.099000000000004</v>
      </c>
      <c r="AE27" s="40">
        <f t="shared" si="16"/>
        <v>0</v>
      </c>
      <c r="AF27" s="39">
        <f t="shared" si="17"/>
        <v>0</v>
      </c>
      <c r="AG27" s="260">
        <v>241.29300000000001</v>
      </c>
      <c r="AH27" s="40">
        <f t="shared" si="18"/>
        <v>0</v>
      </c>
      <c r="AI27" s="39">
        <f t="shared" si="19"/>
        <v>0</v>
      </c>
      <c r="AJ27" s="260">
        <v>886.02300000000002</v>
      </c>
      <c r="AK27" s="37">
        <f t="shared" si="20"/>
        <v>8.0000000000381988E-3</v>
      </c>
      <c r="AL27" s="39">
        <f t="shared" si="21"/>
        <v>19.200000000091677</v>
      </c>
      <c r="AM27" s="260">
        <v>729.50800000000004</v>
      </c>
      <c r="AN27" s="37">
        <f t="shared" si="22"/>
        <v>4.9999999999954525E-3</v>
      </c>
      <c r="AO27" s="39">
        <f t="shared" si="23"/>
        <v>11.999999999989086</v>
      </c>
      <c r="AP27" s="144">
        <f t="shared" si="25"/>
        <v>3350.3400000295824</v>
      </c>
      <c r="AQ27" s="36">
        <f t="shared" si="24"/>
        <v>1007.9999999895335</v>
      </c>
      <c r="AR27" s="144">
        <f t="shared" si="26"/>
        <v>3388.7400000297657</v>
      </c>
    </row>
    <row r="28" spans="1:88" s="195" customFormat="1" ht="13.5" thickBot="1" x14ac:dyDescent="0.25">
      <c r="A28" s="403">
        <v>24</v>
      </c>
      <c r="B28" s="268">
        <v>21017.328000000001</v>
      </c>
      <c r="C28" s="41">
        <f t="shared" si="0"/>
        <v>0.11300000000119326</v>
      </c>
      <c r="D28" s="43">
        <f t="shared" si="1"/>
        <v>1356.0000000143191</v>
      </c>
      <c r="E28" s="269">
        <v>6.5</v>
      </c>
      <c r="F28" s="45" t="s">
        <v>22</v>
      </c>
      <c r="G28" s="268">
        <v>7664.9440000000004</v>
      </c>
      <c r="H28" s="44">
        <f t="shared" si="2"/>
        <v>1.3000000000829459E-2</v>
      </c>
      <c r="I28" s="45">
        <f t="shared" si="3"/>
        <v>156.00000000995351</v>
      </c>
      <c r="J28" s="268">
        <v>8802.9439999999995</v>
      </c>
      <c r="K28" s="44">
        <f t="shared" si="4"/>
        <v>0.14499999999861757</v>
      </c>
      <c r="L28" s="45">
        <f t="shared" si="5"/>
        <v>1739.9999999834108</v>
      </c>
      <c r="M28" s="270">
        <v>6.4</v>
      </c>
      <c r="N28" s="271" t="s">
        <v>23</v>
      </c>
      <c r="O28" s="268">
        <v>6497.1120000000001</v>
      </c>
      <c r="P28" s="44">
        <f t="shared" si="6"/>
        <v>6.0000000000400178E-2</v>
      </c>
      <c r="Q28" s="45">
        <f t="shared" si="7"/>
        <v>720.00000000480213</v>
      </c>
      <c r="R28" s="268">
        <v>26688.824000000001</v>
      </c>
      <c r="S28" s="44">
        <f t="shared" si="8"/>
        <v>0.40100000000165892</v>
      </c>
      <c r="T28" s="46">
        <f t="shared" si="9"/>
        <v>8.0200000000331784</v>
      </c>
      <c r="U28" s="268">
        <v>2519.1170000000002</v>
      </c>
      <c r="V28" s="47">
        <f t="shared" si="27"/>
        <v>1.4000000000123691E-2</v>
      </c>
      <c r="W28" s="46">
        <f t="shared" si="11"/>
        <v>0.28000000000247383</v>
      </c>
      <c r="X28" s="268">
        <v>4280.93</v>
      </c>
      <c r="Y28" s="44">
        <f t="shared" si="12"/>
        <v>0</v>
      </c>
      <c r="Z28" s="45">
        <f t="shared" si="13"/>
        <v>0</v>
      </c>
      <c r="AA28" s="268">
        <v>2654.4119999999998</v>
      </c>
      <c r="AB28" s="47">
        <f t="shared" si="28"/>
        <v>0</v>
      </c>
      <c r="AC28" s="45">
        <f t="shared" si="15"/>
        <v>0</v>
      </c>
      <c r="AD28" s="268">
        <v>73.099000000000004</v>
      </c>
      <c r="AE28" s="48">
        <f t="shared" si="16"/>
        <v>0</v>
      </c>
      <c r="AF28" s="45">
        <f t="shared" si="17"/>
        <v>0</v>
      </c>
      <c r="AG28" s="268">
        <v>241.29300000000001</v>
      </c>
      <c r="AH28" s="48">
        <f t="shared" si="18"/>
        <v>0</v>
      </c>
      <c r="AI28" s="45">
        <f t="shared" si="19"/>
        <v>0</v>
      </c>
      <c r="AJ28" s="268">
        <v>886.029</v>
      </c>
      <c r="AK28" s="44">
        <f t="shared" si="20"/>
        <v>5.9999999999718057E-3</v>
      </c>
      <c r="AL28" s="45">
        <f t="shared" si="21"/>
        <v>14.399999999932334</v>
      </c>
      <c r="AM28" s="268">
        <v>729.51199999999994</v>
      </c>
      <c r="AN28" s="44">
        <f t="shared" si="22"/>
        <v>3.9999999999054126E-3</v>
      </c>
      <c r="AO28" s="45">
        <f t="shared" si="23"/>
        <v>9.5999999997729901</v>
      </c>
      <c r="AP28" s="49">
        <f t="shared" si="25"/>
        <v>3089.8999999978332</v>
      </c>
      <c r="AQ28" s="42">
        <f t="shared" si="24"/>
        <v>866.40000001498265</v>
      </c>
      <c r="AR28" s="49">
        <f>D28+L28+T28+W28+Z28+AF28+AL28</f>
        <v>3118.6999999976979</v>
      </c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</row>
    <row r="29" spans="1:88" s="61" customFormat="1" ht="13.5" thickBot="1" x14ac:dyDescent="0.25">
      <c r="A29" s="291" t="s">
        <v>24</v>
      </c>
      <c r="B29" s="292"/>
      <c r="C29" s="203"/>
      <c r="D29" s="52">
        <f>SUM(D5:D28)</f>
        <v>38160.000000003492</v>
      </c>
      <c r="E29" s="53"/>
      <c r="F29" s="52"/>
      <c r="G29" s="205"/>
      <c r="H29" s="205"/>
      <c r="I29" s="52">
        <f>SUM(I5:I28)</f>
        <v>6828.0000000049768</v>
      </c>
      <c r="J29" s="202"/>
      <c r="K29" s="203"/>
      <c r="L29" s="52">
        <f>SUM(L5:L28)</f>
        <v>41819.999999985157</v>
      </c>
      <c r="M29" s="205"/>
      <c r="N29" s="52"/>
      <c r="O29" s="208"/>
      <c r="P29" s="205"/>
      <c r="Q29" s="52">
        <f>SUM(Q5:Q28)</f>
        <v>15587.999999999738</v>
      </c>
      <c r="R29" s="203"/>
      <c r="S29" s="203"/>
      <c r="T29" s="52">
        <f>SUM(T5:T28)</f>
        <v>173.40000000003783</v>
      </c>
      <c r="U29" s="202"/>
      <c r="V29" s="203"/>
      <c r="W29" s="205">
        <f>SUM(W5:W28)</f>
        <v>7.9200000000037107</v>
      </c>
      <c r="X29" s="202"/>
      <c r="Y29" s="203"/>
      <c r="Z29" s="52">
        <f>SUM(Z5:Z28)</f>
        <v>0</v>
      </c>
      <c r="AA29" s="205"/>
      <c r="AB29" s="205"/>
      <c r="AC29" s="205">
        <f>SUM(AC23:AC28)</f>
        <v>0</v>
      </c>
      <c r="AD29" s="53"/>
      <c r="AE29" s="56"/>
      <c r="AF29" s="52">
        <f>SUM(AF5:AF28)</f>
        <v>0</v>
      </c>
      <c r="AG29" s="205"/>
      <c r="AH29" s="205"/>
      <c r="AI29" s="52">
        <f>SUM(AI5:AI28)</f>
        <v>0</v>
      </c>
      <c r="AJ29" s="53"/>
      <c r="AK29" s="56"/>
      <c r="AL29" s="205">
        <f>SUM(AL5:AL28)</f>
        <v>482.40000000005239</v>
      </c>
      <c r="AM29" s="206"/>
      <c r="AN29" s="204"/>
      <c r="AO29" s="207">
        <f>SUM(AO5:AO28)</f>
        <v>239.99999999978172</v>
      </c>
      <c r="AP29" s="293">
        <f>SUM(AP5:AP28)</f>
        <v>79678.919999988633</v>
      </c>
      <c r="AQ29" s="127"/>
      <c r="AR29" s="209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</row>
    <row r="30" spans="1:88" s="61" customFormat="1" ht="13.5" thickBot="1" x14ac:dyDescent="0.25">
      <c r="A30" s="53"/>
      <c r="B30" s="295" t="s">
        <v>25</v>
      </c>
      <c r="C30" s="296"/>
      <c r="D30" s="62"/>
      <c r="E30" s="56"/>
      <c r="F30" s="56"/>
      <c r="G30" s="56"/>
      <c r="H30" s="56"/>
      <c r="I30" s="56"/>
      <c r="J30" s="295" t="s">
        <v>25</v>
      </c>
      <c r="K30" s="296"/>
      <c r="L30" s="62"/>
      <c r="M30" s="56"/>
      <c r="N30" s="62"/>
      <c r="O30" s="53"/>
      <c r="P30" s="56"/>
      <c r="Q30" s="62"/>
      <c r="R30" s="296" t="s">
        <v>26</v>
      </c>
      <c r="S30" s="296"/>
      <c r="T30" s="62"/>
      <c r="U30" s="295" t="s">
        <v>26</v>
      </c>
      <c r="V30" s="296"/>
      <c r="W30" s="62"/>
      <c r="X30" s="295" t="s">
        <v>27</v>
      </c>
      <c r="Y30" s="296"/>
      <c r="Z30" s="62"/>
      <c r="AA30" s="56"/>
      <c r="AB30" s="56"/>
      <c r="AC30" s="56"/>
      <c r="AD30" s="295" t="s">
        <v>28</v>
      </c>
      <c r="AE30" s="296"/>
      <c r="AF30" s="62"/>
      <c r="AG30" s="56"/>
      <c r="AH30" s="56"/>
      <c r="AI30" s="62"/>
      <c r="AJ30" s="295" t="s">
        <v>28</v>
      </c>
      <c r="AK30" s="296"/>
      <c r="AL30" s="56"/>
      <c r="AM30" s="63"/>
      <c r="AN30" s="64"/>
      <c r="AO30" s="65"/>
      <c r="AP30" s="294"/>
      <c r="AQ30" s="205">
        <f>SUM(AQ5:AQ29)</f>
        <v>22176.000000004933</v>
      </c>
      <c r="AR30" s="214">
        <f>SUM(AR5:AR29)</f>
        <v>80643.719999988753</v>
      </c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</row>
    <row r="31" spans="1:88" x14ac:dyDescent="0.2"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88" x14ac:dyDescent="0.2">
      <c r="B32" s="61" t="s">
        <v>29</v>
      </c>
      <c r="C32" s="66">
        <f>AP29/24</f>
        <v>3319.9549999995265</v>
      </c>
      <c r="R32" s="67"/>
      <c r="S32" s="9"/>
      <c r="T32" s="9"/>
      <c r="U32" s="67"/>
      <c r="V32" s="9"/>
      <c r="W32" s="9"/>
      <c r="X32" s="67"/>
      <c r="AJ32" s="67"/>
      <c r="AQ32" s="9"/>
      <c r="AR32" s="213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2:76" x14ac:dyDescent="0.2">
      <c r="B33" s="61" t="s">
        <v>30</v>
      </c>
      <c r="C33" s="66">
        <f>AP25</f>
        <v>3859.1400000230988</v>
      </c>
      <c r="G33" s="68"/>
      <c r="R33" s="9"/>
      <c r="S33" s="9"/>
      <c r="T33" s="9"/>
      <c r="U33" s="9"/>
      <c r="V33" s="9"/>
      <c r="W33" s="9"/>
      <c r="X33" s="9"/>
      <c r="AQ33" s="9"/>
      <c r="AR33" s="213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2:76" x14ac:dyDescent="0.2">
      <c r="B34" s="61" t="s">
        <v>31</v>
      </c>
      <c r="C34" s="69">
        <f>C32/C33</f>
        <v>0.86028363831829247</v>
      </c>
      <c r="G34" s="68"/>
      <c r="K34" s="68"/>
      <c r="R34" s="9"/>
      <c r="S34" s="9"/>
      <c r="T34" s="9"/>
      <c r="U34" s="9"/>
      <c r="V34" s="9"/>
      <c r="W34" s="9"/>
      <c r="X34" s="9"/>
      <c r="AR34" s="69"/>
    </row>
    <row r="35" spans="2:76" ht="15.75" x14ac:dyDescent="0.25">
      <c r="B35" s="70" t="s">
        <v>32</v>
      </c>
      <c r="C35" s="71"/>
      <c r="D35" s="71"/>
      <c r="E35" s="71"/>
      <c r="F35" s="71"/>
      <c r="G35" s="71"/>
      <c r="H35" s="71"/>
      <c r="I35" s="71"/>
      <c r="J35" s="71"/>
      <c r="K35" s="72"/>
      <c r="L35" s="71"/>
      <c r="M35" s="71"/>
      <c r="O35" s="71"/>
      <c r="P35" s="71"/>
      <c r="Q35" s="71"/>
      <c r="R35" s="71"/>
      <c r="S35" s="73"/>
    </row>
    <row r="36" spans="2:76" ht="15.75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O36" s="74"/>
      <c r="P36" s="74"/>
      <c r="Q36" s="74"/>
      <c r="R36" s="74"/>
      <c r="S36" s="73"/>
    </row>
    <row r="37" spans="2:76" ht="15.75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5"/>
      <c r="M37" s="74"/>
      <c r="O37" s="74"/>
      <c r="P37" s="74"/>
      <c r="Q37" s="74"/>
      <c r="R37" s="74"/>
      <c r="S37" s="73"/>
      <c r="AP37" s="66"/>
    </row>
    <row r="38" spans="2:76" ht="15.75" x14ac:dyDescent="0.25">
      <c r="B38" s="70" t="s">
        <v>77</v>
      </c>
      <c r="C38" s="71"/>
      <c r="D38" s="71"/>
      <c r="E38" s="71"/>
      <c r="F38" s="71"/>
      <c r="G38" s="71"/>
      <c r="H38" s="71"/>
      <c r="I38" s="71"/>
      <c r="J38" s="71"/>
      <c r="K38" s="71"/>
      <c r="L38" s="72"/>
      <c r="M38" s="71"/>
      <c r="O38" s="71"/>
      <c r="P38" s="71"/>
      <c r="Q38" s="71"/>
      <c r="R38" s="71"/>
      <c r="S38" s="73"/>
    </row>
    <row r="39" spans="2:76" ht="1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6"/>
      <c r="M39" s="73"/>
      <c r="O39" s="73"/>
      <c r="P39" s="73"/>
      <c r="Q39" s="73"/>
      <c r="R39" s="73"/>
      <c r="S39" s="73"/>
    </row>
    <row r="44" spans="2:76" x14ac:dyDescent="0.2">
      <c r="B44" s="2" t="s">
        <v>59</v>
      </c>
    </row>
  </sheetData>
  <mergeCells count="10">
    <mergeCell ref="A2:N2"/>
    <mergeCell ref="A29:B29"/>
    <mergeCell ref="AP29:AP30"/>
    <mergeCell ref="B30:C30"/>
    <mergeCell ref="J30:K30"/>
    <mergeCell ref="R30:S30"/>
    <mergeCell ref="U30:V30"/>
    <mergeCell ref="X30:Y30"/>
    <mergeCell ref="AD30:AE30"/>
    <mergeCell ref="AJ30:AK30"/>
  </mergeCells>
  <pageMargins left="0.39370078740157483" right="0.39370078740157483" top="0.59055118110236227" bottom="0.59055118110236227" header="0.51181102362204722" footer="0.51181102362204722"/>
  <pageSetup paperSize="9" scale="7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P44"/>
  <sheetViews>
    <sheetView workbookViewId="0">
      <selection activeCell="N34" sqref="N34"/>
    </sheetView>
  </sheetViews>
  <sheetFormatPr defaultRowHeight="12.75" x14ac:dyDescent="0.2"/>
  <cols>
    <col min="1" max="1" width="6.85546875" style="2" customWidth="1"/>
    <col min="2" max="2" width="11" style="2" customWidth="1"/>
    <col min="3" max="3" width="9" style="2" customWidth="1"/>
    <col min="4" max="4" width="8" style="2" customWidth="1"/>
    <col min="5" max="5" width="10.85546875" style="2" customWidth="1"/>
    <col min="6" max="6" width="10.5703125" style="2" customWidth="1"/>
    <col min="7" max="7" width="10.85546875" style="2" customWidth="1"/>
    <col min="8" max="8" width="9.140625" style="2"/>
    <col min="9" max="9" width="10.28515625" style="2" customWidth="1"/>
    <col min="10" max="10" width="11" style="2" customWidth="1"/>
    <col min="11" max="11" width="9" style="2" customWidth="1"/>
    <col min="12" max="12" width="8" style="2" customWidth="1"/>
    <col min="13" max="13" width="11.5703125" style="2" customWidth="1"/>
    <col min="14" max="14" width="7.28515625" style="2" customWidth="1"/>
    <col min="15" max="15" width="11" style="2" customWidth="1"/>
    <col min="16" max="16" width="10.5703125" style="2" customWidth="1"/>
    <col min="17" max="17" width="10.42578125" style="2" customWidth="1"/>
    <col min="18" max="18" width="12.140625" style="2" customWidth="1"/>
    <col min="19" max="19" width="11.28515625" style="2" customWidth="1"/>
    <col min="20" max="20" width="10.42578125" style="2" customWidth="1"/>
    <col min="21" max="21" width="12.28515625" style="2" customWidth="1"/>
    <col min="22" max="22" width="9.85546875" style="2" customWidth="1"/>
    <col min="23" max="23" width="10.42578125" style="2" customWidth="1"/>
    <col min="24" max="24" width="12" style="2" customWidth="1"/>
    <col min="25" max="26" width="10.42578125" style="2" customWidth="1"/>
    <col min="27" max="27" width="12.85546875" style="2" customWidth="1"/>
    <col min="28" max="29" width="10.42578125" style="2" customWidth="1"/>
    <col min="30" max="30" width="8.5703125" style="2" customWidth="1"/>
    <col min="31" max="31" width="10.28515625" style="2" customWidth="1"/>
    <col min="32" max="32" width="12.140625" style="2" customWidth="1"/>
    <col min="33" max="33" width="11.85546875" style="2" customWidth="1"/>
    <col min="34" max="34" width="12.5703125" style="2" customWidth="1"/>
    <col min="35" max="35" width="12.42578125" style="2" customWidth="1"/>
    <col min="36" max="36" width="13.140625" style="2" customWidth="1"/>
    <col min="37" max="37" width="13.28515625" style="2" customWidth="1"/>
    <col min="38" max="38" width="18.28515625" style="2" customWidth="1"/>
    <col min="39" max="16384" width="9.140625" style="2"/>
  </cols>
  <sheetData>
    <row r="1" spans="1:68" x14ac:dyDescent="0.2">
      <c r="A1" s="1" t="s">
        <v>33</v>
      </c>
      <c r="B1" s="2" t="s">
        <v>0</v>
      </c>
      <c r="K1" s="2" t="s">
        <v>1</v>
      </c>
    </row>
    <row r="2" spans="1:68" ht="21" customHeight="1" thickBot="1" x14ac:dyDescent="0.3">
      <c r="A2" s="298" t="s">
        <v>80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</row>
    <row r="3" spans="1:68" ht="102" customHeight="1" thickBot="1" x14ac:dyDescent="0.25">
      <c r="A3" s="77" t="s">
        <v>2</v>
      </c>
      <c r="B3" s="4" t="s">
        <v>34</v>
      </c>
      <c r="C3" s="6" t="s">
        <v>4</v>
      </c>
      <c r="D3" s="6" t="s">
        <v>5</v>
      </c>
      <c r="E3" s="6" t="s">
        <v>6</v>
      </c>
      <c r="F3" s="8" t="s">
        <v>7</v>
      </c>
      <c r="G3" s="4" t="s">
        <v>35</v>
      </c>
      <c r="H3" s="6" t="s">
        <v>4</v>
      </c>
      <c r="I3" s="7" t="s">
        <v>9</v>
      </c>
      <c r="J3" s="5" t="s">
        <v>36</v>
      </c>
      <c r="K3" s="6" t="s">
        <v>4</v>
      </c>
      <c r="L3" s="6" t="s">
        <v>5</v>
      </c>
      <c r="M3" s="6" t="s">
        <v>6</v>
      </c>
      <c r="N3" s="8" t="s">
        <v>7</v>
      </c>
      <c r="O3" s="4" t="s">
        <v>37</v>
      </c>
      <c r="P3" s="6" t="s">
        <v>4</v>
      </c>
      <c r="Q3" s="8" t="s">
        <v>9</v>
      </c>
      <c r="R3" s="4" t="s">
        <v>38</v>
      </c>
      <c r="S3" s="6" t="s">
        <v>4</v>
      </c>
      <c r="T3" s="7" t="s">
        <v>5</v>
      </c>
      <c r="U3" s="5" t="s">
        <v>39</v>
      </c>
      <c r="V3" s="6" t="s">
        <v>4</v>
      </c>
      <c r="W3" s="7" t="s">
        <v>5</v>
      </c>
      <c r="X3" s="4" t="s">
        <v>40</v>
      </c>
      <c r="Y3" s="6" t="s">
        <v>4</v>
      </c>
      <c r="Z3" s="7" t="s">
        <v>5</v>
      </c>
      <c r="AA3" s="5" t="s">
        <v>41</v>
      </c>
      <c r="AB3" s="6" t="s">
        <v>4</v>
      </c>
      <c r="AC3" s="7" t="s">
        <v>5</v>
      </c>
      <c r="AD3" s="78" t="s">
        <v>42</v>
      </c>
      <c r="AE3" s="219" t="s">
        <v>43</v>
      </c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</row>
    <row r="4" spans="1:68" s="99" customFormat="1" x14ac:dyDescent="0.2">
      <c r="A4" s="341">
        <v>0</v>
      </c>
      <c r="B4" s="391">
        <v>3539.1930000000002</v>
      </c>
      <c r="C4" s="343"/>
      <c r="D4" s="343"/>
      <c r="E4" s="343"/>
      <c r="F4" s="349"/>
      <c r="G4" s="355" t="s">
        <v>81</v>
      </c>
      <c r="H4" s="343"/>
      <c r="I4" s="349"/>
      <c r="J4" s="355" t="s">
        <v>106</v>
      </c>
      <c r="K4" s="343"/>
      <c r="L4" s="343"/>
      <c r="M4" s="343"/>
      <c r="N4" s="349"/>
      <c r="O4" s="361" t="s">
        <v>132</v>
      </c>
      <c r="P4" s="81"/>
      <c r="Q4" s="82"/>
      <c r="R4" s="367">
        <v>7118.8459999999995</v>
      </c>
      <c r="S4" s="80"/>
      <c r="T4" s="82"/>
      <c r="U4" s="367" t="s">
        <v>181</v>
      </c>
      <c r="V4" s="80"/>
      <c r="W4" s="82"/>
      <c r="X4" s="367" t="s">
        <v>206</v>
      </c>
      <c r="Y4" s="80"/>
      <c r="Z4" s="82"/>
      <c r="AA4" s="367" t="s">
        <v>231</v>
      </c>
      <c r="AB4" s="80"/>
      <c r="AC4" s="82"/>
      <c r="AD4" s="373"/>
      <c r="AE4" s="79"/>
      <c r="AF4" s="378"/>
      <c r="AG4" s="378"/>
      <c r="AH4" s="378"/>
      <c r="AI4" s="378"/>
      <c r="AJ4" s="378"/>
      <c r="AK4" s="378"/>
      <c r="AL4" s="378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</row>
    <row r="5" spans="1:68" s="84" customFormat="1" x14ac:dyDescent="0.2">
      <c r="A5" s="154">
        <v>1</v>
      </c>
      <c r="B5" s="392">
        <v>3539.2531600000002</v>
      </c>
      <c r="C5" s="344">
        <f t="shared" ref="C5:C28" si="0">B5-B4</f>
        <v>6.0159999999996217E-2</v>
      </c>
      <c r="D5" s="344">
        <f t="shared" ref="D5:D28" si="1">C5*18000</f>
        <v>1082.8799999999319</v>
      </c>
      <c r="E5" s="344">
        <v>5.9</v>
      </c>
      <c r="F5" s="350" t="s">
        <v>44</v>
      </c>
      <c r="G5" s="356" t="s">
        <v>82</v>
      </c>
      <c r="H5" s="344">
        <f t="shared" ref="H5:H28" si="2">G5-G4</f>
        <v>3.5000000000081855E-2</v>
      </c>
      <c r="I5" s="350">
        <f t="shared" ref="I5:I28" si="3">H5*18000</f>
        <v>630.00000000147338</v>
      </c>
      <c r="J5" s="356" t="s">
        <v>107</v>
      </c>
      <c r="K5" s="344">
        <f t="shared" ref="K5:K28" si="4">J5-J4</f>
        <v>5.2000000000134605E-2</v>
      </c>
      <c r="L5" s="344">
        <f t="shared" ref="L5:L28" si="5">K5*18000</f>
        <v>936.00000000242289</v>
      </c>
      <c r="M5" s="344">
        <v>6.1</v>
      </c>
      <c r="N5" s="350" t="s">
        <v>131</v>
      </c>
      <c r="O5" s="362" t="s">
        <v>133</v>
      </c>
      <c r="P5" s="89">
        <f t="shared" ref="P5:P28" si="6">O5-O4</f>
        <v>2.1999999999934516E-2</v>
      </c>
      <c r="Q5" s="87">
        <f t="shared" ref="Q5:Q28" si="7">P5*18000</f>
        <v>395.99999999882129</v>
      </c>
      <c r="R5" s="368" t="s">
        <v>157</v>
      </c>
      <c r="S5" s="85">
        <f t="shared" ref="S5:S28" si="8">R5-R4</f>
        <v>2.2000000000844011E-2</v>
      </c>
      <c r="T5" s="87">
        <f>S5*600</f>
        <v>13.200000000506407</v>
      </c>
      <c r="U5" s="368" t="s">
        <v>182</v>
      </c>
      <c r="V5" s="85">
        <f>U5-U4</f>
        <v>7.9999999998108251E-3</v>
      </c>
      <c r="W5" s="87">
        <f>V5*600</f>
        <v>4.7999999998864951</v>
      </c>
      <c r="X5" s="368" t="s">
        <v>207</v>
      </c>
      <c r="Y5" s="85">
        <f>X5-X4</f>
        <v>2.9999999999972715E-2</v>
      </c>
      <c r="Z5" s="87">
        <f>Y5*600</f>
        <v>17.999999999983629</v>
      </c>
      <c r="AA5" s="368" t="s">
        <v>232</v>
      </c>
      <c r="AB5" s="85">
        <f>AA5-AA4</f>
        <v>9.0000000000145519E-3</v>
      </c>
      <c r="AC5" s="87">
        <f>AB5*600</f>
        <v>5.4000000000087311</v>
      </c>
      <c r="AD5" s="374">
        <f>D5+L5+T5+Z5</f>
        <v>2050.0800000028448</v>
      </c>
      <c r="AE5" s="90">
        <f>Q5+I5+W5+AC5</f>
        <v>1036.2000000001899</v>
      </c>
      <c r="AF5" s="91"/>
      <c r="AG5" s="91"/>
      <c r="AH5" s="92"/>
      <c r="AI5" s="92"/>
      <c r="AJ5" s="91"/>
      <c r="AK5" s="92"/>
      <c r="AL5" s="92"/>
    </row>
    <row r="6" spans="1:68" s="84" customFormat="1" x14ac:dyDescent="0.2">
      <c r="A6" s="154">
        <v>2</v>
      </c>
      <c r="B6" s="392">
        <v>3539.31268</v>
      </c>
      <c r="C6" s="344">
        <f t="shared" si="0"/>
        <v>5.9519999999793072E-2</v>
      </c>
      <c r="D6" s="344">
        <f t="shared" si="1"/>
        <v>1071.3599999962753</v>
      </c>
      <c r="E6" s="344">
        <v>5.9</v>
      </c>
      <c r="F6" s="350" t="s">
        <v>44</v>
      </c>
      <c r="G6" s="356" t="s">
        <v>83</v>
      </c>
      <c r="H6" s="344">
        <f t="shared" si="2"/>
        <v>2.8999999999996362E-2</v>
      </c>
      <c r="I6" s="350">
        <f t="shared" si="3"/>
        <v>521.99999999993452</v>
      </c>
      <c r="J6" s="356" t="s">
        <v>108</v>
      </c>
      <c r="K6" s="344">
        <f t="shared" si="4"/>
        <v>3.8999999999759893E-2</v>
      </c>
      <c r="L6" s="344">
        <f t="shared" si="5"/>
        <v>701.99999999567808</v>
      </c>
      <c r="M6" s="344">
        <v>6.1</v>
      </c>
      <c r="N6" s="350" t="s">
        <v>131</v>
      </c>
      <c r="O6" s="362" t="s">
        <v>134</v>
      </c>
      <c r="P6" s="89">
        <f t="shared" si="6"/>
        <v>1.6000000000076398E-2</v>
      </c>
      <c r="Q6" s="87">
        <f t="shared" si="7"/>
        <v>288.00000000137516</v>
      </c>
      <c r="R6" s="368" t="s">
        <v>158</v>
      </c>
      <c r="S6" s="85">
        <f t="shared" si="8"/>
        <v>1.8000000000029104E-2</v>
      </c>
      <c r="T6" s="87">
        <f t="shared" ref="T6:T28" si="9">S6*600</f>
        <v>10.800000000017462</v>
      </c>
      <c r="U6" s="368" t="s">
        <v>183</v>
      </c>
      <c r="V6" s="85">
        <f t="shared" ref="V6:V28" si="10">U6-U5</f>
        <v>6.0000000003128662E-3</v>
      </c>
      <c r="W6" s="87">
        <f t="shared" ref="W6:W28" si="11">V6*600</f>
        <v>3.6000000001877197</v>
      </c>
      <c r="X6" s="368" t="s">
        <v>208</v>
      </c>
      <c r="Y6" s="85">
        <f t="shared" ref="Y6:Y28" si="12">X6-X5</f>
        <v>2.0999999999958163E-2</v>
      </c>
      <c r="Z6" s="87">
        <f t="shared" ref="Z6:Z28" si="13">Y6*600</f>
        <v>12.599999999974898</v>
      </c>
      <c r="AA6" s="368" t="s">
        <v>233</v>
      </c>
      <c r="AB6" s="85">
        <f t="shared" ref="AB6:AB28" si="14">AA6-AA5</f>
        <v>7.0000000000050022E-3</v>
      </c>
      <c r="AC6" s="87">
        <f t="shared" ref="AC6:AC28" si="15">AB6*600</f>
        <v>4.2000000000030013</v>
      </c>
      <c r="AD6" s="374">
        <f t="shared" ref="AD6:AD28" si="16">D6+L6+T6+Z6</f>
        <v>1796.7599999919457</v>
      </c>
      <c r="AE6" s="90">
        <f t="shared" ref="AE6:AE28" si="17">Q6+I6+W6+AC6</f>
        <v>817.80000000150039</v>
      </c>
      <c r="AF6" s="91"/>
      <c r="AG6" s="92"/>
      <c r="AH6" s="92"/>
      <c r="AI6" s="92"/>
      <c r="AJ6" s="91"/>
      <c r="AK6" s="92"/>
      <c r="AL6" s="92"/>
    </row>
    <row r="7" spans="1:68" s="84" customFormat="1" ht="13.5" thickBot="1" x14ac:dyDescent="0.25">
      <c r="A7" s="154">
        <v>3</v>
      </c>
      <c r="B7" s="392">
        <v>3539.3721999999998</v>
      </c>
      <c r="C7" s="344">
        <f t="shared" si="0"/>
        <v>5.9519999999793072E-2</v>
      </c>
      <c r="D7" s="344">
        <f t="shared" si="1"/>
        <v>1071.3599999962753</v>
      </c>
      <c r="E7" s="344">
        <v>5.9</v>
      </c>
      <c r="F7" s="350" t="s">
        <v>44</v>
      </c>
      <c r="G7" s="356" t="s">
        <v>84</v>
      </c>
      <c r="H7" s="344">
        <f t="shared" si="2"/>
        <v>4.4000000000096406E-2</v>
      </c>
      <c r="I7" s="350">
        <f t="shared" si="3"/>
        <v>792.00000000173532</v>
      </c>
      <c r="J7" s="356" t="s">
        <v>109</v>
      </c>
      <c r="K7" s="344">
        <f t="shared" si="4"/>
        <v>6.6000000000258296E-2</v>
      </c>
      <c r="L7" s="344">
        <f t="shared" si="5"/>
        <v>1188.0000000046493</v>
      </c>
      <c r="M7" s="344">
        <v>6.1</v>
      </c>
      <c r="N7" s="350" t="s">
        <v>131</v>
      </c>
      <c r="O7" s="362" t="s">
        <v>135</v>
      </c>
      <c r="P7" s="89">
        <f t="shared" si="6"/>
        <v>2.6999999999816282E-2</v>
      </c>
      <c r="Q7" s="87">
        <f t="shared" si="7"/>
        <v>485.99999999669308</v>
      </c>
      <c r="R7" s="368" t="s">
        <v>159</v>
      </c>
      <c r="S7" s="85">
        <f t="shared" si="8"/>
        <v>2.7999999999337888E-2</v>
      </c>
      <c r="T7" s="87">
        <f t="shared" si="9"/>
        <v>16.799999999602733</v>
      </c>
      <c r="U7" s="368" t="s">
        <v>184</v>
      </c>
      <c r="V7" s="85">
        <f t="shared" si="10"/>
        <v>1.0000000000218279E-2</v>
      </c>
      <c r="W7" s="87">
        <f t="shared" si="11"/>
        <v>6.0000000001309672</v>
      </c>
      <c r="X7" s="368" t="s">
        <v>209</v>
      </c>
      <c r="Y7" s="85">
        <f t="shared" si="12"/>
        <v>3.7000000000034561E-2</v>
      </c>
      <c r="Z7" s="87">
        <f t="shared" si="13"/>
        <v>22.200000000020736</v>
      </c>
      <c r="AA7" s="368" t="s">
        <v>234</v>
      </c>
      <c r="AB7" s="85">
        <f t="shared" si="14"/>
        <v>1.2000000000000455E-2</v>
      </c>
      <c r="AC7" s="87">
        <f t="shared" si="15"/>
        <v>7.2000000000002728</v>
      </c>
      <c r="AD7" s="374">
        <f t="shared" si="16"/>
        <v>2298.3600000005481</v>
      </c>
      <c r="AE7" s="90">
        <f t="shared" si="17"/>
        <v>1291.1999999985596</v>
      </c>
      <c r="AF7" s="91"/>
      <c r="AG7" s="92"/>
      <c r="AH7" s="92"/>
      <c r="AI7" s="92"/>
      <c r="AJ7" s="91"/>
      <c r="AK7" s="92"/>
      <c r="AL7" s="92"/>
    </row>
    <row r="8" spans="1:68" s="99" customFormat="1" ht="13.5" thickBot="1" x14ac:dyDescent="0.25">
      <c r="A8" s="155">
        <v>4</v>
      </c>
      <c r="B8" s="394">
        <v>3539.4313200000001</v>
      </c>
      <c r="C8" s="346">
        <f t="shared" si="0"/>
        <v>5.9120000000348227E-2</v>
      </c>
      <c r="D8" s="346">
        <f t="shared" si="1"/>
        <v>1064.1600000062681</v>
      </c>
      <c r="E8" s="346">
        <v>5.9</v>
      </c>
      <c r="F8" s="351" t="s">
        <v>44</v>
      </c>
      <c r="G8" s="357" t="s">
        <v>85</v>
      </c>
      <c r="H8" s="346">
        <f t="shared" si="2"/>
        <v>3.2999999999901775E-2</v>
      </c>
      <c r="I8" s="351">
        <f t="shared" si="3"/>
        <v>593.99999999823194</v>
      </c>
      <c r="J8" s="357" t="s">
        <v>130</v>
      </c>
      <c r="K8" s="346">
        <f t="shared" si="4"/>
        <v>4.7999999999774445E-2</v>
      </c>
      <c r="L8" s="346">
        <f t="shared" si="5"/>
        <v>863.99999999594002</v>
      </c>
      <c r="M8" s="346">
        <v>6.1</v>
      </c>
      <c r="N8" s="351" t="s">
        <v>131</v>
      </c>
      <c r="O8" s="363" t="s">
        <v>136</v>
      </c>
      <c r="P8" s="97">
        <f t="shared" si="6"/>
        <v>1.8000000000029104E-2</v>
      </c>
      <c r="Q8" s="95">
        <f t="shared" si="7"/>
        <v>324.00000000052387</v>
      </c>
      <c r="R8" s="369" t="s">
        <v>160</v>
      </c>
      <c r="S8" s="93">
        <f t="shared" si="8"/>
        <v>2.1999999999934516E-2</v>
      </c>
      <c r="T8" s="95">
        <f t="shared" si="9"/>
        <v>13.19999999996071</v>
      </c>
      <c r="U8" s="369" t="s">
        <v>185</v>
      </c>
      <c r="V8" s="93">
        <f t="shared" si="10"/>
        <v>5.9999999994033715E-3</v>
      </c>
      <c r="W8" s="95">
        <f t="shared" si="11"/>
        <v>3.5999999996420229</v>
      </c>
      <c r="X8" s="369" t="s">
        <v>210</v>
      </c>
      <c r="Y8" s="93">
        <f t="shared" si="12"/>
        <v>1.9000000000005457E-2</v>
      </c>
      <c r="Z8" s="95">
        <f t="shared" si="13"/>
        <v>11.400000000003274</v>
      </c>
      <c r="AA8" s="369" t="s">
        <v>235</v>
      </c>
      <c r="AB8" s="93">
        <f t="shared" si="14"/>
        <v>8.9999999999577085E-3</v>
      </c>
      <c r="AC8" s="95">
        <f t="shared" si="15"/>
        <v>5.3999999999746251</v>
      </c>
      <c r="AD8" s="375">
        <f t="shared" si="16"/>
        <v>1952.7600000021721</v>
      </c>
      <c r="AE8" s="98">
        <f t="shared" si="17"/>
        <v>926.99999999837246</v>
      </c>
      <c r="AF8" s="91"/>
      <c r="AG8" s="92"/>
      <c r="AH8" s="92"/>
      <c r="AI8" s="92"/>
      <c r="AJ8" s="91"/>
      <c r="AK8" s="92"/>
      <c r="AL8" s="92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</row>
    <row r="9" spans="1:68" s="106" customFormat="1" ht="13.5" thickBot="1" x14ac:dyDescent="0.25">
      <c r="A9" s="156">
        <v>5</v>
      </c>
      <c r="B9" s="396">
        <v>3539.4903599999998</v>
      </c>
      <c r="C9" s="348">
        <f t="shared" si="0"/>
        <v>5.9039999999640713E-2</v>
      </c>
      <c r="D9" s="348">
        <f t="shared" si="1"/>
        <v>1062.7199999935328</v>
      </c>
      <c r="E9" s="348">
        <v>5.9</v>
      </c>
      <c r="F9" s="352" t="s">
        <v>44</v>
      </c>
      <c r="G9" s="358" t="s">
        <v>86</v>
      </c>
      <c r="H9" s="348">
        <f t="shared" si="2"/>
        <v>3.2999999999901775E-2</v>
      </c>
      <c r="I9" s="352">
        <f t="shared" si="3"/>
        <v>593.99999999823194</v>
      </c>
      <c r="J9" s="358" t="s">
        <v>110</v>
      </c>
      <c r="K9" s="348">
        <f t="shared" si="4"/>
        <v>5.0999999999930878E-2</v>
      </c>
      <c r="L9" s="348">
        <f t="shared" si="5"/>
        <v>917.99999999875581</v>
      </c>
      <c r="M9" s="348">
        <v>6.1</v>
      </c>
      <c r="N9" s="352" t="s">
        <v>131</v>
      </c>
      <c r="O9" s="364" t="s">
        <v>137</v>
      </c>
      <c r="P9" s="103">
        <f t="shared" si="6"/>
        <v>2.200000000016189E-2</v>
      </c>
      <c r="Q9" s="101">
        <f t="shared" si="7"/>
        <v>396.00000000291402</v>
      </c>
      <c r="R9" s="370" t="s">
        <v>161</v>
      </c>
      <c r="S9" s="342">
        <f t="shared" si="8"/>
        <v>1.8000000000029104E-2</v>
      </c>
      <c r="T9" s="101">
        <f t="shared" si="9"/>
        <v>10.800000000017462</v>
      </c>
      <c r="U9" s="370" t="s">
        <v>186</v>
      </c>
      <c r="V9" s="342">
        <f t="shared" si="10"/>
        <v>8.0000000007203198E-3</v>
      </c>
      <c r="W9" s="101">
        <f t="shared" si="11"/>
        <v>4.8000000004321919</v>
      </c>
      <c r="X9" s="370" t="s">
        <v>211</v>
      </c>
      <c r="Y9" s="342">
        <f t="shared" si="12"/>
        <v>3.4999999999968168E-2</v>
      </c>
      <c r="Z9" s="101">
        <f t="shared" si="13"/>
        <v>20.999999999980901</v>
      </c>
      <c r="AA9" s="370" t="s">
        <v>236</v>
      </c>
      <c r="AB9" s="342">
        <f t="shared" si="14"/>
        <v>8.0000000000381988E-3</v>
      </c>
      <c r="AC9" s="101">
        <f t="shared" si="15"/>
        <v>4.8000000000229193</v>
      </c>
      <c r="AD9" s="105">
        <f t="shared" si="16"/>
        <v>2012.519999992287</v>
      </c>
      <c r="AE9" s="104">
        <f t="shared" si="17"/>
        <v>999.60000000160107</v>
      </c>
      <c r="AF9" s="204"/>
      <c r="AG9" s="379"/>
      <c r="AH9" s="379"/>
      <c r="AI9" s="379"/>
      <c r="AJ9" s="204"/>
      <c r="AK9" s="379"/>
      <c r="AL9" s="379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80"/>
      <c r="BK9" s="380"/>
      <c r="BL9" s="380"/>
      <c r="BM9" s="380"/>
      <c r="BN9" s="380"/>
      <c r="BO9" s="380"/>
    </row>
    <row r="10" spans="1:68" s="84" customFormat="1" x14ac:dyDescent="0.2">
      <c r="A10" s="157">
        <v>6</v>
      </c>
      <c r="B10" s="395">
        <v>3539.54972</v>
      </c>
      <c r="C10" s="347">
        <f t="shared" si="0"/>
        <v>5.9360000000197033E-2</v>
      </c>
      <c r="D10" s="347">
        <f t="shared" si="1"/>
        <v>1068.4800000035466</v>
      </c>
      <c r="E10" s="347">
        <v>5.9</v>
      </c>
      <c r="F10" s="353" t="s">
        <v>44</v>
      </c>
      <c r="G10" s="359" t="s">
        <v>87</v>
      </c>
      <c r="H10" s="347">
        <f t="shared" si="2"/>
        <v>2.4000000000114596E-2</v>
      </c>
      <c r="I10" s="353">
        <f t="shared" si="3"/>
        <v>432.00000000206273</v>
      </c>
      <c r="J10" s="359" t="s">
        <v>111</v>
      </c>
      <c r="K10" s="347">
        <f t="shared" si="4"/>
        <v>3.8000000000010914E-2</v>
      </c>
      <c r="L10" s="347">
        <f t="shared" si="5"/>
        <v>684.00000000019645</v>
      </c>
      <c r="M10" s="347">
        <v>6.1</v>
      </c>
      <c r="N10" s="353" t="s">
        <v>131</v>
      </c>
      <c r="O10" s="365" t="s">
        <v>138</v>
      </c>
      <c r="P10" s="111">
        <f t="shared" si="6"/>
        <v>1.4999999999872671E-2</v>
      </c>
      <c r="Q10" s="109">
        <f t="shared" si="7"/>
        <v>269.99999999770807</v>
      </c>
      <c r="R10" s="371" t="s">
        <v>162</v>
      </c>
      <c r="S10" s="107">
        <f t="shared" si="8"/>
        <v>1.6000000000531145E-2</v>
      </c>
      <c r="T10" s="109">
        <f t="shared" si="9"/>
        <v>9.6000000003186869</v>
      </c>
      <c r="U10" s="371" t="s">
        <v>187</v>
      </c>
      <c r="V10" s="107">
        <f t="shared" si="10"/>
        <v>4.9999999991996447E-3</v>
      </c>
      <c r="W10" s="109">
        <f t="shared" si="11"/>
        <v>2.9999999995197868</v>
      </c>
      <c r="X10" s="371" t="s">
        <v>212</v>
      </c>
      <c r="Y10" s="107">
        <f t="shared" si="12"/>
        <v>2.100000000007185E-2</v>
      </c>
      <c r="Z10" s="109">
        <f t="shared" si="13"/>
        <v>12.60000000004311</v>
      </c>
      <c r="AA10" s="371" t="s">
        <v>237</v>
      </c>
      <c r="AB10" s="107">
        <f t="shared" si="14"/>
        <v>7.0000000000050022E-3</v>
      </c>
      <c r="AC10" s="109">
        <f t="shared" si="15"/>
        <v>4.2000000000030013</v>
      </c>
      <c r="AD10" s="376">
        <f t="shared" si="16"/>
        <v>1774.6800000041048</v>
      </c>
      <c r="AE10" s="112">
        <f t="shared" si="17"/>
        <v>709.1999999992936</v>
      </c>
      <c r="AF10" s="91"/>
      <c r="AG10" s="92"/>
      <c r="AH10" s="92"/>
      <c r="AI10" s="92"/>
      <c r="AJ10" s="91"/>
      <c r="AK10" s="92"/>
      <c r="AL10" s="92"/>
    </row>
    <row r="11" spans="1:68" s="84" customFormat="1" x14ac:dyDescent="0.2">
      <c r="A11" s="154">
        <v>7</v>
      </c>
      <c r="B11" s="392">
        <v>3539.6113999999998</v>
      </c>
      <c r="C11" s="344">
        <f t="shared" si="0"/>
        <v>6.1679999999796564E-2</v>
      </c>
      <c r="D11" s="344">
        <f t="shared" si="1"/>
        <v>1110.2399999963382</v>
      </c>
      <c r="E11" s="344">
        <v>5.9</v>
      </c>
      <c r="F11" s="350" t="s">
        <v>44</v>
      </c>
      <c r="G11" s="356" t="s">
        <v>88</v>
      </c>
      <c r="H11" s="344">
        <f t="shared" si="2"/>
        <v>4.4000000000096406E-2</v>
      </c>
      <c r="I11" s="350">
        <f t="shared" si="3"/>
        <v>792.00000000173532</v>
      </c>
      <c r="J11" s="356" t="s">
        <v>112</v>
      </c>
      <c r="K11" s="344">
        <f t="shared" si="4"/>
        <v>5.2999999999883585E-2</v>
      </c>
      <c r="L11" s="344">
        <f t="shared" si="5"/>
        <v>953.99999999790452</v>
      </c>
      <c r="M11" s="344">
        <v>6.1</v>
      </c>
      <c r="N11" s="350" t="s">
        <v>131</v>
      </c>
      <c r="O11" s="362" t="s">
        <v>139</v>
      </c>
      <c r="P11" s="89">
        <f t="shared" si="6"/>
        <v>2.6000000000067303E-2</v>
      </c>
      <c r="Q11" s="87">
        <f t="shared" si="7"/>
        <v>468.00000000121145</v>
      </c>
      <c r="R11" s="368" t="s">
        <v>163</v>
      </c>
      <c r="S11" s="85">
        <f t="shared" si="8"/>
        <v>2.7000000000043656E-2</v>
      </c>
      <c r="T11" s="87">
        <f t="shared" si="9"/>
        <v>16.200000000026193</v>
      </c>
      <c r="U11" s="368" t="s">
        <v>188</v>
      </c>
      <c r="V11" s="85">
        <f t="shared" si="10"/>
        <v>1.0000000000218279E-2</v>
      </c>
      <c r="W11" s="87">
        <f t="shared" si="11"/>
        <v>6.0000000001309672</v>
      </c>
      <c r="X11" s="368" t="s">
        <v>213</v>
      </c>
      <c r="Y11" s="85">
        <f t="shared" si="12"/>
        <v>3.4999999999968168E-2</v>
      </c>
      <c r="Z11" s="87">
        <f t="shared" si="13"/>
        <v>20.999999999980901</v>
      </c>
      <c r="AA11" s="368" t="s">
        <v>238</v>
      </c>
      <c r="AB11" s="85">
        <f t="shared" si="14"/>
        <v>1.0999999999967258E-2</v>
      </c>
      <c r="AC11" s="87">
        <f t="shared" si="15"/>
        <v>6.5999999999803549</v>
      </c>
      <c r="AD11" s="374">
        <f t="shared" si="16"/>
        <v>2101.4399999942498</v>
      </c>
      <c r="AE11" s="90">
        <f t="shared" si="17"/>
        <v>1272.6000000030581</v>
      </c>
      <c r="AF11" s="91"/>
      <c r="AG11" s="92"/>
      <c r="AH11" s="92"/>
      <c r="AI11" s="92"/>
      <c r="AJ11" s="91"/>
      <c r="AK11" s="92"/>
      <c r="AL11" s="92"/>
    </row>
    <row r="12" spans="1:68" s="84" customFormat="1" x14ac:dyDescent="0.2">
      <c r="A12" s="154">
        <v>8</v>
      </c>
      <c r="B12" s="392">
        <v>3539.6728400000002</v>
      </c>
      <c r="C12" s="344">
        <f t="shared" si="0"/>
        <v>6.1440000000402506E-2</v>
      </c>
      <c r="D12" s="344">
        <f t="shared" si="1"/>
        <v>1105.9200000072451</v>
      </c>
      <c r="E12" s="344">
        <v>5.9</v>
      </c>
      <c r="F12" s="350" t="s">
        <v>44</v>
      </c>
      <c r="G12" s="356" t="s">
        <v>89</v>
      </c>
      <c r="H12" s="344">
        <f t="shared" si="2"/>
        <v>2.4999999999863576E-2</v>
      </c>
      <c r="I12" s="350">
        <f t="shared" si="3"/>
        <v>449.99999999754436</v>
      </c>
      <c r="J12" s="356" t="s">
        <v>113</v>
      </c>
      <c r="K12" s="344">
        <f t="shared" si="4"/>
        <v>3.4000000000105501E-2</v>
      </c>
      <c r="L12" s="344">
        <f t="shared" si="5"/>
        <v>612.00000000189902</v>
      </c>
      <c r="M12" s="344">
        <v>6.1</v>
      </c>
      <c r="N12" s="350" t="s">
        <v>131</v>
      </c>
      <c r="O12" s="362" t="s">
        <v>140</v>
      </c>
      <c r="P12" s="89">
        <f t="shared" si="6"/>
        <v>1.4999999999872671E-2</v>
      </c>
      <c r="Q12" s="87">
        <f t="shared" si="7"/>
        <v>269.99999999770807</v>
      </c>
      <c r="R12" s="368" t="s">
        <v>164</v>
      </c>
      <c r="S12" s="85">
        <f t="shared" si="8"/>
        <v>1.4999999999417923E-2</v>
      </c>
      <c r="T12" s="87">
        <f t="shared" si="9"/>
        <v>8.999999999650754</v>
      </c>
      <c r="U12" s="368" t="s">
        <v>189</v>
      </c>
      <c r="V12" s="85">
        <f t="shared" si="10"/>
        <v>5.0000000001091394E-3</v>
      </c>
      <c r="W12" s="87">
        <f t="shared" si="11"/>
        <v>3.0000000000654836</v>
      </c>
      <c r="X12" s="368" t="s">
        <v>214</v>
      </c>
      <c r="Y12" s="85">
        <f t="shared" si="12"/>
        <v>1.999999999998181E-2</v>
      </c>
      <c r="Z12" s="87">
        <f t="shared" si="13"/>
        <v>11.999999999989086</v>
      </c>
      <c r="AA12" s="368" t="s">
        <v>239</v>
      </c>
      <c r="AB12" s="85">
        <f t="shared" si="14"/>
        <v>6.0000000000286491E-3</v>
      </c>
      <c r="AC12" s="87">
        <f t="shared" si="15"/>
        <v>3.6000000000171894</v>
      </c>
      <c r="AD12" s="374">
        <f t="shared" si="16"/>
        <v>1738.920000008784</v>
      </c>
      <c r="AE12" s="90">
        <f t="shared" si="17"/>
        <v>726.59999999533511</v>
      </c>
      <c r="AF12" s="91"/>
      <c r="AG12" s="92"/>
      <c r="AH12" s="92"/>
      <c r="AI12" s="92"/>
      <c r="AJ12" s="91"/>
      <c r="AK12" s="92"/>
      <c r="AL12" s="92"/>
    </row>
    <row r="13" spans="1:68" s="84" customFormat="1" ht="13.5" thickBot="1" x14ac:dyDescent="0.25">
      <c r="A13" s="155">
        <v>9</v>
      </c>
      <c r="B13" s="394">
        <v>3539.7329199999999</v>
      </c>
      <c r="C13" s="346">
        <f t="shared" si="0"/>
        <v>6.007999999974345E-2</v>
      </c>
      <c r="D13" s="346">
        <f t="shared" si="1"/>
        <v>1081.4399999953821</v>
      </c>
      <c r="E13" s="346">
        <v>5.9</v>
      </c>
      <c r="F13" s="351" t="s">
        <v>44</v>
      </c>
      <c r="G13" s="357" t="s">
        <v>90</v>
      </c>
      <c r="H13" s="346">
        <f t="shared" si="2"/>
        <v>3.6000000000058208E-2</v>
      </c>
      <c r="I13" s="351">
        <f t="shared" si="3"/>
        <v>648.00000000104774</v>
      </c>
      <c r="J13" s="357" t="s">
        <v>114</v>
      </c>
      <c r="K13" s="346">
        <f t="shared" si="4"/>
        <v>5.4000000000087311E-2</v>
      </c>
      <c r="L13" s="346">
        <f t="shared" si="5"/>
        <v>972.00000000157161</v>
      </c>
      <c r="M13" s="346">
        <v>6.1</v>
      </c>
      <c r="N13" s="351" t="s">
        <v>131</v>
      </c>
      <c r="O13" s="363" t="s">
        <v>141</v>
      </c>
      <c r="P13" s="97">
        <f t="shared" si="6"/>
        <v>2.200000000016189E-2</v>
      </c>
      <c r="Q13" s="95">
        <f t="shared" si="7"/>
        <v>396.00000000291402</v>
      </c>
      <c r="R13" s="369" t="s">
        <v>165</v>
      </c>
      <c r="S13" s="93">
        <f t="shared" si="8"/>
        <v>1.9000000000232831E-2</v>
      </c>
      <c r="T13" s="95">
        <f t="shared" si="9"/>
        <v>11.400000000139698</v>
      </c>
      <c r="U13" s="369" t="s">
        <v>190</v>
      </c>
      <c r="V13" s="93">
        <f t="shared" si="10"/>
        <v>5.0000000001091394E-3</v>
      </c>
      <c r="W13" s="95">
        <f t="shared" si="11"/>
        <v>3.0000000000654836</v>
      </c>
      <c r="X13" s="369" t="s">
        <v>215</v>
      </c>
      <c r="Y13" s="93">
        <f t="shared" si="12"/>
        <v>2.9999999999972715E-2</v>
      </c>
      <c r="Z13" s="95">
        <f t="shared" si="13"/>
        <v>17.999999999983629</v>
      </c>
      <c r="AA13" s="369" t="s">
        <v>240</v>
      </c>
      <c r="AB13" s="93">
        <f t="shared" si="14"/>
        <v>9.9999999999909051E-3</v>
      </c>
      <c r="AC13" s="95">
        <f t="shared" si="15"/>
        <v>5.999999999994543</v>
      </c>
      <c r="AD13" s="375">
        <f t="shared" si="16"/>
        <v>2082.839999997077</v>
      </c>
      <c r="AE13" s="98">
        <f t="shared" si="17"/>
        <v>1053.0000000040218</v>
      </c>
      <c r="AF13" s="91"/>
      <c r="AG13" s="91"/>
      <c r="AH13" s="92"/>
      <c r="AI13" s="92"/>
      <c r="AJ13" s="91"/>
      <c r="AK13" s="92"/>
      <c r="AL13" s="92"/>
    </row>
    <row r="14" spans="1:68" s="106" customFormat="1" ht="13.5" thickBot="1" x14ac:dyDescent="0.25">
      <c r="A14" s="156">
        <v>10</v>
      </c>
      <c r="B14" s="396">
        <v>3539.7921999999999</v>
      </c>
      <c r="C14" s="348">
        <f t="shared" si="0"/>
        <v>5.9279999999944266E-2</v>
      </c>
      <c r="D14" s="348">
        <f t="shared" si="1"/>
        <v>1067.0399999989968</v>
      </c>
      <c r="E14" s="348">
        <v>5.9</v>
      </c>
      <c r="F14" s="352" t="s">
        <v>44</v>
      </c>
      <c r="G14" s="358" t="s">
        <v>91</v>
      </c>
      <c r="H14" s="348">
        <f t="shared" si="2"/>
        <v>3.0999999999949068E-2</v>
      </c>
      <c r="I14" s="352">
        <f t="shared" si="3"/>
        <v>557.99999999908323</v>
      </c>
      <c r="J14" s="358" t="s">
        <v>115</v>
      </c>
      <c r="K14" s="348">
        <f t="shared" si="4"/>
        <v>4.7999999999774445E-2</v>
      </c>
      <c r="L14" s="348">
        <f t="shared" si="5"/>
        <v>863.99999999594002</v>
      </c>
      <c r="M14" s="348">
        <v>6.1</v>
      </c>
      <c r="N14" s="352" t="s">
        <v>131</v>
      </c>
      <c r="O14" s="364" t="s">
        <v>142</v>
      </c>
      <c r="P14" s="103">
        <f t="shared" si="6"/>
        <v>1.999999999998181E-2</v>
      </c>
      <c r="Q14" s="101">
        <f t="shared" si="7"/>
        <v>359.99999999967258</v>
      </c>
      <c r="R14" s="370" t="s">
        <v>166</v>
      </c>
      <c r="S14" s="342">
        <f t="shared" si="8"/>
        <v>2.0000000000436557E-2</v>
      </c>
      <c r="T14" s="101">
        <f t="shared" si="9"/>
        <v>12.000000000261934</v>
      </c>
      <c r="U14" s="370" t="s">
        <v>191</v>
      </c>
      <c r="V14" s="342">
        <f t="shared" si="10"/>
        <v>6.9999999996070983E-3</v>
      </c>
      <c r="W14" s="101">
        <f t="shared" si="11"/>
        <v>4.199999999764259</v>
      </c>
      <c r="X14" s="370" t="s">
        <v>216</v>
      </c>
      <c r="Y14" s="342">
        <f t="shared" si="12"/>
        <v>2.6000000000067303E-2</v>
      </c>
      <c r="Z14" s="101">
        <f t="shared" si="13"/>
        <v>15.600000000040382</v>
      </c>
      <c r="AA14" s="370" t="s">
        <v>241</v>
      </c>
      <c r="AB14" s="342">
        <f t="shared" si="14"/>
        <v>7.9999999999813554E-3</v>
      </c>
      <c r="AC14" s="101">
        <f t="shared" si="15"/>
        <v>4.7999999999888132</v>
      </c>
      <c r="AD14" s="105">
        <f t="shared" si="16"/>
        <v>1958.6399999952391</v>
      </c>
      <c r="AE14" s="104">
        <f t="shared" si="17"/>
        <v>926.99999999850888</v>
      </c>
      <c r="AF14" s="204"/>
      <c r="AG14" s="379"/>
      <c r="AH14" s="379"/>
      <c r="AI14" s="379"/>
      <c r="AJ14" s="204"/>
      <c r="AK14" s="379"/>
      <c r="AL14" s="379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</row>
    <row r="15" spans="1:68" s="153" customFormat="1" x14ac:dyDescent="0.2">
      <c r="A15" s="273">
        <v>11</v>
      </c>
      <c r="B15" s="395">
        <v>3539.8516399999999</v>
      </c>
      <c r="C15" s="347">
        <f t="shared" si="0"/>
        <v>5.9439999999995052E-2</v>
      </c>
      <c r="D15" s="347">
        <f t="shared" si="1"/>
        <v>1069.9199999999109</v>
      </c>
      <c r="E15" s="347">
        <v>5.9</v>
      </c>
      <c r="F15" s="353" t="s">
        <v>44</v>
      </c>
      <c r="G15" s="359" t="s">
        <v>92</v>
      </c>
      <c r="H15" s="347">
        <f t="shared" si="2"/>
        <v>3.3000000000129148E-2</v>
      </c>
      <c r="I15" s="353">
        <f t="shared" si="3"/>
        <v>594.00000000232467</v>
      </c>
      <c r="J15" s="359" t="s">
        <v>116</v>
      </c>
      <c r="K15" s="347">
        <f t="shared" si="4"/>
        <v>5.1000000000385626E-2</v>
      </c>
      <c r="L15" s="347">
        <f t="shared" si="5"/>
        <v>918.00000000694126</v>
      </c>
      <c r="M15" s="347">
        <v>6.1</v>
      </c>
      <c r="N15" s="353" t="s">
        <v>131</v>
      </c>
      <c r="O15" s="365" t="s">
        <v>143</v>
      </c>
      <c r="P15" s="111">
        <f t="shared" si="6"/>
        <v>2.0999999999958163E-2</v>
      </c>
      <c r="Q15" s="109">
        <f t="shared" si="7"/>
        <v>377.99999999924694</v>
      </c>
      <c r="R15" s="371" t="s">
        <v>167</v>
      </c>
      <c r="S15" s="111">
        <f t="shared" si="8"/>
        <v>2.099999999973079E-2</v>
      </c>
      <c r="T15" s="109">
        <f t="shared" si="9"/>
        <v>12.599999999838474</v>
      </c>
      <c r="U15" s="371" t="s">
        <v>192</v>
      </c>
      <c r="V15" s="111">
        <f t="shared" si="10"/>
        <v>7.000000000516593E-3</v>
      </c>
      <c r="W15" s="109">
        <f t="shared" si="11"/>
        <v>4.2000000003099558</v>
      </c>
      <c r="X15" s="371" t="s">
        <v>217</v>
      </c>
      <c r="Y15" s="111">
        <f t="shared" si="12"/>
        <v>2.8999999999996362E-2</v>
      </c>
      <c r="Z15" s="109">
        <f t="shared" si="13"/>
        <v>17.399999999997817</v>
      </c>
      <c r="AA15" s="371" t="s">
        <v>242</v>
      </c>
      <c r="AB15" s="111">
        <f t="shared" si="14"/>
        <v>7.9999999999813554E-3</v>
      </c>
      <c r="AC15" s="109">
        <f t="shared" si="15"/>
        <v>4.7999999999888132</v>
      </c>
      <c r="AD15" s="376">
        <f t="shared" si="16"/>
        <v>2017.9200000066885</v>
      </c>
      <c r="AE15" s="112">
        <f t="shared" si="17"/>
        <v>981.00000000187038</v>
      </c>
      <c r="AF15" s="91"/>
      <c r="AG15" s="92"/>
      <c r="AH15" s="92"/>
      <c r="AI15" s="92"/>
      <c r="AJ15" s="91"/>
      <c r="AK15" s="92"/>
      <c r="AL15" s="92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192"/>
    </row>
    <row r="16" spans="1:68" s="84" customFormat="1" x14ac:dyDescent="0.2">
      <c r="A16" s="157">
        <v>12</v>
      </c>
      <c r="B16" s="392">
        <v>3539.9103599999999</v>
      </c>
      <c r="C16" s="347">
        <f t="shared" si="0"/>
        <v>5.8719999999993888E-2</v>
      </c>
      <c r="D16" s="347">
        <f t="shared" si="1"/>
        <v>1056.95999999989</v>
      </c>
      <c r="E16" s="347">
        <v>5.9</v>
      </c>
      <c r="F16" s="353" t="s">
        <v>44</v>
      </c>
      <c r="G16" s="359" t="s">
        <v>93</v>
      </c>
      <c r="H16" s="347">
        <f>G16-G15</f>
        <v>3.2999999999901775E-2</v>
      </c>
      <c r="I16" s="353">
        <f t="shared" si="3"/>
        <v>593.99999999823194</v>
      </c>
      <c r="J16" s="359" t="s">
        <v>117</v>
      </c>
      <c r="K16" s="347">
        <f t="shared" si="4"/>
        <v>5.6000000000040018E-2</v>
      </c>
      <c r="L16" s="347">
        <f t="shared" si="5"/>
        <v>1008.0000000007203</v>
      </c>
      <c r="M16" s="347">
        <v>6.1</v>
      </c>
      <c r="N16" s="353" t="s">
        <v>131</v>
      </c>
      <c r="O16" s="365" t="s">
        <v>144</v>
      </c>
      <c r="P16" s="111">
        <f t="shared" si="6"/>
        <v>2.5000000000090949E-2</v>
      </c>
      <c r="Q16" s="109">
        <f t="shared" si="7"/>
        <v>450.00000000163709</v>
      </c>
      <c r="R16" s="371" t="s">
        <v>168</v>
      </c>
      <c r="S16" s="107">
        <f t="shared" si="8"/>
        <v>1.9999999999527063E-2</v>
      </c>
      <c r="T16" s="109">
        <f t="shared" si="9"/>
        <v>11.999999999716238</v>
      </c>
      <c r="U16" s="371" t="s">
        <v>193</v>
      </c>
      <c r="V16" s="107">
        <f t="shared" si="10"/>
        <v>6.9999999996070983E-3</v>
      </c>
      <c r="W16" s="109">
        <f t="shared" si="11"/>
        <v>4.199999999764259</v>
      </c>
      <c r="X16" s="371" t="s">
        <v>218</v>
      </c>
      <c r="Y16" s="107">
        <f t="shared" si="12"/>
        <v>2.6999999999929969E-2</v>
      </c>
      <c r="Z16" s="109">
        <f t="shared" si="13"/>
        <v>16.199999999957981</v>
      </c>
      <c r="AA16" s="371" t="s">
        <v>243</v>
      </c>
      <c r="AB16" s="107">
        <f t="shared" si="14"/>
        <v>9.0000000000145519E-3</v>
      </c>
      <c r="AC16" s="109">
        <f t="shared" si="15"/>
        <v>5.4000000000087311</v>
      </c>
      <c r="AD16" s="376">
        <f t="shared" si="16"/>
        <v>2093.1600000002845</v>
      </c>
      <c r="AE16" s="112">
        <f t="shared" si="17"/>
        <v>1053.599999999642</v>
      </c>
      <c r="AF16" s="91"/>
      <c r="AG16" s="92"/>
      <c r="AH16" s="92"/>
      <c r="AI16" s="92"/>
      <c r="AJ16" s="91"/>
      <c r="AK16" s="92"/>
      <c r="AL16" s="92"/>
    </row>
    <row r="17" spans="1:68" s="84" customFormat="1" x14ac:dyDescent="0.2">
      <c r="A17" s="155">
        <v>13</v>
      </c>
      <c r="B17" s="392">
        <v>3539.9693200000002</v>
      </c>
      <c r="C17" s="346">
        <f t="shared" si="0"/>
        <v>5.8960000000297441E-2</v>
      </c>
      <c r="D17" s="346">
        <f t="shared" si="1"/>
        <v>1061.2800000053539</v>
      </c>
      <c r="E17" s="346">
        <v>5.9</v>
      </c>
      <c r="F17" s="351" t="s">
        <v>44</v>
      </c>
      <c r="G17" s="357" t="s">
        <v>94</v>
      </c>
      <c r="H17" s="346">
        <f t="shared" si="2"/>
        <v>3.0999999999949068E-2</v>
      </c>
      <c r="I17" s="351">
        <f t="shared" si="3"/>
        <v>557.99999999908323</v>
      </c>
      <c r="J17" s="357" t="s">
        <v>118</v>
      </c>
      <c r="K17" s="346">
        <f t="shared" si="4"/>
        <v>5.0999999999930878E-2</v>
      </c>
      <c r="L17" s="346">
        <f t="shared" si="5"/>
        <v>917.99999999875581</v>
      </c>
      <c r="M17" s="346">
        <v>6.1</v>
      </c>
      <c r="N17" s="351" t="s">
        <v>131</v>
      </c>
      <c r="O17" s="363" t="s">
        <v>145</v>
      </c>
      <c r="P17" s="97">
        <f t="shared" si="6"/>
        <v>1.999999999998181E-2</v>
      </c>
      <c r="Q17" s="95">
        <f t="shared" si="7"/>
        <v>359.99999999967258</v>
      </c>
      <c r="R17" s="369" t="s">
        <v>169</v>
      </c>
      <c r="S17" s="93">
        <f t="shared" si="8"/>
        <v>2.1000000000640284E-2</v>
      </c>
      <c r="T17" s="95">
        <f t="shared" si="9"/>
        <v>12.600000000384171</v>
      </c>
      <c r="U17" s="369" t="s">
        <v>194</v>
      </c>
      <c r="V17" s="93">
        <f t="shared" si="10"/>
        <v>7.9999999998108251E-3</v>
      </c>
      <c r="W17" s="95">
        <f t="shared" si="11"/>
        <v>4.7999999998864951</v>
      </c>
      <c r="X17" s="369" t="s">
        <v>219</v>
      </c>
      <c r="Y17" s="93">
        <f t="shared" si="12"/>
        <v>2.7000000000043656E-2</v>
      </c>
      <c r="Z17" s="95">
        <f t="shared" si="13"/>
        <v>16.200000000026193</v>
      </c>
      <c r="AA17" s="369" t="s">
        <v>244</v>
      </c>
      <c r="AB17" s="93">
        <f t="shared" si="14"/>
        <v>8.0000000000381988E-3</v>
      </c>
      <c r="AC17" s="95">
        <f t="shared" si="15"/>
        <v>4.8000000000229193</v>
      </c>
      <c r="AD17" s="375">
        <f t="shared" si="16"/>
        <v>2008.0800000045201</v>
      </c>
      <c r="AE17" s="98">
        <f t="shared" si="17"/>
        <v>927.59999999866523</v>
      </c>
      <c r="AF17" s="91"/>
      <c r="AG17" s="92"/>
      <c r="AH17" s="92"/>
      <c r="AI17" s="92"/>
      <c r="AJ17" s="91"/>
      <c r="AK17" s="91"/>
      <c r="AL17" s="92"/>
    </row>
    <row r="18" spans="1:68" s="152" customFormat="1" x14ac:dyDescent="0.2">
      <c r="A18" s="274">
        <v>14</v>
      </c>
      <c r="B18" s="392">
        <v>3540.0282000000002</v>
      </c>
      <c r="C18" s="344">
        <f t="shared" si="0"/>
        <v>5.8880000000044674E-2</v>
      </c>
      <c r="D18" s="344">
        <f t="shared" si="1"/>
        <v>1059.8400000008041</v>
      </c>
      <c r="E18" s="344">
        <v>5.9</v>
      </c>
      <c r="F18" s="350" t="s">
        <v>44</v>
      </c>
      <c r="G18" s="356" t="s">
        <v>95</v>
      </c>
      <c r="H18" s="344">
        <f t="shared" si="2"/>
        <v>3.3000000000129148E-2</v>
      </c>
      <c r="I18" s="350">
        <f t="shared" si="3"/>
        <v>594.00000000232467</v>
      </c>
      <c r="J18" s="356" t="s">
        <v>119</v>
      </c>
      <c r="K18" s="344">
        <f t="shared" si="4"/>
        <v>5.2999999999883585E-2</v>
      </c>
      <c r="L18" s="344">
        <f t="shared" si="5"/>
        <v>953.99999999790452</v>
      </c>
      <c r="M18" s="344">
        <v>6.1</v>
      </c>
      <c r="N18" s="350" t="s">
        <v>131</v>
      </c>
      <c r="O18" s="362" t="s">
        <v>146</v>
      </c>
      <c r="P18" s="89">
        <f t="shared" si="6"/>
        <v>2.0999999999958163E-2</v>
      </c>
      <c r="Q18" s="87">
        <f t="shared" si="7"/>
        <v>377.99999999924694</v>
      </c>
      <c r="R18" s="368" t="s">
        <v>170</v>
      </c>
      <c r="S18" s="89">
        <f t="shared" si="8"/>
        <v>1.9999999999527063E-2</v>
      </c>
      <c r="T18" s="87">
        <f t="shared" si="9"/>
        <v>11.999999999716238</v>
      </c>
      <c r="U18" s="368" t="s">
        <v>195</v>
      </c>
      <c r="V18" s="89">
        <f t="shared" si="10"/>
        <v>7.000000000516593E-3</v>
      </c>
      <c r="W18" s="87">
        <f t="shared" si="11"/>
        <v>4.2000000003099558</v>
      </c>
      <c r="X18" s="368" t="s">
        <v>220</v>
      </c>
      <c r="Y18" s="89">
        <f t="shared" si="12"/>
        <v>2.8999999999996362E-2</v>
      </c>
      <c r="Z18" s="87">
        <f t="shared" si="13"/>
        <v>17.399999999997817</v>
      </c>
      <c r="AA18" s="368" t="s">
        <v>245</v>
      </c>
      <c r="AB18" s="89">
        <f t="shared" si="14"/>
        <v>8.9999999999577085E-3</v>
      </c>
      <c r="AC18" s="87">
        <f t="shared" si="15"/>
        <v>5.3999999999746251</v>
      </c>
      <c r="AD18" s="374">
        <f t="shared" si="16"/>
        <v>2043.2399999984227</v>
      </c>
      <c r="AE18" s="90">
        <f t="shared" si="17"/>
        <v>981.60000000185619</v>
      </c>
      <c r="AF18" s="91"/>
      <c r="AG18" s="92"/>
      <c r="AH18" s="92"/>
      <c r="AI18" s="92"/>
      <c r="AJ18" s="91"/>
      <c r="AK18" s="92"/>
      <c r="AL18" s="92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187"/>
    </row>
    <row r="19" spans="1:68" s="84" customFormat="1" x14ac:dyDescent="0.2">
      <c r="A19" s="157">
        <v>15</v>
      </c>
      <c r="B19" s="392">
        <v>3540.0866799999999</v>
      </c>
      <c r="C19" s="347">
        <f t="shared" si="0"/>
        <v>5.8479999999690335E-2</v>
      </c>
      <c r="D19" s="347">
        <f t="shared" si="1"/>
        <v>1052.639999994426</v>
      </c>
      <c r="E19" s="347">
        <v>5.9</v>
      </c>
      <c r="F19" s="353" t="s">
        <v>44</v>
      </c>
      <c r="G19" s="359" t="s">
        <v>96</v>
      </c>
      <c r="H19" s="347">
        <f t="shared" si="2"/>
        <v>3.1999999999925421E-2</v>
      </c>
      <c r="I19" s="353">
        <f t="shared" si="3"/>
        <v>575.99999999865759</v>
      </c>
      <c r="J19" s="359" t="s">
        <v>120</v>
      </c>
      <c r="K19" s="347">
        <f t="shared" si="4"/>
        <v>3.8999999999759893E-2</v>
      </c>
      <c r="L19" s="347">
        <f t="shared" si="5"/>
        <v>701.99999999567808</v>
      </c>
      <c r="M19" s="347">
        <v>6.1</v>
      </c>
      <c r="N19" s="353" t="s">
        <v>131</v>
      </c>
      <c r="O19" s="365" t="s">
        <v>147</v>
      </c>
      <c r="P19" s="111">
        <f t="shared" si="6"/>
        <v>1.9000000000005457E-2</v>
      </c>
      <c r="Q19" s="109">
        <f t="shared" si="7"/>
        <v>342.00000000009823</v>
      </c>
      <c r="R19" s="371" t="s">
        <v>171</v>
      </c>
      <c r="S19" s="107">
        <f t="shared" si="8"/>
        <v>2.0000000000436557E-2</v>
      </c>
      <c r="T19" s="109">
        <f t="shared" si="9"/>
        <v>12.000000000261934</v>
      </c>
      <c r="U19" s="371" t="s">
        <v>196</v>
      </c>
      <c r="V19" s="107">
        <f t="shared" si="10"/>
        <v>6.9999999996070983E-3</v>
      </c>
      <c r="W19" s="109">
        <f t="shared" si="11"/>
        <v>4.199999999764259</v>
      </c>
      <c r="X19" s="371" t="s">
        <v>221</v>
      </c>
      <c r="Y19" s="107">
        <f t="shared" si="12"/>
        <v>2.7000000000043656E-2</v>
      </c>
      <c r="Z19" s="109">
        <f t="shared" si="13"/>
        <v>16.200000000026193</v>
      </c>
      <c r="AA19" s="371" t="s">
        <v>246</v>
      </c>
      <c r="AB19" s="107">
        <f t="shared" si="14"/>
        <v>9.0000000000145519E-3</v>
      </c>
      <c r="AC19" s="109">
        <f t="shared" si="15"/>
        <v>5.4000000000087311</v>
      </c>
      <c r="AD19" s="376">
        <f t="shared" si="16"/>
        <v>1782.8399999903922</v>
      </c>
      <c r="AE19" s="112">
        <f t="shared" si="17"/>
        <v>927.5999999985288</v>
      </c>
      <c r="AF19" s="91"/>
      <c r="AG19" s="92"/>
      <c r="AH19" s="92"/>
      <c r="AI19" s="92"/>
      <c r="AJ19" s="91"/>
      <c r="AK19" s="92"/>
      <c r="AL19" s="92"/>
    </row>
    <row r="20" spans="1:68" s="84" customFormat="1" x14ac:dyDescent="0.2">
      <c r="A20" s="154">
        <v>16</v>
      </c>
      <c r="B20" s="392">
        <v>3540.1454800000001</v>
      </c>
      <c r="C20" s="344">
        <f t="shared" si="0"/>
        <v>5.8800000000246655E-2</v>
      </c>
      <c r="D20" s="344">
        <f t="shared" si="1"/>
        <v>1058.4000000044398</v>
      </c>
      <c r="E20" s="344">
        <v>5.9</v>
      </c>
      <c r="F20" s="350" t="s">
        <v>44</v>
      </c>
      <c r="G20" s="356" t="s">
        <v>97</v>
      </c>
      <c r="H20" s="344">
        <f t="shared" si="2"/>
        <v>3.1999999999925421E-2</v>
      </c>
      <c r="I20" s="350">
        <f t="shared" si="3"/>
        <v>575.99999999865759</v>
      </c>
      <c r="J20" s="356" t="s">
        <v>121</v>
      </c>
      <c r="K20" s="344">
        <f t="shared" si="4"/>
        <v>5.1000000000385626E-2</v>
      </c>
      <c r="L20" s="344">
        <f t="shared" si="5"/>
        <v>918.00000000694126</v>
      </c>
      <c r="M20" s="344">
        <v>6.1</v>
      </c>
      <c r="N20" s="350" t="s">
        <v>131</v>
      </c>
      <c r="O20" s="362" t="s">
        <v>148</v>
      </c>
      <c r="P20" s="89">
        <f t="shared" si="6"/>
        <v>2.1999999999934516E-2</v>
      </c>
      <c r="Q20" s="87">
        <f t="shared" si="7"/>
        <v>395.99999999882129</v>
      </c>
      <c r="R20" s="368" t="s">
        <v>172</v>
      </c>
      <c r="S20" s="85">
        <f t="shared" si="8"/>
        <v>2.099999999973079E-2</v>
      </c>
      <c r="T20" s="87">
        <f t="shared" si="9"/>
        <v>12.599999999838474</v>
      </c>
      <c r="U20" s="368" t="s">
        <v>197</v>
      </c>
      <c r="V20" s="85">
        <f t="shared" si="10"/>
        <v>7.000000000516593E-3</v>
      </c>
      <c r="W20" s="87">
        <f t="shared" si="11"/>
        <v>4.2000000003099558</v>
      </c>
      <c r="X20" s="368" t="s">
        <v>222</v>
      </c>
      <c r="Y20" s="85">
        <f t="shared" si="12"/>
        <v>2.8999999999996362E-2</v>
      </c>
      <c r="Z20" s="87">
        <f t="shared" si="13"/>
        <v>17.399999999997817</v>
      </c>
      <c r="AA20" s="368" t="s">
        <v>247</v>
      </c>
      <c r="AB20" s="85">
        <f t="shared" si="14"/>
        <v>9.0000000000145519E-3</v>
      </c>
      <c r="AC20" s="87">
        <f t="shared" si="15"/>
        <v>5.4000000000087311</v>
      </c>
      <c r="AD20" s="374">
        <f t="shared" si="16"/>
        <v>2006.4000000112173</v>
      </c>
      <c r="AE20" s="90">
        <f t="shared" si="17"/>
        <v>981.59999999779757</v>
      </c>
      <c r="AF20" s="91"/>
      <c r="AG20" s="92"/>
      <c r="AH20" s="92"/>
      <c r="AI20" s="92"/>
      <c r="AJ20" s="91"/>
      <c r="AK20" s="92"/>
      <c r="AL20" s="92"/>
    </row>
    <row r="21" spans="1:68" s="84" customFormat="1" x14ac:dyDescent="0.2">
      <c r="A21" s="154">
        <v>17</v>
      </c>
      <c r="B21" s="392">
        <v>3540.2053999999998</v>
      </c>
      <c r="C21" s="344">
        <f t="shared" si="0"/>
        <v>5.9919999999692664E-2</v>
      </c>
      <c r="D21" s="344">
        <f t="shared" si="1"/>
        <v>1078.5599999944679</v>
      </c>
      <c r="E21" s="344">
        <v>5.9</v>
      </c>
      <c r="F21" s="350" t="s">
        <v>44</v>
      </c>
      <c r="G21" s="356" t="s">
        <v>98</v>
      </c>
      <c r="H21" s="344">
        <f t="shared" si="2"/>
        <v>3.2000000000152795E-2</v>
      </c>
      <c r="I21" s="350">
        <f t="shared" si="3"/>
        <v>576.00000000275031</v>
      </c>
      <c r="J21" s="356" t="s">
        <v>122</v>
      </c>
      <c r="K21" s="344">
        <f t="shared" si="4"/>
        <v>5.0999999999930878E-2</v>
      </c>
      <c r="L21" s="344">
        <f t="shared" si="5"/>
        <v>917.99999999875581</v>
      </c>
      <c r="M21" s="344">
        <v>6.1</v>
      </c>
      <c r="N21" s="350" t="s">
        <v>131</v>
      </c>
      <c r="O21" s="362" t="s">
        <v>149</v>
      </c>
      <c r="P21" s="89">
        <f t="shared" si="6"/>
        <v>2.0999999999958163E-2</v>
      </c>
      <c r="Q21" s="87">
        <f t="shared" si="7"/>
        <v>377.99999999924694</v>
      </c>
      <c r="R21" s="368" t="s">
        <v>173</v>
      </c>
      <c r="S21" s="85">
        <f t="shared" si="8"/>
        <v>2.0000000000436557E-2</v>
      </c>
      <c r="T21" s="87">
        <f t="shared" si="9"/>
        <v>12.000000000261934</v>
      </c>
      <c r="U21" s="368" t="s">
        <v>198</v>
      </c>
      <c r="V21" s="85">
        <f t="shared" si="10"/>
        <v>6.9999999996070983E-3</v>
      </c>
      <c r="W21" s="87">
        <f t="shared" si="11"/>
        <v>4.199999999764259</v>
      </c>
      <c r="X21" s="368" t="s">
        <v>223</v>
      </c>
      <c r="Y21" s="85">
        <f t="shared" si="12"/>
        <v>2.7999999999906322E-2</v>
      </c>
      <c r="Z21" s="87">
        <f t="shared" si="13"/>
        <v>16.799999999943793</v>
      </c>
      <c r="AA21" s="368" t="s">
        <v>248</v>
      </c>
      <c r="AB21" s="85">
        <f t="shared" si="14"/>
        <v>9.0000000000145519E-3</v>
      </c>
      <c r="AC21" s="87">
        <f t="shared" si="15"/>
        <v>5.4000000000087311</v>
      </c>
      <c r="AD21" s="374">
        <f t="shared" si="16"/>
        <v>2025.3599999934295</v>
      </c>
      <c r="AE21" s="90">
        <f t="shared" si="17"/>
        <v>963.60000000177024</v>
      </c>
      <c r="AF21" s="91"/>
      <c r="AG21" s="92"/>
      <c r="AH21" s="92"/>
      <c r="AI21" s="92"/>
      <c r="AJ21" s="91"/>
      <c r="AK21" s="92"/>
      <c r="AL21" s="92"/>
    </row>
    <row r="22" spans="1:68" s="84" customFormat="1" ht="13.5" thickBot="1" x14ac:dyDescent="0.25">
      <c r="A22" s="155">
        <v>18</v>
      </c>
      <c r="B22" s="394">
        <v>3540.2654000000002</v>
      </c>
      <c r="C22" s="346">
        <f t="shared" si="0"/>
        <v>6.0000000000400178E-2</v>
      </c>
      <c r="D22" s="346">
        <f t="shared" si="1"/>
        <v>1080.0000000072032</v>
      </c>
      <c r="E22" s="346">
        <v>5.9</v>
      </c>
      <c r="F22" s="351" t="s">
        <v>44</v>
      </c>
      <c r="G22" s="357" t="s">
        <v>99</v>
      </c>
      <c r="H22" s="346">
        <f t="shared" si="2"/>
        <v>3.4999999999854481E-2</v>
      </c>
      <c r="I22" s="351">
        <f t="shared" si="3"/>
        <v>629.99999999738066</v>
      </c>
      <c r="J22" s="357" t="s">
        <v>123</v>
      </c>
      <c r="K22" s="346">
        <f t="shared" si="4"/>
        <v>5.1999999999679858E-2</v>
      </c>
      <c r="L22" s="346">
        <f t="shared" si="5"/>
        <v>935.99999999423744</v>
      </c>
      <c r="M22" s="346">
        <v>6.1</v>
      </c>
      <c r="N22" s="351" t="s">
        <v>131</v>
      </c>
      <c r="O22" s="363" t="s">
        <v>150</v>
      </c>
      <c r="P22" s="97">
        <f t="shared" si="6"/>
        <v>2.200000000016189E-2</v>
      </c>
      <c r="Q22" s="95">
        <f t="shared" si="7"/>
        <v>396.00000000291402</v>
      </c>
      <c r="R22" s="369" t="s">
        <v>174</v>
      </c>
      <c r="S22" s="93">
        <f t="shared" si="8"/>
        <v>1.9999999999527063E-2</v>
      </c>
      <c r="T22" s="95">
        <f t="shared" si="9"/>
        <v>11.999999999716238</v>
      </c>
      <c r="U22" s="369" t="s">
        <v>199</v>
      </c>
      <c r="V22" s="93">
        <f t="shared" si="10"/>
        <v>7.9999999998108251E-3</v>
      </c>
      <c r="W22" s="95">
        <f t="shared" si="11"/>
        <v>4.7999999998864951</v>
      </c>
      <c r="X22" s="369" t="s">
        <v>224</v>
      </c>
      <c r="Y22" s="93">
        <f t="shared" si="12"/>
        <v>3.0000000000086402E-2</v>
      </c>
      <c r="Z22" s="95">
        <f t="shared" si="13"/>
        <v>18.000000000051841</v>
      </c>
      <c r="AA22" s="369" t="s">
        <v>255</v>
      </c>
      <c r="AB22" s="93">
        <f t="shared" si="14"/>
        <v>8.9999999999577085E-3</v>
      </c>
      <c r="AC22" s="95">
        <f t="shared" si="15"/>
        <v>5.3999999999746251</v>
      </c>
      <c r="AD22" s="375">
        <f t="shared" si="16"/>
        <v>2046.0000000012087</v>
      </c>
      <c r="AE22" s="98">
        <f t="shared" si="17"/>
        <v>1036.2000000001558</v>
      </c>
      <c r="AF22" s="91"/>
      <c r="AG22" s="92"/>
      <c r="AH22" s="92"/>
      <c r="AI22" s="92"/>
      <c r="AJ22" s="91"/>
      <c r="AK22" s="92"/>
      <c r="AL22" s="92"/>
    </row>
    <row r="23" spans="1:68" s="191" customFormat="1" ht="13.5" thickBot="1" x14ac:dyDescent="0.25">
      <c r="A23" s="156">
        <v>19</v>
      </c>
      <c r="B23" s="396">
        <v>3540.3255600000002</v>
      </c>
      <c r="C23" s="348">
        <f t="shared" si="0"/>
        <v>6.0159999999996217E-2</v>
      </c>
      <c r="D23" s="348">
        <f t="shared" si="1"/>
        <v>1082.8799999999319</v>
      </c>
      <c r="E23" s="348">
        <v>5.9</v>
      </c>
      <c r="F23" s="352" t="s">
        <v>44</v>
      </c>
      <c r="G23" s="358" t="s">
        <v>100</v>
      </c>
      <c r="H23" s="348">
        <f t="shared" si="2"/>
        <v>3.3000000000129148E-2</v>
      </c>
      <c r="I23" s="352">
        <f t="shared" si="3"/>
        <v>594.00000000232467</v>
      </c>
      <c r="J23" s="358" t="s">
        <v>124</v>
      </c>
      <c r="K23" s="348">
        <f t="shared" si="4"/>
        <v>4.6000000000276486E-2</v>
      </c>
      <c r="L23" s="348">
        <f t="shared" si="5"/>
        <v>828.00000000497676</v>
      </c>
      <c r="M23" s="348">
        <v>6.1</v>
      </c>
      <c r="N23" s="352" t="s">
        <v>131</v>
      </c>
      <c r="O23" s="364" t="s">
        <v>151</v>
      </c>
      <c r="P23" s="103">
        <f t="shared" si="6"/>
        <v>1.9000000000005457E-2</v>
      </c>
      <c r="Q23" s="101">
        <f t="shared" si="7"/>
        <v>342.00000000009823</v>
      </c>
      <c r="R23" s="370" t="s">
        <v>175</v>
      </c>
      <c r="S23" s="342">
        <f t="shared" si="8"/>
        <v>2.0000000000436557E-2</v>
      </c>
      <c r="T23" s="101">
        <f t="shared" si="9"/>
        <v>12.000000000261934</v>
      </c>
      <c r="U23" s="370" t="s">
        <v>200</v>
      </c>
      <c r="V23" s="342">
        <f t="shared" si="10"/>
        <v>7.000000000516593E-3</v>
      </c>
      <c r="W23" s="101">
        <f t="shared" si="11"/>
        <v>4.2000000003099558</v>
      </c>
      <c r="X23" s="370" t="s">
        <v>225</v>
      </c>
      <c r="Y23" s="342">
        <f t="shared" si="12"/>
        <v>2.4999999999977263E-2</v>
      </c>
      <c r="Z23" s="101">
        <f t="shared" si="13"/>
        <v>14.999999999986358</v>
      </c>
      <c r="AA23" s="370" t="s">
        <v>249</v>
      </c>
      <c r="AB23" s="342">
        <f t="shared" si="14"/>
        <v>8.0000000000381988E-3</v>
      </c>
      <c r="AC23" s="101">
        <f t="shared" si="15"/>
        <v>4.8000000000229193</v>
      </c>
      <c r="AD23" s="105">
        <f t="shared" si="16"/>
        <v>1937.8800000051569</v>
      </c>
      <c r="AE23" s="104">
        <f t="shared" si="17"/>
        <v>945.00000000275577</v>
      </c>
      <c r="AF23" s="204"/>
      <c r="AG23" s="379"/>
      <c r="AH23" s="379"/>
      <c r="AI23" s="379"/>
      <c r="AJ23" s="204"/>
      <c r="AK23" s="379"/>
      <c r="AL23" s="379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380"/>
      <c r="AY23" s="380"/>
      <c r="AZ23" s="380"/>
      <c r="BA23" s="380"/>
      <c r="BB23" s="380"/>
      <c r="BC23" s="380"/>
      <c r="BD23" s="380"/>
      <c r="BE23" s="380"/>
      <c r="BF23" s="380"/>
      <c r="BG23" s="380"/>
      <c r="BH23" s="380"/>
      <c r="BI23" s="380"/>
      <c r="BJ23" s="380"/>
      <c r="BK23" s="380"/>
      <c r="BL23" s="380"/>
      <c r="BM23" s="380"/>
      <c r="BN23" s="380"/>
      <c r="BO23" s="380"/>
      <c r="BP23" s="190"/>
    </row>
    <row r="24" spans="1:68" s="84" customFormat="1" x14ac:dyDescent="0.2">
      <c r="A24" s="157">
        <v>20</v>
      </c>
      <c r="B24" s="395">
        <v>3540.3858799999998</v>
      </c>
      <c r="C24" s="347">
        <f t="shared" si="0"/>
        <v>6.0319999999592255E-2</v>
      </c>
      <c r="D24" s="347">
        <f t="shared" si="1"/>
        <v>1085.7599999926606</v>
      </c>
      <c r="E24" s="347">
        <v>5.9</v>
      </c>
      <c r="F24" s="353" t="s">
        <v>44</v>
      </c>
      <c r="G24" s="359" t="s">
        <v>101</v>
      </c>
      <c r="H24" s="347">
        <f t="shared" si="2"/>
        <v>3.3999999999878128E-2</v>
      </c>
      <c r="I24" s="353">
        <f t="shared" si="3"/>
        <v>611.9999999978063</v>
      </c>
      <c r="J24" s="359" t="s">
        <v>125</v>
      </c>
      <c r="K24" s="347">
        <f t="shared" si="4"/>
        <v>5.0999999999930878E-2</v>
      </c>
      <c r="L24" s="347">
        <f t="shared" si="5"/>
        <v>917.99999999875581</v>
      </c>
      <c r="M24" s="347">
        <v>6.1</v>
      </c>
      <c r="N24" s="353" t="s">
        <v>131</v>
      </c>
      <c r="O24" s="365" t="s">
        <v>152</v>
      </c>
      <c r="P24" s="111">
        <f t="shared" si="6"/>
        <v>2.0999999999958163E-2</v>
      </c>
      <c r="Q24" s="109">
        <f t="shared" si="7"/>
        <v>377.99999999924694</v>
      </c>
      <c r="R24" s="371" t="s">
        <v>176</v>
      </c>
      <c r="S24" s="107">
        <f t="shared" si="8"/>
        <v>1.9999999999527063E-2</v>
      </c>
      <c r="T24" s="109">
        <f t="shared" si="9"/>
        <v>11.999999999716238</v>
      </c>
      <c r="U24" s="371" t="s">
        <v>201</v>
      </c>
      <c r="V24" s="107">
        <f t="shared" si="10"/>
        <v>6.9999999996070983E-3</v>
      </c>
      <c r="W24" s="109">
        <f t="shared" si="11"/>
        <v>4.199999999764259</v>
      </c>
      <c r="X24" s="371" t="s">
        <v>226</v>
      </c>
      <c r="Y24" s="107">
        <f t="shared" si="12"/>
        <v>2.8000000000020009E-2</v>
      </c>
      <c r="Z24" s="109">
        <f t="shared" si="13"/>
        <v>16.800000000012005</v>
      </c>
      <c r="AA24" s="371" t="s">
        <v>250</v>
      </c>
      <c r="AB24" s="107">
        <f t="shared" si="14"/>
        <v>8.9999999999577085E-3</v>
      </c>
      <c r="AC24" s="109">
        <f t="shared" si="15"/>
        <v>5.3999999999746251</v>
      </c>
      <c r="AD24" s="376">
        <f t="shared" si="16"/>
        <v>2032.5599999911447</v>
      </c>
      <c r="AE24" s="112">
        <f t="shared" si="17"/>
        <v>999.59999999679212</v>
      </c>
      <c r="AF24" s="91"/>
      <c r="AG24" s="92"/>
      <c r="AH24" s="92"/>
      <c r="AI24" s="92"/>
      <c r="AJ24" s="91"/>
      <c r="AK24" s="92"/>
      <c r="AL24" s="92"/>
    </row>
    <row r="25" spans="1:68" s="84" customFormat="1" ht="13.5" thickBot="1" x14ac:dyDescent="0.25">
      <c r="A25" s="155">
        <v>21</v>
      </c>
      <c r="B25" s="394">
        <v>3540.4484400000001</v>
      </c>
      <c r="C25" s="346">
        <f t="shared" si="0"/>
        <v>6.2560000000303262E-2</v>
      </c>
      <c r="D25" s="346">
        <f t="shared" si="1"/>
        <v>1126.0800000054587</v>
      </c>
      <c r="E25" s="346">
        <v>5.9</v>
      </c>
      <c r="F25" s="351" t="s">
        <v>44</v>
      </c>
      <c r="G25" s="357" t="s">
        <v>102</v>
      </c>
      <c r="H25" s="346">
        <f t="shared" si="2"/>
        <v>3.4000000000105501E-2</v>
      </c>
      <c r="I25" s="351">
        <f t="shared" si="3"/>
        <v>612.00000000189902</v>
      </c>
      <c r="J25" s="357" t="s">
        <v>126</v>
      </c>
      <c r="K25" s="346">
        <f t="shared" si="4"/>
        <v>5.4999999999836291E-2</v>
      </c>
      <c r="L25" s="346">
        <f t="shared" si="5"/>
        <v>989.99999999705324</v>
      </c>
      <c r="M25" s="346">
        <v>6.1</v>
      </c>
      <c r="N25" s="351" t="s">
        <v>131</v>
      </c>
      <c r="O25" s="363" t="s">
        <v>153</v>
      </c>
      <c r="P25" s="97">
        <f t="shared" si="6"/>
        <v>2.299999999991087E-2</v>
      </c>
      <c r="Q25" s="95">
        <f t="shared" si="7"/>
        <v>413.99999999839565</v>
      </c>
      <c r="R25" s="369" t="s">
        <v>177</v>
      </c>
      <c r="S25" s="93">
        <f t="shared" si="8"/>
        <v>2.1999999999934516E-2</v>
      </c>
      <c r="T25" s="95">
        <f t="shared" si="9"/>
        <v>13.19999999996071</v>
      </c>
      <c r="U25" s="369" t="s">
        <v>202</v>
      </c>
      <c r="V25" s="93">
        <f t="shared" si="10"/>
        <v>7.9999999998108251E-3</v>
      </c>
      <c r="W25" s="95">
        <f t="shared" si="11"/>
        <v>4.7999999998864951</v>
      </c>
      <c r="X25" s="369" t="s">
        <v>227</v>
      </c>
      <c r="Y25" s="93">
        <f t="shared" si="12"/>
        <v>3.0999999999949068E-2</v>
      </c>
      <c r="Z25" s="95">
        <f t="shared" si="13"/>
        <v>18.599999999969441</v>
      </c>
      <c r="AA25" s="369" t="s">
        <v>251</v>
      </c>
      <c r="AB25" s="93">
        <f t="shared" si="14"/>
        <v>9.9999999999909051E-3</v>
      </c>
      <c r="AC25" s="95">
        <f t="shared" si="15"/>
        <v>5.999999999994543</v>
      </c>
      <c r="AD25" s="375">
        <f t="shared" si="16"/>
        <v>2147.8800000024421</v>
      </c>
      <c r="AE25" s="98">
        <f t="shared" si="17"/>
        <v>1036.8000000001757</v>
      </c>
      <c r="AF25" s="91"/>
      <c r="AG25" s="92"/>
      <c r="AH25" s="92"/>
      <c r="AI25" s="92"/>
      <c r="AJ25" s="91"/>
      <c r="AK25" s="92"/>
      <c r="AL25" s="92"/>
    </row>
    <row r="26" spans="1:68" s="106" customFormat="1" ht="13.5" thickBot="1" x14ac:dyDescent="0.25">
      <c r="A26" s="156">
        <v>22</v>
      </c>
      <c r="B26" s="396">
        <v>3540.5115599999999</v>
      </c>
      <c r="C26" s="348">
        <f t="shared" si="0"/>
        <v>6.3119999999798893E-2</v>
      </c>
      <c r="D26" s="348">
        <f t="shared" si="1"/>
        <v>1136.1599999963801</v>
      </c>
      <c r="E26" s="348">
        <v>5.9</v>
      </c>
      <c r="F26" s="352" t="s">
        <v>44</v>
      </c>
      <c r="G26" s="358" t="s">
        <v>103</v>
      </c>
      <c r="H26" s="348">
        <f t="shared" si="2"/>
        <v>3.1999999999925421E-2</v>
      </c>
      <c r="I26" s="352">
        <f t="shared" si="3"/>
        <v>575.99999999865759</v>
      </c>
      <c r="J26" s="358" t="s">
        <v>127</v>
      </c>
      <c r="K26" s="348">
        <f t="shared" si="4"/>
        <v>4.8999999999978172E-2</v>
      </c>
      <c r="L26" s="348">
        <f t="shared" si="5"/>
        <v>881.9999999996071</v>
      </c>
      <c r="M26" s="348">
        <v>6.1</v>
      </c>
      <c r="N26" s="352" t="s">
        <v>131</v>
      </c>
      <c r="O26" s="364" t="s">
        <v>154</v>
      </c>
      <c r="P26" s="103">
        <f t="shared" si="6"/>
        <v>1.7000000000052751E-2</v>
      </c>
      <c r="Q26" s="101">
        <f t="shared" si="7"/>
        <v>306.00000000094951</v>
      </c>
      <c r="R26" s="370" t="s">
        <v>178</v>
      </c>
      <c r="S26" s="342">
        <f t="shared" si="8"/>
        <v>1.9000000000232831E-2</v>
      </c>
      <c r="T26" s="101">
        <f t="shared" si="9"/>
        <v>11.400000000139698</v>
      </c>
      <c r="U26" s="370" t="s">
        <v>203</v>
      </c>
      <c r="V26" s="342">
        <f t="shared" si="10"/>
        <v>6.0000000003128662E-3</v>
      </c>
      <c r="W26" s="101">
        <f t="shared" si="11"/>
        <v>3.6000000001877197</v>
      </c>
      <c r="X26" s="370" t="s">
        <v>228</v>
      </c>
      <c r="Y26" s="342">
        <f t="shared" si="12"/>
        <v>2.3000000000024556E-2</v>
      </c>
      <c r="Z26" s="101">
        <f t="shared" si="13"/>
        <v>13.800000000014734</v>
      </c>
      <c r="AA26" s="370" t="s">
        <v>252</v>
      </c>
      <c r="AB26" s="342">
        <f t="shared" si="14"/>
        <v>7.0000000000050022E-3</v>
      </c>
      <c r="AC26" s="101">
        <f t="shared" si="15"/>
        <v>4.2000000000030013</v>
      </c>
      <c r="AD26" s="105">
        <f t="shared" si="16"/>
        <v>2043.3599999961416</v>
      </c>
      <c r="AE26" s="104">
        <f t="shared" si="17"/>
        <v>889.79999999979782</v>
      </c>
      <c r="AF26" s="204"/>
      <c r="AG26" s="379"/>
      <c r="AH26" s="379"/>
      <c r="AI26" s="379"/>
      <c r="AJ26" s="204"/>
      <c r="AK26" s="379"/>
      <c r="AL26" s="379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  <c r="BJ26" s="380"/>
      <c r="BK26" s="380"/>
      <c r="BL26" s="380"/>
      <c r="BM26" s="380"/>
      <c r="BN26" s="380"/>
      <c r="BO26" s="380"/>
    </row>
    <row r="27" spans="1:68" s="84" customFormat="1" x14ac:dyDescent="0.2">
      <c r="A27" s="157">
        <v>23</v>
      </c>
      <c r="B27" s="395">
        <v>3540.5745999999999</v>
      </c>
      <c r="C27" s="347">
        <f t="shared" si="0"/>
        <v>6.3040000000000873E-2</v>
      </c>
      <c r="D27" s="347">
        <f t="shared" si="1"/>
        <v>1134.7200000000157</v>
      </c>
      <c r="E27" s="347">
        <v>5.9</v>
      </c>
      <c r="F27" s="353" t="s">
        <v>44</v>
      </c>
      <c r="G27" s="359" t="s">
        <v>104</v>
      </c>
      <c r="H27" s="347">
        <f t="shared" si="2"/>
        <v>3.6000000000058208E-2</v>
      </c>
      <c r="I27" s="353">
        <f t="shared" si="3"/>
        <v>648.00000000104774</v>
      </c>
      <c r="J27" s="359" t="s">
        <v>128</v>
      </c>
      <c r="K27" s="347">
        <f t="shared" si="4"/>
        <v>4.400000000032378E-2</v>
      </c>
      <c r="L27" s="347">
        <f t="shared" si="5"/>
        <v>792.00000000582804</v>
      </c>
      <c r="M27" s="347">
        <v>6.1</v>
      </c>
      <c r="N27" s="353" t="s">
        <v>131</v>
      </c>
      <c r="O27" s="365" t="s">
        <v>155</v>
      </c>
      <c r="P27" s="111">
        <f t="shared" si="6"/>
        <v>2.1999999999934516E-2</v>
      </c>
      <c r="Q27" s="109">
        <f t="shared" si="7"/>
        <v>395.99999999882129</v>
      </c>
      <c r="R27" s="371" t="s">
        <v>179</v>
      </c>
      <c r="S27" s="107">
        <f t="shared" si="8"/>
        <v>2.099999999973079E-2</v>
      </c>
      <c r="T27" s="109">
        <f t="shared" si="9"/>
        <v>12.599999999838474</v>
      </c>
      <c r="U27" s="371" t="s">
        <v>204</v>
      </c>
      <c r="V27" s="107">
        <f t="shared" si="10"/>
        <v>7.9999999998108251E-3</v>
      </c>
      <c r="W27" s="109">
        <f t="shared" si="11"/>
        <v>4.7999999998864951</v>
      </c>
      <c r="X27" s="371" t="s">
        <v>229</v>
      </c>
      <c r="Y27" s="107">
        <f t="shared" si="12"/>
        <v>2.9999999999972715E-2</v>
      </c>
      <c r="Z27" s="109">
        <f t="shared" si="13"/>
        <v>17.999999999983629</v>
      </c>
      <c r="AA27" s="371" t="s">
        <v>253</v>
      </c>
      <c r="AB27" s="107">
        <f t="shared" si="14"/>
        <v>9.0000000000145519E-3</v>
      </c>
      <c r="AC27" s="109">
        <f t="shared" si="15"/>
        <v>5.4000000000087311</v>
      </c>
      <c r="AD27" s="376">
        <f t="shared" si="16"/>
        <v>1957.3200000056659</v>
      </c>
      <c r="AE27" s="112">
        <f t="shared" si="17"/>
        <v>1054.1999999997643</v>
      </c>
      <c r="AF27" s="91"/>
      <c r="AG27" s="92"/>
      <c r="AH27" s="92"/>
      <c r="AI27" s="92"/>
      <c r="AJ27" s="91"/>
      <c r="AK27" s="92"/>
      <c r="AL27" s="92"/>
    </row>
    <row r="28" spans="1:68" s="196" customFormat="1" ht="13.5" thickBot="1" x14ac:dyDescent="0.25">
      <c r="A28" s="158">
        <v>24</v>
      </c>
      <c r="B28" s="393">
        <v>3540.6350000000002</v>
      </c>
      <c r="C28" s="345">
        <f t="shared" si="0"/>
        <v>6.0400000000299769E-2</v>
      </c>
      <c r="D28" s="345">
        <f t="shared" si="1"/>
        <v>1087.2000000053959</v>
      </c>
      <c r="E28" s="345">
        <v>5.9</v>
      </c>
      <c r="F28" s="354" t="s">
        <v>44</v>
      </c>
      <c r="G28" s="360" t="s">
        <v>105</v>
      </c>
      <c r="H28" s="345">
        <f t="shared" si="2"/>
        <v>3.7000000000034561E-2</v>
      </c>
      <c r="I28" s="354">
        <f t="shared" si="3"/>
        <v>666.00000000062209</v>
      </c>
      <c r="J28" s="360" t="s">
        <v>129</v>
      </c>
      <c r="K28" s="345">
        <f t="shared" si="4"/>
        <v>4.9999999999727152E-2</v>
      </c>
      <c r="L28" s="345">
        <f t="shared" si="5"/>
        <v>899.99999999508873</v>
      </c>
      <c r="M28" s="345">
        <v>6.1</v>
      </c>
      <c r="N28" s="354" t="s">
        <v>131</v>
      </c>
      <c r="O28" s="366" t="s">
        <v>156</v>
      </c>
      <c r="P28" s="117">
        <f t="shared" si="6"/>
        <v>2.4000000000114596E-2</v>
      </c>
      <c r="Q28" s="115">
        <f t="shared" si="7"/>
        <v>432.00000000206273</v>
      </c>
      <c r="R28" s="372" t="s">
        <v>180</v>
      </c>
      <c r="S28" s="113">
        <f t="shared" si="8"/>
        <v>2.1999999999934516E-2</v>
      </c>
      <c r="T28" s="115">
        <f t="shared" si="9"/>
        <v>13.19999999996071</v>
      </c>
      <c r="U28" s="372" t="s">
        <v>205</v>
      </c>
      <c r="V28" s="113">
        <f t="shared" si="10"/>
        <v>7.9999999998108251E-3</v>
      </c>
      <c r="W28" s="115">
        <f t="shared" si="11"/>
        <v>4.7999999998864951</v>
      </c>
      <c r="X28" s="372" t="s">
        <v>230</v>
      </c>
      <c r="Y28" s="113">
        <f t="shared" si="12"/>
        <v>3.4999999999968168E-2</v>
      </c>
      <c r="Z28" s="115">
        <f t="shared" si="13"/>
        <v>20.999999999980901</v>
      </c>
      <c r="AA28" s="372" t="s">
        <v>254</v>
      </c>
      <c r="AB28" s="113">
        <f t="shared" si="14"/>
        <v>1.2000000000000455E-2</v>
      </c>
      <c r="AC28" s="115">
        <f t="shared" si="15"/>
        <v>7.2000000000002728</v>
      </c>
      <c r="AD28" s="377">
        <f t="shared" si="16"/>
        <v>2021.4000000004262</v>
      </c>
      <c r="AE28" s="118">
        <f t="shared" si="17"/>
        <v>1110.0000000025716</v>
      </c>
      <c r="AF28" s="381"/>
      <c r="AG28" s="382"/>
      <c r="AH28" s="382"/>
      <c r="AI28" s="382"/>
      <c r="AJ28" s="381"/>
      <c r="AK28" s="382"/>
      <c r="AL28" s="382"/>
      <c r="AM28" s="383"/>
      <c r="AN28" s="383"/>
      <c r="AO28" s="383"/>
      <c r="AP28" s="383"/>
      <c r="AQ28" s="383"/>
      <c r="AR28" s="383"/>
      <c r="AS28" s="383"/>
      <c r="AT28" s="383"/>
      <c r="AU28" s="383"/>
      <c r="AV28" s="383"/>
      <c r="AW28" s="383"/>
      <c r="AX28" s="383"/>
      <c r="AY28" s="383"/>
      <c r="AZ28" s="383"/>
      <c r="BA28" s="383"/>
      <c r="BB28" s="383"/>
      <c r="BC28" s="383"/>
      <c r="BD28" s="383"/>
      <c r="BE28" s="383"/>
      <c r="BF28" s="383"/>
      <c r="BG28" s="383"/>
      <c r="BH28" s="383"/>
      <c r="BI28" s="383"/>
      <c r="BJ28" s="383"/>
      <c r="BK28" s="383"/>
      <c r="BL28" s="383"/>
      <c r="BM28" s="383"/>
      <c r="BN28" s="383"/>
      <c r="BO28" s="383"/>
    </row>
    <row r="29" spans="1:68" s="61" customFormat="1" ht="15.75" customHeight="1" thickBot="1" x14ac:dyDescent="0.25">
      <c r="A29" s="119" t="s">
        <v>45</v>
      </c>
      <c r="B29" s="120"/>
      <c r="C29" s="197"/>
      <c r="D29" s="198">
        <f>SUM(D5:D28)</f>
        <v>25956.000000000131</v>
      </c>
      <c r="E29" s="199"/>
      <c r="F29" s="200"/>
      <c r="G29" s="198"/>
      <c r="H29" s="198"/>
      <c r="I29" s="52">
        <f>SUM(I5:I28)</f>
        <v>14418.000000002849</v>
      </c>
      <c r="J29" s="197"/>
      <c r="K29" s="197"/>
      <c r="L29" s="52">
        <f>SUM(L5:L28)</f>
        <v>21275.999999996202</v>
      </c>
      <c r="M29" s="299"/>
      <c r="N29" s="300"/>
      <c r="O29" s="121"/>
      <c r="P29" s="122"/>
      <c r="Q29" s="198">
        <f>SUM(Q5:Q28)</f>
        <v>9000</v>
      </c>
      <c r="R29" s="123"/>
      <c r="S29" s="124"/>
      <c r="T29" s="125">
        <f>SUM(T5:T28)</f>
        <v>295.2000000001135</v>
      </c>
      <c r="U29" s="126"/>
      <c r="V29" s="124"/>
      <c r="W29" s="125">
        <f>SUM(W5:W28)</f>
        <v>103.19999999974243</v>
      </c>
      <c r="X29" s="201"/>
      <c r="Y29" s="198"/>
      <c r="Z29" s="52">
        <f>SUM(Z5:Z28)</f>
        <v>403.19999999994707</v>
      </c>
      <c r="AA29" s="198"/>
      <c r="AB29" s="198"/>
      <c r="AC29" s="52">
        <f>SUM(AC5:AC28)</f>
        <v>127.19999999999345</v>
      </c>
      <c r="AD29" s="384">
        <f>SUM(AD5:AD28)</f>
        <v>47930.399999996393</v>
      </c>
      <c r="AE29" s="385">
        <f>I29+Q29</f>
        <v>23418.000000002849</v>
      </c>
      <c r="AF29" s="66"/>
      <c r="AG29" s="59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</row>
    <row r="30" spans="1:68" s="61" customFormat="1" ht="13.5" thickBot="1" x14ac:dyDescent="0.25">
      <c r="A30" s="53"/>
      <c r="B30" s="295" t="s">
        <v>46</v>
      </c>
      <c r="C30" s="296"/>
      <c r="D30" s="56"/>
      <c r="E30" s="53"/>
      <c r="F30" s="62"/>
      <c r="G30" s="301" t="s">
        <v>46</v>
      </c>
      <c r="H30" s="301"/>
      <c r="I30" s="302"/>
      <c r="J30" s="296" t="s">
        <v>46</v>
      </c>
      <c r="K30" s="296"/>
      <c r="L30" s="62"/>
      <c r="M30" s="291"/>
      <c r="N30" s="303"/>
      <c r="O30" s="304" t="s">
        <v>46</v>
      </c>
      <c r="P30" s="301"/>
      <c r="Q30" s="301"/>
      <c r="R30" s="304" t="s">
        <v>47</v>
      </c>
      <c r="S30" s="301"/>
      <c r="T30" s="301"/>
      <c r="U30" s="304" t="s">
        <v>47</v>
      </c>
      <c r="V30" s="301"/>
      <c r="W30" s="301"/>
      <c r="X30" s="304" t="s">
        <v>47</v>
      </c>
      <c r="Y30" s="301"/>
      <c r="Z30" s="301"/>
      <c r="AA30" s="304" t="s">
        <v>47</v>
      </c>
      <c r="AB30" s="301"/>
      <c r="AC30" s="301"/>
      <c r="AD30" s="386"/>
      <c r="AE30" s="387"/>
      <c r="AF30" s="59"/>
      <c r="AG30" s="127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</row>
    <row r="31" spans="1:68" x14ac:dyDescent="0.2"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</row>
    <row r="32" spans="1:68" x14ac:dyDescent="0.2">
      <c r="B32" s="61" t="s">
        <v>29</v>
      </c>
      <c r="C32" s="66">
        <f>AD29/24</f>
        <v>1997.0999999998496</v>
      </c>
      <c r="K32" s="66"/>
      <c r="L32" s="66"/>
      <c r="M32" s="388"/>
      <c r="N32" s="66"/>
      <c r="O32" s="66"/>
      <c r="P32" s="128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</row>
    <row r="33" spans="2:65" x14ac:dyDescent="0.2">
      <c r="B33" s="61" t="s">
        <v>30</v>
      </c>
      <c r="C33" s="66">
        <f>AD7</f>
        <v>2298.3600000005481</v>
      </c>
      <c r="M33" s="388"/>
      <c r="Q33" s="66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</row>
    <row r="34" spans="2:65" x14ac:dyDescent="0.2">
      <c r="B34" s="61" t="s">
        <v>31</v>
      </c>
      <c r="C34" s="69">
        <f>C32/C33</f>
        <v>0.86892392836604071</v>
      </c>
      <c r="M34" s="388"/>
    </row>
    <row r="35" spans="2:65" ht="15.75" x14ac:dyDescent="0.25">
      <c r="B35" s="70" t="s">
        <v>32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389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</row>
    <row r="36" spans="2:65" ht="15.75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390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</row>
    <row r="37" spans="2:65" ht="15.75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297"/>
      <c r="N37" s="297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</row>
    <row r="38" spans="2:65" ht="15.75" x14ac:dyDescent="0.25">
      <c r="B38" s="70" t="s">
        <v>256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</row>
    <row r="39" spans="2:65" ht="1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4" spans="2:65" x14ac:dyDescent="0.2"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</row>
  </sheetData>
  <mergeCells count="14">
    <mergeCell ref="M37:N37"/>
    <mergeCell ref="A2:AE2"/>
    <mergeCell ref="M29:N29"/>
    <mergeCell ref="AD29:AD30"/>
    <mergeCell ref="AE29:AE30"/>
    <mergeCell ref="B30:C30"/>
    <mergeCell ref="G30:I30"/>
    <mergeCell ref="J30:K30"/>
    <mergeCell ref="M30:N30"/>
    <mergeCell ref="O30:Q30"/>
    <mergeCell ref="R30:T30"/>
    <mergeCell ref="U30:W30"/>
    <mergeCell ref="X30:Z30"/>
    <mergeCell ref="AA30:AC30"/>
  </mergeCells>
  <pageMargins left="0.19685039370078741" right="0.19685039370078741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D38"/>
  <sheetViews>
    <sheetView workbookViewId="0">
      <selection activeCell="N34" sqref="N34"/>
    </sheetView>
  </sheetViews>
  <sheetFormatPr defaultRowHeight="12.75" x14ac:dyDescent="0.2"/>
  <cols>
    <col min="1" max="10" width="9.140625" style="129"/>
    <col min="11" max="11" width="10.140625" style="129" customWidth="1"/>
    <col min="12" max="13" width="9.140625" style="129"/>
    <col min="14" max="14" width="10.5703125" style="129" customWidth="1"/>
    <col min="15" max="15" width="10.85546875" style="129" customWidth="1"/>
    <col min="16" max="16" width="11.140625" style="129" customWidth="1"/>
    <col min="17" max="17" width="9.140625" style="129"/>
    <col min="18" max="18" width="10.7109375" style="129" customWidth="1"/>
    <col min="19" max="25" width="9.140625" style="129"/>
    <col min="26" max="28" width="9.140625" style="129" hidden="1" customWidth="1"/>
    <col min="29" max="29" width="11.7109375" style="129" customWidth="1"/>
    <col min="30" max="16384" width="9.140625" style="129"/>
  </cols>
  <sheetData>
    <row r="1" spans="1:30" x14ac:dyDescent="0.2">
      <c r="A1" s="1"/>
      <c r="B1" s="2" t="s">
        <v>0</v>
      </c>
      <c r="C1" s="2"/>
      <c r="D1" s="2"/>
      <c r="E1" s="2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6.5" thickBot="1" x14ac:dyDescent="0.3">
      <c r="A2" s="290" t="s">
        <v>257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2"/>
    </row>
    <row r="3" spans="1:30" ht="57" thickBot="1" x14ac:dyDescent="0.25">
      <c r="A3" s="77" t="s">
        <v>2</v>
      </c>
      <c r="B3" s="4" t="s">
        <v>48</v>
      </c>
      <c r="C3" s="6" t="s">
        <v>4</v>
      </c>
      <c r="D3" s="6" t="s">
        <v>5</v>
      </c>
      <c r="E3" s="4" t="s">
        <v>49</v>
      </c>
      <c r="F3" s="6" t="s">
        <v>4</v>
      </c>
      <c r="G3" s="8" t="s">
        <v>5</v>
      </c>
      <c r="H3" s="4" t="s">
        <v>50</v>
      </c>
      <c r="I3" s="6" t="s">
        <v>4</v>
      </c>
      <c r="J3" s="8" t="s">
        <v>5</v>
      </c>
      <c r="K3" s="4" t="s">
        <v>51</v>
      </c>
      <c r="L3" s="6" t="s">
        <v>4</v>
      </c>
      <c r="M3" s="8" t="s">
        <v>5</v>
      </c>
      <c r="N3" s="4" t="s">
        <v>52</v>
      </c>
      <c r="O3" s="6" t="s">
        <v>4</v>
      </c>
      <c r="P3" s="8" t="s">
        <v>5</v>
      </c>
      <c r="Q3" s="4" t="s">
        <v>53</v>
      </c>
      <c r="R3" s="6" t="s">
        <v>4</v>
      </c>
      <c r="S3" s="8" t="s">
        <v>5</v>
      </c>
      <c r="T3" s="4" t="s">
        <v>54</v>
      </c>
      <c r="U3" s="6" t="s">
        <v>4</v>
      </c>
      <c r="V3" s="8" t="s">
        <v>5</v>
      </c>
      <c r="W3" s="4" t="s">
        <v>55</v>
      </c>
      <c r="X3" s="6" t="s">
        <v>4</v>
      </c>
      <c r="Y3" s="7" t="s">
        <v>5</v>
      </c>
      <c r="Z3" s="4" t="s">
        <v>56</v>
      </c>
      <c r="AA3" s="6" t="s">
        <v>4</v>
      </c>
      <c r="AB3" s="8" t="s">
        <v>5</v>
      </c>
      <c r="AC3" s="163" t="s">
        <v>42</v>
      </c>
    </row>
    <row r="4" spans="1:30" s="134" customFormat="1" x14ac:dyDescent="0.2">
      <c r="A4" s="79">
        <v>0</v>
      </c>
      <c r="B4" s="404" t="s">
        <v>258</v>
      </c>
      <c r="C4" s="81"/>
      <c r="D4" s="82"/>
      <c r="E4" s="420" t="s">
        <v>283</v>
      </c>
      <c r="F4" s="81"/>
      <c r="G4" s="83"/>
      <c r="H4" s="404" t="s">
        <v>308</v>
      </c>
      <c r="I4" s="81"/>
      <c r="J4" s="82"/>
      <c r="K4" s="420" t="s">
        <v>333</v>
      </c>
      <c r="L4" s="81"/>
      <c r="M4" s="83"/>
      <c r="N4" s="404" t="s">
        <v>358</v>
      </c>
      <c r="O4" s="81"/>
      <c r="P4" s="82"/>
      <c r="Q4" s="420" t="s">
        <v>380</v>
      </c>
      <c r="R4" s="405"/>
      <c r="S4" s="422"/>
      <c r="T4" s="404" t="s">
        <v>74</v>
      </c>
      <c r="U4" s="81"/>
      <c r="V4" s="82"/>
      <c r="W4" s="404" t="s">
        <v>405</v>
      </c>
      <c r="X4" s="81"/>
      <c r="Y4" s="82"/>
      <c r="Z4" s="133">
        <v>38.925319999999999</v>
      </c>
      <c r="AA4" s="81"/>
      <c r="AB4" s="81"/>
      <c r="AC4" s="406"/>
    </row>
    <row r="5" spans="1:30" s="134" customFormat="1" x14ac:dyDescent="0.2">
      <c r="A5" s="215">
        <v>1</v>
      </c>
      <c r="B5" s="407" t="s">
        <v>259</v>
      </c>
      <c r="C5" s="89">
        <f t="shared" ref="C5:C28" si="0">B5-B4</f>
        <v>2.9999999999745341E-2</v>
      </c>
      <c r="D5" s="87">
        <f t="shared" ref="D5:D28" si="1">C5*1200</f>
        <v>35.99999999969441</v>
      </c>
      <c r="E5" s="409" t="s">
        <v>284</v>
      </c>
      <c r="F5" s="89">
        <f t="shared" ref="F5:F28" si="2">E5-E4</f>
        <v>7.0000000000163709E-2</v>
      </c>
      <c r="G5" s="88">
        <f t="shared" ref="G5:G28" si="3">F5*7200</f>
        <v>504.00000000117871</v>
      </c>
      <c r="H5" s="407" t="s">
        <v>309</v>
      </c>
      <c r="I5" s="89">
        <f t="shared" ref="I5:I28" si="4">H5-H4</f>
        <v>6.9999999999708962E-2</v>
      </c>
      <c r="J5" s="87">
        <f t="shared" ref="J5:J28" si="5">I5*7200</f>
        <v>503.99999999790452</v>
      </c>
      <c r="K5" s="409" t="s">
        <v>334</v>
      </c>
      <c r="L5" s="89">
        <f t="shared" ref="L5:L28" si="6">K5-K4</f>
        <v>0.1000000000003638</v>
      </c>
      <c r="M5" s="88">
        <f t="shared" ref="M5:M28" si="7">L5*7200</f>
        <v>720.00000000261934</v>
      </c>
      <c r="N5" s="407" t="s">
        <v>359</v>
      </c>
      <c r="O5" s="89">
        <f t="shared" ref="O5:O28" si="8">N5-N4</f>
        <v>9.9999999999909051E-3</v>
      </c>
      <c r="P5" s="87">
        <f t="shared" ref="P5:P28" si="9">O5*7200</f>
        <v>71.999999999934516</v>
      </c>
      <c r="Q5" s="409" t="s">
        <v>381</v>
      </c>
      <c r="R5" s="89">
        <f t="shared" ref="R5:R28" si="10">Q5-Q4</f>
        <v>2.0000000000436557E-2</v>
      </c>
      <c r="S5" s="423">
        <f t="shared" ref="S5:S28" si="11">R5*1200</f>
        <v>24.000000000523869</v>
      </c>
      <c r="T5" s="407" t="s">
        <v>74</v>
      </c>
      <c r="U5" s="89">
        <f t="shared" ref="U5:U28" si="12">T5-T4</f>
        <v>0</v>
      </c>
      <c r="V5" s="87">
        <f t="shared" ref="V5:V28" si="13">U5*1200</f>
        <v>0</v>
      </c>
      <c r="W5" s="407" t="s">
        <v>406</v>
      </c>
      <c r="X5" s="89">
        <f t="shared" ref="X5:X28" si="14">W5-W4</f>
        <v>4.9999999999272404E-2</v>
      </c>
      <c r="Y5" s="87">
        <f t="shared" ref="Y5:Y28" si="15">X5*2400</f>
        <v>119.99999999825377</v>
      </c>
      <c r="Z5" s="135">
        <v>38.927959999999999</v>
      </c>
      <c r="AA5" s="89">
        <f t="shared" ref="AA5:AA28" si="16">Z5-Z4</f>
        <v>2.6399999999995316E-3</v>
      </c>
      <c r="AB5" s="86">
        <f>AA5*600</f>
        <v>1.583999999999719</v>
      </c>
      <c r="AC5" s="87">
        <f>D5+G5+J5+M5+P5+S5+V5+Y5</f>
        <v>1980.0000000001091</v>
      </c>
    </row>
    <row r="6" spans="1:30" s="134" customFormat="1" x14ac:dyDescent="0.2">
      <c r="A6" s="215">
        <v>2</v>
      </c>
      <c r="B6" s="407" t="s">
        <v>260</v>
      </c>
      <c r="C6" s="89">
        <f t="shared" si="0"/>
        <v>3.999999999996362E-2</v>
      </c>
      <c r="D6" s="87">
        <f t="shared" si="1"/>
        <v>47.999999999956344</v>
      </c>
      <c r="E6" s="409" t="s">
        <v>285</v>
      </c>
      <c r="F6" s="89">
        <f t="shared" si="2"/>
        <v>5.999999999994543E-2</v>
      </c>
      <c r="G6" s="88">
        <f t="shared" si="3"/>
        <v>431.9999999996071</v>
      </c>
      <c r="H6" s="407" t="s">
        <v>310</v>
      </c>
      <c r="I6" s="89">
        <f t="shared" si="4"/>
        <v>6.0000000000400178E-2</v>
      </c>
      <c r="J6" s="87">
        <f t="shared" si="5"/>
        <v>432.00000000288128</v>
      </c>
      <c r="K6" s="409" t="s">
        <v>335</v>
      </c>
      <c r="L6" s="89">
        <f t="shared" si="6"/>
        <v>6.9999999999708962E-2</v>
      </c>
      <c r="M6" s="88">
        <f t="shared" si="7"/>
        <v>503.99999999790452</v>
      </c>
      <c r="N6" s="407" t="s">
        <v>360</v>
      </c>
      <c r="O6" s="89">
        <f t="shared" si="8"/>
        <v>9.9999999999909051E-3</v>
      </c>
      <c r="P6" s="87">
        <f t="shared" si="9"/>
        <v>71.999999999934516</v>
      </c>
      <c r="Q6" s="409" t="s">
        <v>382</v>
      </c>
      <c r="R6" s="89">
        <f t="shared" si="10"/>
        <v>3.999999999996362E-2</v>
      </c>
      <c r="S6" s="423">
        <f t="shared" si="11"/>
        <v>47.999999999956344</v>
      </c>
      <c r="T6" s="407" t="s">
        <v>74</v>
      </c>
      <c r="U6" s="89">
        <f t="shared" si="12"/>
        <v>0</v>
      </c>
      <c r="V6" s="87">
        <f t="shared" si="13"/>
        <v>0</v>
      </c>
      <c r="W6" s="407" t="s">
        <v>407</v>
      </c>
      <c r="X6" s="89">
        <f t="shared" si="14"/>
        <v>3.999999999996362E-2</v>
      </c>
      <c r="Y6" s="87">
        <f t="shared" si="15"/>
        <v>95.999999999912689</v>
      </c>
      <c r="Z6" s="135">
        <v>38.930599999999998</v>
      </c>
      <c r="AA6" s="89">
        <f t="shared" si="16"/>
        <v>2.6399999999995316E-3</v>
      </c>
      <c r="AB6" s="86">
        <f>AA6*600</f>
        <v>1.583999999999719</v>
      </c>
      <c r="AC6" s="87">
        <f t="shared" ref="AC6:AC28" si="17">D6+G6+J6+M6+P6+S6+V6+Y6</f>
        <v>1632.0000000001528</v>
      </c>
    </row>
    <row r="7" spans="1:30" s="134" customFormat="1" x14ac:dyDescent="0.2">
      <c r="A7" s="216">
        <v>3</v>
      </c>
      <c r="B7" s="407" t="s">
        <v>261</v>
      </c>
      <c r="C7" s="89">
        <f t="shared" si="0"/>
        <v>3.999999999996362E-2</v>
      </c>
      <c r="D7" s="87">
        <f t="shared" si="1"/>
        <v>47.999999999956344</v>
      </c>
      <c r="E7" s="409" t="s">
        <v>286</v>
      </c>
      <c r="F7" s="89">
        <f t="shared" si="2"/>
        <v>9.9999999999909051E-2</v>
      </c>
      <c r="G7" s="88">
        <f t="shared" si="3"/>
        <v>719.99999999934516</v>
      </c>
      <c r="H7" s="407" t="s">
        <v>311</v>
      </c>
      <c r="I7" s="89">
        <f t="shared" si="4"/>
        <v>9.0000000000145519E-2</v>
      </c>
      <c r="J7" s="87">
        <f t="shared" si="5"/>
        <v>648.00000000104774</v>
      </c>
      <c r="K7" s="409" t="s">
        <v>336</v>
      </c>
      <c r="L7" s="89">
        <f t="shared" si="6"/>
        <v>0.1000000000003638</v>
      </c>
      <c r="M7" s="88">
        <f t="shared" si="7"/>
        <v>720.00000000261934</v>
      </c>
      <c r="N7" s="407" t="s">
        <v>361</v>
      </c>
      <c r="O7" s="89">
        <f t="shared" si="8"/>
        <v>1.999999999998181E-2</v>
      </c>
      <c r="P7" s="87">
        <f t="shared" si="9"/>
        <v>143.99999999986903</v>
      </c>
      <c r="Q7" s="409" t="s">
        <v>383</v>
      </c>
      <c r="R7" s="89">
        <f t="shared" si="10"/>
        <v>1.9999999999527063E-2</v>
      </c>
      <c r="S7" s="423">
        <f t="shared" si="11"/>
        <v>23.999999999432475</v>
      </c>
      <c r="T7" s="407" t="s">
        <v>74</v>
      </c>
      <c r="U7" s="89">
        <f t="shared" si="12"/>
        <v>0</v>
      </c>
      <c r="V7" s="87">
        <f t="shared" si="13"/>
        <v>0</v>
      </c>
      <c r="W7" s="407" t="s">
        <v>408</v>
      </c>
      <c r="X7" s="89">
        <f t="shared" si="14"/>
        <v>6.0000000000400178E-2</v>
      </c>
      <c r="Y7" s="87">
        <f t="shared" si="15"/>
        <v>144.00000000096043</v>
      </c>
      <c r="Z7" s="135">
        <v>38.933320000000002</v>
      </c>
      <c r="AA7" s="89">
        <f t="shared" si="16"/>
        <v>2.7200000000036084E-3</v>
      </c>
      <c r="AB7" s="86">
        <f t="shared" ref="AB7:AB28" si="18">AA7*600</f>
        <v>1.6320000000021651</v>
      </c>
      <c r="AC7" s="87">
        <f t="shared" si="17"/>
        <v>2448.0000000032305</v>
      </c>
    </row>
    <row r="8" spans="1:30" s="220" customFormat="1" ht="13.5" thickBot="1" x14ac:dyDescent="0.25">
      <c r="A8" s="216">
        <v>4</v>
      </c>
      <c r="B8" s="412" t="s">
        <v>262</v>
      </c>
      <c r="C8" s="97">
        <f t="shared" si="0"/>
        <v>3.0000000000200089E-2</v>
      </c>
      <c r="D8" s="95">
        <f t="shared" si="1"/>
        <v>36.000000000240107</v>
      </c>
      <c r="E8" s="419" t="s">
        <v>287</v>
      </c>
      <c r="F8" s="97">
        <f t="shared" si="2"/>
        <v>5.999999999994543E-2</v>
      </c>
      <c r="G8" s="96">
        <f t="shared" si="3"/>
        <v>431.9999999996071</v>
      </c>
      <c r="H8" s="412" t="s">
        <v>312</v>
      </c>
      <c r="I8" s="97">
        <f t="shared" si="4"/>
        <v>6.9999999999708962E-2</v>
      </c>
      <c r="J8" s="95">
        <f t="shared" si="5"/>
        <v>503.99999999790452</v>
      </c>
      <c r="K8" s="419" t="s">
        <v>337</v>
      </c>
      <c r="L8" s="97">
        <f t="shared" si="6"/>
        <v>9.0000000000145519E-2</v>
      </c>
      <c r="M8" s="96">
        <f t="shared" si="7"/>
        <v>648.00000000104774</v>
      </c>
      <c r="N8" s="412" t="s">
        <v>362</v>
      </c>
      <c r="O8" s="97">
        <f t="shared" si="8"/>
        <v>9.9999999999909051E-3</v>
      </c>
      <c r="P8" s="95">
        <f t="shared" si="9"/>
        <v>71.999999999934516</v>
      </c>
      <c r="Q8" s="419" t="s">
        <v>384</v>
      </c>
      <c r="R8" s="97">
        <f t="shared" si="10"/>
        <v>2.0000000000436557E-2</v>
      </c>
      <c r="S8" s="424">
        <f t="shared" si="11"/>
        <v>24.000000000523869</v>
      </c>
      <c r="T8" s="412" t="s">
        <v>74</v>
      </c>
      <c r="U8" s="97">
        <f t="shared" si="12"/>
        <v>0</v>
      </c>
      <c r="V8" s="95">
        <f t="shared" si="13"/>
        <v>0</v>
      </c>
      <c r="W8" s="412" t="s">
        <v>409</v>
      </c>
      <c r="X8" s="97">
        <f t="shared" si="14"/>
        <v>6.0000000000400178E-2</v>
      </c>
      <c r="Y8" s="95">
        <f t="shared" si="15"/>
        <v>144.00000000096043</v>
      </c>
      <c r="Z8" s="136">
        <v>38.935960000000001</v>
      </c>
      <c r="AA8" s="97">
        <f t="shared" si="16"/>
        <v>2.6399999999995316E-3</v>
      </c>
      <c r="AB8" s="94">
        <f t="shared" si="18"/>
        <v>1.583999999999719</v>
      </c>
      <c r="AC8" s="95">
        <f t="shared" si="17"/>
        <v>1860.0000000002183</v>
      </c>
      <c r="AD8" s="223"/>
    </row>
    <row r="9" spans="1:30" s="221" customFormat="1" ht="13.5" thickBot="1" x14ac:dyDescent="0.25">
      <c r="A9" s="217">
        <v>5</v>
      </c>
      <c r="B9" s="414" t="s">
        <v>263</v>
      </c>
      <c r="C9" s="103">
        <f t="shared" si="0"/>
        <v>3.0000000000200089E-2</v>
      </c>
      <c r="D9" s="101">
        <f t="shared" si="1"/>
        <v>36.000000000240107</v>
      </c>
      <c r="E9" s="418" t="s">
        <v>288</v>
      </c>
      <c r="F9" s="103">
        <f t="shared" si="2"/>
        <v>6.0000000000400178E-2</v>
      </c>
      <c r="G9" s="102">
        <f t="shared" si="3"/>
        <v>432.00000000288128</v>
      </c>
      <c r="H9" s="414" t="s">
        <v>313</v>
      </c>
      <c r="I9" s="103">
        <f t="shared" si="4"/>
        <v>9.0000000000145519E-2</v>
      </c>
      <c r="J9" s="101">
        <f t="shared" si="5"/>
        <v>648.00000000104774</v>
      </c>
      <c r="K9" s="418" t="s">
        <v>338</v>
      </c>
      <c r="L9" s="103">
        <f t="shared" si="6"/>
        <v>9.0000000000145519E-2</v>
      </c>
      <c r="M9" s="102">
        <f t="shared" si="7"/>
        <v>648.00000000104774</v>
      </c>
      <c r="N9" s="414" t="s">
        <v>363</v>
      </c>
      <c r="O9" s="103">
        <f t="shared" si="8"/>
        <v>9.9999999999909051E-3</v>
      </c>
      <c r="P9" s="101">
        <f t="shared" si="9"/>
        <v>71.999999999934516</v>
      </c>
      <c r="Q9" s="418" t="s">
        <v>385</v>
      </c>
      <c r="R9" s="103">
        <f t="shared" si="10"/>
        <v>3.999999999996362E-2</v>
      </c>
      <c r="S9" s="425">
        <f t="shared" si="11"/>
        <v>47.999999999956344</v>
      </c>
      <c r="T9" s="414" t="s">
        <v>74</v>
      </c>
      <c r="U9" s="103">
        <f t="shared" si="12"/>
        <v>0</v>
      </c>
      <c r="V9" s="101">
        <f t="shared" si="13"/>
        <v>0</v>
      </c>
      <c r="W9" s="414" t="s">
        <v>410</v>
      </c>
      <c r="X9" s="103">
        <f t="shared" si="14"/>
        <v>3.999999999996362E-2</v>
      </c>
      <c r="Y9" s="101">
        <f t="shared" si="15"/>
        <v>95.999999999912689</v>
      </c>
      <c r="Z9" s="137">
        <v>38.938679999999998</v>
      </c>
      <c r="AA9" s="103">
        <f t="shared" si="16"/>
        <v>2.719999999996503E-3</v>
      </c>
      <c r="AB9" s="100">
        <f t="shared" si="18"/>
        <v>1.6319999999979018</v>
      </c>
      <c r="AC9" s="101">
        <f t="shared" si="17"/>
        <v>1980.0000000050204</v>
      </c>
      <c r="AD9" s="224"/>
    </row>
    <row r="10" spans="1:30" s="160" customFormat="1" x14ac:dyDescent="0.2">
      <c r="A10" s="218">
        <v>6</v>
      </c>
      <c r="B10" s="413" t="s">
        <v>264</v>
      </c>
      <c r="C10" s="111">
        <f t="shared" si="0"/>
        <v>2.9999999999745341E-2</v>
      </c>
      <c r="D10" s="109">
        <f t="shared" si="1"/>
        <v>35.99999999969441</v>
      </c>
      <c r="E10" s="415" t="s">
        <v>289</v>
      </c>
      <c r="F10" s="111">
        <f t="shared" si="2"/>
        <v>6.9999999999708962E-2</v>
      </c>
      <c r="G10" s="110">
        <f t="shared" si="3"/>
        <v>503.99999999790452</v>
      </c>
      <c r="H10" s="413" t="s">
        <v>314</v>
      </c>
      <c r="I10" s="111">
        <f t="shared" si="4"/>
        <v>3.999999999996362E-2</v>
      </c>
      <c r="J10" s="109">
        <f t="shared" si="5"/>
        <v>287.99999999973807</v>
      </c>
      <c r="K10" s="415" t="s">
        <v>339</v>
      </c>
      <c r="L10" s="111">
        <f t="shared" si="6"/>
        <v>5.9999999999490683E-2</v>
      </c>
      <c r="M10" s="110">
        <f t="shared" si="7"/>
        <v>431.99999999633292</v>
      </c>
      <c r="N10" s="413" t="s">
        <v>364</v>
      </c>
      <c r="O10" s="111">
        <f t="shared" si="8"/>
        <v>9.9999999999909051E-3</v>
      </c>
      <c r="P10" s="109">
        <f t="shared" si="9"/>
        <v>71.999999999934516</v>
      </c>
      <c r="Q10" s="415" t="s">
        <v>386</v>
      </c>
      <c r="R10" s="111">
        <f t="shared" si="10"/>
        <v>1.9999999999527063E-2</v>
      </c>
      <c r="S10" s="426">
        <f t="shared" si="11"/>
        <v>23.999999999432475</v>
      </c>
      <c r="T10" s="413" t="s">
        <v>74</v>
      </c>
      <c r="U10" s="111">
        <f t="shared" si="12"/>
        <v>0</v>
      </c>
      <c r="V10" s="109">
        <f t="shared" si="13"/>
        <v>0</v>
      </c>
      <c r="W10" s="413" t="s">
        <v>411</v>
      </c>
      <c r="X10" s="111">
        <f t="shared" si="14"/>
        <v>3.999999999996362E-2</v>
      </c>
      <c r="Y10" s="109">
        <f t="shared" si="15"/>
        <v>95.999999999912689</v>
      </c>
      <c r="Z10" s="138">
        <v>38.941319999999997</v>
      </c>
      <c r="AA10" s="111">
        <f t="shared" si="16"/>
        <v>2.6399999999995316E-3</v>
      </c>
      <c r="AB10" s="108">
        <f t="shared" si="18"/>
        <v>1.583999999999719</v>
      </c>
      <c r="AC10" s="109">
        <f t="shared" si="17"/>
        <v>1451.9999999929496</v>
      </c>
      <c r="AD10" s="161"/>
    </row>
    <row r="11" spans="1:30" s="159" customFormat="1" x14ac:dyDescent="0.2">
      <c r="A11" s="215">
        <v>7</v>
      </c>
      <c r="B11" s="407" t="s">
        <v>265</v>
      </c>
      <c r="C11" s="89">
        <f t="shared" si="0"/>
        <v>7.0000000000163709E-2</v>
      </c>
      <c r="D11" s="87">
        <f t="shared" si="1"/>
        <v>84.000000000196451</v>
      </c>
      <c r="E11" s="409" t="s">
        <v>290</v>
      </c>
      <c r="F11" s="89">
        <f t="shared" si="2"/>
        <v>7.999999999992724E-2</v>
      </c>
      <c r="G11" s="88">
        <f t="shared" si="3"/>
        <v>575.99999999947613</v>
      </c>
      <c r="H11" s="407" t="s">
        <v>315</v>
      </c>
      <c r="I11" s="89">
        <f t="shared" si="4"/>
        <v>9.0000000000145519E-2</v>
      </c>
      <c r="J11" s="87">
        <f t="shared" si="5"/>
        <v>648.00000000104774</v>
      </c>
      <c r="K11" s="409" t="s">
        <v>340</v>
      </c>
      <c r="L11" s="89">
        <f t="shared" si="6"/>
        <v>0.1000000000003638</v>
      </c>
      <c r="M11" s="88">
        <f t="shared" si="7"/>
        <v>720.00000000261934</v>
      </c>
      <c r="N11" s="407" t="s">
        <v>364</v>
      </c>
      <c r="O11" s="89">
        <f t="shared" si="8"/>
        <v>0</v>
      </c>
      <c r="P11" s="87">
        <f t="shared" si="9"/>
        <v>0</v>
      </c>
      <c r="Q11" s="409" t="s">
        <v>387</v>
      </c>
      <c r="R11" s="89">
        <f t="shared" si="10"/>
        <v>2.9999999999745341E-2</v>
      </c>
      <c r="S11" s="423">
        <f t="shared" si="11"/>
        <v>35.99999999969441</v>
      </c>
      <c r="T11" s="407" t="s">
        <v>74</v>
      </c>
      <c r="U11" s="89">
        <f t="shared" si="12"/>
        <v>0</v>
      </c>
      <c r="V11" s="87">
        <f t="shared" si="13"/>
        <v>0</v>
      </c>
      <c r="W11" s="407" t="s">
        <v>412</v>
      </c>
      <c r="X11" s="89">
        <f t="shared" si="14"/>
        <v>1.9999999999527063E-2</v>
      </c>
      <c r="Y11" s="87">
        <f t="shared" si="15"/>
        <v>47.999999998864951</v>
      </c>
      <c r="Z11" s="135">
        <v>38.943959999999997</v>
      </c>
      <c r="AA11" s="89">
        <f t="shared" si="16"/>
        <v>2.6399999999995316E-3</v>
      </c>
      <c r="AB11" s="86">
        <f t="shared" si="18"/>
        <v>1.583999999999719</v>
      </c>
      <c r="AC11" s="87">
        <f t="shared" si="17"/>
        <v>2112.000000001899</v>
      </c>
      <c r="AD11" s="162"/>
    </row>
    <row r="12" spans="1:30" s="159" customFormat="1" x14ac:dyDescent="0.2">
      <c r="A12" s="215">
        <v>8</v>
      </c>
      <c r="B12" s="407" t="s">
        <v>266</v>
      </c>
      <c r="C12" s="89">
        <f t="shared" si="0"/>
        <v>4.9999999999727152E-2</v>
      </c>
      <c r="D12" s="87">
        <f t="shared" si="1"/>
        <v>59.999999999672582</v>
      </c>
      <c r="E12" s="409" t="s">
        <v>291</v>
      </c>
      <c r="F12" s="89">
        <f t="shared" si="2"/>
        <v>7.0000000000163709E-2</v>
      </c>
      <c r="G12" s="88">
        <f t="shared" si="3"/>
        <v>504.00000000117871</v>
      </c>
      <c r="H12" s="407" t="s">
        <v>316</v>
      </c>
      <c r="I12" s="89">
        <f t="shared" si="4"/>
        <v>5.0000000000181899E-2</v>
      </c>
      <c r="J12" s="87">
        <f t="shared" si="5"/>
        <v>360.00000000130967</v>
      </c>
      <c r="K12" s="409" t="s">
        <v>341</v>
      </c>
      <c r="L12" s="89">
        <f t="shared" si="6"/>
        <v>5.9999999999490683E-2</v>
      </c>
      <c r="M12" s="88">
        <f t="shared" si="7"/>
        <v>431.99999999633292</v>
      </c>
      <c r="N12" s="407" t="s">
        <v>365</v>
      </c>
      <c r="O12" s="89">
        <f t="shared" si="8"/>
        <v>9.9999999999909051E-3</v>
      </c>
      <c r="P12" s="87">
        <f t="shared" si="9"/>
        <v>71.999999999934516</v>
      </c>
      <c r="Q12" s="409" t="s">
        <v>388</v>
      </c>
      <c r="R12" s="89">
        <f t="shared" si="10"/>
        <v>3.0000000000654836E-2</v>
      </c>
      <c r="S12" s="423">
        <f t="shared" si="11"/>
        <v>36.000000000785803</v>
      </c>
      <c r="T12" s="407" t="s">
        <v>74</v>
      </c>
      <c r="U12" s="89">
        <f t="shared" si="12"/>
        <v>0</v>
      </c>
      <c r="V12" s="87">
        <f t="shared" si="13"/>
        <v>0</v>
      </c>
      <c r="W12" s="407" t="s">
        <v>413</v>
      </c>
      <c r="X12" s="89">
        <f t="shared" si="14"/>
        <v>2.9999999999745341E-2</v>
      </c>
      <c r="Y12" s="87">
        <f t="shared" si="15"/>
        <v>71.99999999938882</v>
      </c>
      <c r="Z12" s="135">
        <v>38.946440000000003</v>
      </c>
      <c r="AA12" s="89">
        <f t="shared" si="16"/>
        <v>2.4800000000055888E-3</v>
      </c>
      <c r="AB12" s="86">
        <f t="shared" si="18"/>
        <v>1.4880000000033533</v>
      </c>
      <c r="AC12" s="87">
        <f t="shared" si="17"/>
        <v>1535.999999998603</v>
      </c>
      <c r="AD12" s="162"/>
    </row>
    <row r="13" spans="1:30" s="220" customFormat="1" ht="13.5" thickBot="1" x14ac:dyDescent="0.25">
      <c r="A13" s="216">
        <v>9</v>
      </c>
      <c r="B13" s="412" t="s">
        <v>267</v>
      </c>
      <c r="C13" s="97">
        <f t="shared" si="0"/>
        <v>3.0000000000200089E-2</v>
      </c>
      <c r="D13" s="95">
        <f t="shared" si="1"/>
        <v>36.000000000240107</v>
      </c>
      <c r="E13" s="419" t="s">
        <v>292</v>
      </c>
      <c r="F13" s="97">
        <f t="shared" si="2"/>
        <v>7.0000000000163709E-2</v>
      </c>
      <c r="G13" s="96">
        <f t="shared" si="3"/>
        <v>504.00000000117871</v>
      </c>
      <c r="H13" s="412" t="s">
        <v>317</v>
      </c>
      <c r="I13" s="97">
        <f t="shared" si="4"/>
        <v>7.999999999992724E-2</v>
      </c>
      <c r="J13" s="95">
        <f t="shared" si="5"/>
        <v>575.99999999947613</v>
      </c>
      <c r="K13" s="419" t="s">
        <v>342</v>
      </c>
      <c r="L13" s="97">
        <f t="shared" si="6"/>
        <v>9.0000000000145519E-2</v>
      </c>
      <c r="M13" s="96">
        <f t="shared" si="7"/>
        <v>648.00000000104774</v>
      </c>
      <c r="N13" s="412" t="s">
        <v>366</v>
      </c>
      <c r="O13" s="97">
        <f t="shared" si="8"/>
        <v>9.9999999999909051E-3</v>
      </c>
      <c r="P13" s="95">
        <f t="shared" si="9"/>
        <v>71.999999999934516</v>
      </c>
      <c r="Q13" s="419" t="s">
        <v>389</v>
      </c>
      <c r="R13" s="97">
        <f t="shared" si="10"/>
        <v>3.999999999996362E-2</v>
      </c>
      <c r="S13" s="424">
        <f t="shared" si="11"/>
        <v>47.999999999956344</v>
      </c>
      <c r="T13" s="412" t="s">
        <v>74</v>
      </c>
      <c r="U13" s="97">
        <f t="shared" si="12"/>
        <v>0</v>
      </c>
      <c r="V13" s="95">
        <f t="shared" si="13"/>
        <v>0</v>
      </c>
      <c r="W13" s="412" t="s">
        <v>414</v>
      </c>
      <c r="X13" s="97">
        <f t="shared" si="14"/>
        <v>5.0000000000181899E-2</v>
      </c>
      <c r="Y13" s="95">
        <f t="shared" si="15"/>
        <v>120.00000000043656</v>
      </c>
      <c r="Z13" s="136">
        <v>38.948999999999998</v>
      </c>
      <c r="AA13" s="97">
        <f t="shared" si="16"/>
        <v>2.5599999999954548E-3</v>
      </c>
      <c r="AB13" s="94">
        <f t="shared" si="18"/>
        <v>1.5359999999972729</v>
      </c>
      <c r="AC13" s="95">
        <f t="shared" si="17"/>
        <v>2004.0000000022701</v>
      </c>
      <c r="AD13" s="223"/>
    </row>
    <row r="14" spans="1:30" s="221" customFormat="1" ht="13.5" thickBot="1" x14ac:dyDescent="0.25">
      <c r="A14" s="217">
        <v>10</v>
      </c>
      <c r="B14" s="414" t="s">
        <v>268</v>
      </c>
      <c r="C14" s="103">
        <f t="shared" si="0"/>
        <v>3.0000000000200089E-2</v>
      </c>
      <c r="D14" s="101">
        <f t="shared" si="1"/>
        <v>36.000000000240107</v>
      </c>
      <c r="E14" s="418" t="s">
        <v>293</v>
      </c>
      <c r="F14" s="103">
        <f t="shared" si="2"/>
        <v>6.9999999999708962E-2</v>
      </c>
      <c r="G14" s="102">
        <f t="shared" si="3"/>
        <v>503.99999999790452</v>
      </c>
      <c r="H14" s="414" t="s">
        <v>318</v>
      </c>
      <c r="I14" s="103">
        <f t="shared" si="4"/>
        <v>5.9999999999490683E-2</v>
      </c>
      <c r="J14" s="101">
        <f t="shared" si="5"/>
        <v>431.99999999633292</v>
      </c>
      <c r="K14" s="418" t="s">
        <v>343</v>
      </c>
      <c r="L14" s="103">
        <f t="shared" si="6"/>
        <v>7.999999999992724E-2</v>
      </c>
      <c r="M14" s="102">
        <f t="shared" si="7"/>
        <v>575.99999999947613</v>
      </c>
      <c r="N14" s="414" t="s">
        <v>367</v>
      </c>
      <c r="O14" s="103">
        <f t="shared" si="8"/>
        <v>9.9999999999909051E-3</v>
      </c>
      <c r="P14" s="101">
        <f t="shared" si="9"/>
        <v>71.999999999934516</v>
      </c>
      <c r="Q14" s="418" t="s">
        <v>390</v>
      </c>
      <c r="R14" s="103">
        <f t="shared" si="10"/>
        <v>2.9999999999745341E-2</v>
      </c>
      <c r="S14" s="425">
        <f t="shared" si="11"/>
        <v>35.99999999969441</v>
      </c>
      <c r="T14" s="414" t="s">
        <v>74</v>
      </c>
      <c r="U14" s="103">
        <f t="shared" si="12"/>
        <v>0</v>
      </c>
      <c r="V14" s="101">
        <f t="shared" si="13"/>
        <v>0</v>
      </c>
      <c r="W14" s="414" t="s">
        <v>415</v>
      </c>
      <c r="X14" s="103">
        <f t="shared" si="14"/>
        <v>3.999999999996362E-2</v>
      </c>
      <c r="Y14" s="101">
        <f t="shared" si="15"/>
        <v>95.999999999912689</v>
      </c>
      <c r="Z14" s="137">
        <v>38.951560000000001</v>
      </c>
      <c r="AA14" s="103">
        <f t="shared" si="16"/>
        <v>2.5600000000025602E-3</v>
      </c>
      <c r="AB14" s="100">
        <f t="shared" si="18"/>
        <v>1.5360000000015361</v>
      </c>
      <c r="AC14" s="101">
        <f t="shared" si="17"/>
        <v>1751.9999999934953</v>
      </c>
      <c r="AD14" s="224"/>
    </row>
    <row r="15" spans="1:30" s="417" customFormat="1" ht="13.5" thickBot="1" x14ac:dyDescent="0.25">
      <c r="A15" s="218">
        <v>11</v>
      </c>
      <c r="B15" s="413" t="s">
        <v>269</v>
      </c>
      <c r="C15" s="111">
        <f t="shared" si="0"/>
        <v>1.999999999998181E-2</v>
      </c>
      <c r="D15" s="109">
        <f t="shared" si="1"/>
        <v>23.999999999978172</v>
      </c>
      <c r="E15" s="415" t="s">
        <v>294</v>
      </c>
      <c r="F15" s="111">
        <f t="shared" si="2"/>
        <v>7.999999999992724E-2</v>
      </c>
      <c r="G15" s="110">
        <f t="shared" si="3"/>
        <v>575.99999999947613</v>
      </c>
      <c r="H15" s="413" t="s">
        <v>319</v>
      </c>
      <c r="I15" s="111">
        <f t="shared" si="4"/>
        <v>7.0000000000618456E-2</v>
      </c>
      <c r="J15" s="109">
        <f t="shared" si="5"/>
        <v>504.00000000445289</v>
      </c>
      <c r="K15" s="415" t="s">
        <v>344</v>
      </c>
      <c r="L15" s="111">
        <f t="shared" si="6"/>
        <v>9.0000000000145519E-2</v>
      </c>
      <c r="M15" s="110">
        <f t="shared" si="7"/>
        <v>648.00000000104774</v>
      </c>
      <c r="N15" s="413" t="s">
        <v>368</v>
      </c>
      <c r="O15" s="111">
        <f t="shared" si="8"/>
        <v>9.9999999999909051E-3</v>
      </c>
      <c r="P15" s="109">
        <f t="shared" si="9"/>
        <v>71.999999999934516</v>
      </c>
      <c r="Q15" s="415" t="s">
        <v>391</v>
      </c>
      <c r="R15" s="111">
        <f t="shared" si="10"/>
        <v>3.999999999996362E-2</v>
      </c>
      <c r="S15" s="426">
        <f t="shared" si="11"/>
        <v>47.999999999956344</v>
      </c>
      <c r="T15" s="413" t="s">
        <v>74</v>
      </c>
      <c r="U15" s="111">
        <f t="shared" si="12"/>
        <v>0</v>
      </c>
      <c r="V15" s="109">
        <f t="shared" si="13"/>
        <v>0</v>
      </c>
      <c r="W15" s="413" t="s">
        <v>416</v>
      </c>
      <c r="X15" s="111">
        <f t="shared" si="14"/>
        <v>5.0000000000181899E-2</v>
      </c>
      <c r="Y15" s="109">
        <f t="shared" si="15"/>
        <v>120.00000000043656</v>
      </c>
      <c r="Z15" s="138">
        <v>38.954039999999999</v>
      </c>
      <c r="AA15" s="111">
        <f t="shared" si="16"/>
        <v>2.4799999999984834E-3</v>
      </c>
      <c r="AB15" s="108">
        <f t="shared" si="18"/>
        <v>1.4879999999990901</v>
      </c>
      <c r="AC15" s="109">
        <f t="shared" si="17"/>
        <v>1992.0000000052823</v>
      </c>
      <c r="AD15" s="416"/>
    </row>
    <row r="16" spans="1:30" s="160" customFormat="1" x14ac:dyDescent="0.2">
      <c r="A16" s="215">
        <v>12</v>
      </c>
      <c r="B16" s="407" t="s">
        <v>270</v>
      </c>
      <c r="C16" s="89">
        <f t="shared" si="0"/>
        <v>1.999999999998181E-2</v>
      </c>
      <c r="D16" s="87">
        <f t="shared" si="1"/>
        <v>23.999999999978172</v>
      </c>
      <c r="E16" s="409" t="s">
        <v>295</v>
      </c>
      <c r="F16" s="89">
        <f t="shared" si="2"/>
        <v>8.0000000000381988E-2</v>
      </c>
      <c r="G16" s="88">
        <f t="shared" si="3"/>
        <v>576.00000000275031</v>
      </c>
      <c r="H16" s="407" t="s">
        <v>320</v>
      </c>
      <c r="I16" s="89">
        <f t="shared" si="4"/>
        <v>6.9999999999708962E-2</v>
      </c>
      <c r="J16" s="87">
        <f t="shared" si="5"/>
        <v>503.99999999790452</v>
      </c>
      <c r="K16" s="409" t="s">
        <v>345</v>
      </c>
      <c r="L16" s="89">
        <f t="shared" si="6"/>
        <v>7.999999999992724E-2</v>
      </c>
      <c r="M16" s="88">
        <f t="shared" si="7"/>
        <v>575.99999999947613</v>
      </c>
      <c r="N16" s="407" t="s">
        <v>369</v>
      </c>
      <c r="O16" s="89">
        <f t="shared" si="8"/>
        <v>1.0000000000104592E-2</v>
      </c>
      <c r="P16" s="87">
        <f t="shared" si="9"/>
        <v>72.000000000753062</v>
      </c>
      <c r="Q16" s="409" t="s">
        <v>392</v>
      </c>
      <c r="R16" s="89">
        <f t="shared" si="10"/>
        <v>3.999999999996362E-2</v>
      </c>
      <c r="S16" s="423">
        <f t="shared" si="11"/>
        <v>47.999999999956344</v>
      </c>
      <c r="T16" s="407" t="s">
        <v>74</v>
      </c>
      <c r="U16" s="89">
        <f t="shared" si="12"/>
        <v>0</v>
      </c>
      <c r="V16" s="87">
        <f t="shared" si="13"/>
        <v>0</v>
      </c>
      <c r="W16" s="407" t="s">
        <v>417</v>
      </c>
      <c r="X16" s="89">
        <f t="shared" si="14"/>
        <v>6.9999999999708962E-2</v>
      </c>
      <c r="Y16" s="87">
        <f t="shared" si="15"/>
        <v>167.99999999930151</v>
      </c>
      <c r="Z16" s="135">
        <v>38.956600000000002</v>
      </c>
      <c r="AA16" s="89">
        <f t="shared" si="16"/>
        <v>2.5600000000025602E-3</v>
      </c>
      <c r="AB16" s="86">
        <f t="shared" si="18"/>
        <v>1.5360000000015361</v>
      </c>
      <c r="AC16" s="87">
        <f t="shared" si="17"/>
        <v>1968.0000000001201</v>
      </c>
      <c r="AD16" s="161"/>
    </row>
    <row r="17" spans="1:30" s="220" customFormat="1" ht="13.5" thickBot="1" x14ac:dyDescent="0.25">
      <c r="A17" s="215">
        <v>13</v>
      </c>
      <c r="B17" s="407" t="s">
        <v>271</v>
      </c>
      <c r="C17" s="89">
        <f t="shared" si="0"/>
        <v>1.999999999998181E-2</v>
      </c>
      <c r="D17" s="87">
        <f t="shared" si="1"/>
        <v>23.999999999978172</v>
      </c>
      <c r="E17" s="409" t="s">
        <v>296</v>
      </c>
      <c r="F17" s="89">
        <f t="shared" si="2"/>
        <v>6.9999999999708962E-2</v>
      </c>
      <c r="G17" s="88">
        <f t="shared" si="3"/>
        <v>503.99999999790452</v>
      </c>
      <c r="H17" s="407" t="s">
        <v>321</v>
      </c>
      <c r="I17" s="89">
        <f t="shared" si="4"/>
        <v>6.9999999999708962E-2</v>
      </c>
      <c r="J17" s="87">
        <f t="shared" si="5"/>
        <v>503.99999999790452</v>
      </c>
      <c r="K17" s="409" t="s">
        <v>346</v>
      </c>
      <c r="L17" s="89">
        <f t="shared" si="6"/>
        <v>7.999999999992724E-2</v>
      </c>
      <c r="M17" s="88">
        <f t="shared" si="7"/>
        <v>575.99999999947613</v>
      </c>
      <c r="N17" s="407" t="s">
        <v>370</v>
      </c>
      <c r="O17" s="89">
        <f t="shared" si="8"/>
        <v>9.9999999999909051E-3</v>
      </c>
      <c r="P17" s="87">
        <f t="shared" si="9"/>
        <v>71.999999999934516</v>
      </c>
      <c r="Q17" s="409" t="s">
        <v>393</v>
      </c>
      <c r="R17" s="89">
        <f t="shared" si="10"/>
        <v>3.999999999996362E-2</v>
      </c>
      <c r="S17" s="423">
        <f t="shared" si="11"/>
        <v>47.999999999956344</v>
      </c>
      <c r="T17" s="407" t="s">
        <v>74</v>
      </c>
      <c r="U17" s="89">
        <f t="shared" si="12"/>
        <v>0</v>
      </c>
      <c r="V17" s="87">
        <f t="shared" si="13"/>
        <v>0</v>
      </c>
      <c r="W17" s="407" t="s">
        <v>418</v>
      </c>
      <c r="X17" s="89">
        <f t="shared" si="14"/>
        <v>2.0000000000436557E-2</v>
      </c>
      <c r="Y17" s="87">
        <f t="shared" si="15"/>
        <v>48.000000001047738</v>
      </c>
      <c r="Z17" s="135">
        <v>38.959159999999997</v>
      </c>
      <c r="AA17" s="89">
        <f t="shared" si="16"/>
        <v>2.5599999999954548E-3</v>
      </c>
      <c r="AB17" s="86">
        <f t="shared" si="18"/>
        <v>1.5359999999972729</v>
      </c>
      <c r="AC17" s="87">
        <f t="shared" si="17"/>
        <v>1775.999999996202</v>
      </c>
      <c r="AD17" s="223"/>
    </row>
    <row r="18" spans="1:30" s="411" customFormat="1" ht="13.5" thickBot="1" x14ac:dyDescent="0.25">
      <c r="A18" s="215">
        <v>14</v>
      </c>
      <c r="B18" s="407" t="s">
        <v>272</v>
      </c>
      <c r="C18" s="89">
        <f t="shared" si="0"/>
        <v>9.9999999997635314E-3</v>
      </c>
      <c r="D18" s="87">
        <f t="shared" si="1"/>
        <v>11.999999999716238</v>
      </c>
      <c r="E18" s="409" t="s">
        <v>297</v>
      </c>
      <c r="F18" s="89">
        <f t="shared" si="2"/>
        <v>7.999999999992724E-2</v>
      </c>
      <c r="G18" s="88">
        <f t="shared" si="3"/>
        <v>575.99999999947613</v>
      </c>
      <c r="H18" s="407" t="s">
        <v>322</v>
      </c>
      <c r="I18" s="89">
        <f t="shared" si="4"/>
        <v>7.0000000000618456E-2</v>
      </c>
      <c r="J18" s="87">
        <f t="shared" si="5"/>
        <v>504.00000000445289</v>
      </c>
      <c r="K18" s="409" t="s">
        <v>347</v>
      </c>
      <c r="L18" s="89">
        <f t="shared" si="6"/>
        <v>7.999999999992724E-2</v>
      </c>
      <c r="M18" s="88">
        <f t="shared" si="7"/>
        <v>575.99999999947613</v>
      </c>
      <c r="N18" s="407" t="s">
        <v>371</v>
      </c>
      <c r="O18" s="89">
        <f t="shared" si="8"/>
        <v>9.9999999999909051E-3</v>
      </c>
      <c r="P18" s="87">
        <f t="shared" si="9"/>
        <v>71.999999999934516</v>
      </c>
      <c r="Q18" s="409" t="s">
        <v>394</v>
      </c>
      <c r="R18" s="89">
        <f t="shared" si="10"/>
        <v>3.999999999996362E-2</v>
      </c>
      <c r="S18" s="423">
        <f t="shared" si="11"/>
        <v>47.999999999956344</v>
      </c>
      <c r="T18" s="407" t="s">
        <v>74</v>
      </c>
      <c r="U18" s="89">
        <f t="shared" si="12"/>
        <v>0</v>
      </c>
      <c r="V18" s="87">
        <f t="shared" si="13"/>
        <v>0</v>
      </c>
      <c r="W18" s="407" t="s">
        <v>419</v>
      </c>
      <c r="X18" s="89">
        <f t="shared" si="14"/>
        <v>5.0000000000181899E-2</v>
      </c>
      <c r="Y18" s="87">
        <f t="shared" si="15"/>
        <v>120.00000000043656</v>
      </c>
      <c r="Z18" s="135">
        <v>38.96172</v>
      </c>
      <c r="AA18" s="89">
        <f t="shared" si="16"/>
        <v>2.5600000000025602E-3</v>
      </c>
      <c r="AB18" s="86">
        <f t="shared" si="18"/>
        <v>1.5360000000015361</v>
      </c>
      <c r="AC18" s="87">
        <f t="shared" si="17"/>
        <v>1908.0000000034488</v>
      </c>
      <c r="AD18" s="410"/>
    </row>
    <row r="19" spans="1:30" s="160" customFormat="1" x14ac:dyDescent="0.2">
      <c r="A19" s="215">
        <v>15</v>
      </c>
      <c r="B19" s="407" t="s">
        <v>273</v>
      </c>
      <c r="C19" s="89">
        <f t="shared" si="0"/>
        <v>1.999999999998181E-2</v>
      </c>
      <c r="D19" s="87">
        <f t="shared" si="1"/>
        <v>23.999999999978172</v>
      </c>
      <c r="E19" s="409" t="s">
        <v>298</v>
      </c>
      <c r="F19" s="89">
        <f t="shared" si="2"/>
        <v>7.0000000000163709E-2</v>
      </c>
      <c r="G19" s="88">
        <f t="shared" si="3"/>
        <v>504.00000000117871</v>
      </c>
      <c r="H19" s="407" t="s">
        <v>323</v>
      </c>
      <c r="I19" s="89">
        <f t="shared" si="4"/>
        <v>6.9999999999708962E-2</v>
      </c>
      <c r="J19" s="87">
        <f t="shared" si="5"/>
        <v>503.99999999790452</v>
      </c>
      <c r="K19" s="409" t="s">
        <v>348</v>
      </c>
      <c r="L19" s="89">
        <f t="shared" si="6"/>
        <v>7.999999999992724E-2</v>
      </c>
      <c r="M19" s="88">
        <f t="shared" si="7"/>
        <v>575.99999999947613</v>
      </c>
      <c r="N19" s="407" t="s">
        <v>371</v>
      </c>
      <c r="O19" s="89">
        <f t="shared" si="8"/>
        <v>0</v>
      </c>
      <c r="P19" s="87">
        <f t="shared" si="9"/>
        <v>0</v>
      </c>
      <c r="Q19" s="409" t="s">
        <v>395</v>
      </c>
      <c r="R19" s="89">
        <f t="shared" si="10"/>
        <v>3.999999999996362E-2</v>
      </c>
      <c r="S19" s="423">
        <f t="shared" si="11"/>
        <v>47.999999999956344</v>
      </c>
      <c r="T19" s="407" t="s">
        <v>74</v>
      </c>
      <c r="U19" s="89">
        <f t="shared" si="12"/>
        <v>0</v>
      </c>
      <c r="V19" s="87">
        <f t="shared" si="13"/>
        <v>0</v>
      </c>
      <c r="W19" s="407" t="s">
        <v>420</v>
      </c>
      <c r="X19" s="89">
        <f t="shared" si="14"/>
        <v>9.999999999308784E-3</v>
      </c>
      <c r="Y19" s="87">
        <f t="shared" si="15"/>
        <v>23.999999998341082</v>
      </c>
      <c r="Z19" s="135">
        <v>38.964280000000002</v>
      </c>
      <c r="AA19" s="89">
        <f t="shared" si="16"/>
        <v>2.5600000000025602E-3</v>
      </c>
      <c r="AB19" s="86">
        <f t="shared" si="18"/>
        <v>1.5360000000015361</v>
      </c>
      <c r="AC19" s="87">
        <f t="shared" si="17"/>
        <v>1679.999999996835</v>
      </c>
      <c r="AD19" s="161"/>
    </row>
    <row r="20" spans="1:30" s="159" customFormat="1" x14ac:dyDescent="0.2">
      <c r="A20" s="215">
        <v>16</v>
      </c>
      <c r="B20" s="407" t="s">
        <v>274</v>
      </c>
      <c r="C20" s="89">
        <f t="shared" si="0"/>
        <v>1.0000000000218279E-2</v>
      </c>
      <c r="D20" s="87">
        <f t="shared" si="1"/>
        <v>12.000000000261934</v>
      </c>
      <c r="E20" s="409" t="s">
        <v>299</v>
      </c>
      <c r="F20" s="89">
        <f t="shared" si="2"/>
        <v>7.999999999992724E-2</v>
      </c>
      <c r="G20" s="88">
        <f t="shared" si="3"/>
        <v>575.99999999947613</v>
      </c>
      <c r="H20" s="407" t="s">
        <v>324</v>
      </c>
      <c r="I20" s="89">
        <f t="shared" si="4"/>
        <v>6.9999999999708962E-2</v>
      </c>
      <c r="J20" s="87">
        <f t="shared" si="5"/>
        <v>503.99999999790452</v>
      </c>
      <c r="K20" s="409" t="s">
        <v>349</v>
      </c>
      <c r="L20" s="89">
        <f t="shared" si="6"/>
        <v>9.0000000000145519E-2</v>
      </c>
      <c r="M20" s="88">
        <f t="shared" si="7"/>
        <v>648.00000000104774</v>
      </c>
      <c r="N20" s="407" t="s">
        <v>372</v>
      </c>
      <c r="O20" s="89">
        <f t="shared" si="8"/>
        <v>9.9999999999909051E-3</v>
      </c>
      <c r="P20" s="87">
        <f t="shared" si="9"/>
        <v>71.999999999934516</v>
      </c>
      <c r="Q20" s="409" t="s">
        <v>396</v>
      </c>
      <c r="R20" s="89">
        <f t="shared" si="10"/>
        <v>3.999999999996362E-2</v>
      </c>
      <c r="S20" s="423">
        <f t="shared" si="11"/>
        <v>47.999999999956344</v>
      </c>
      <c r="T20" s="407" t="s">
        <v>74</v>
      </c>
      <c r="U20" s="89">
        <f t="shared" si="12"/>
        <v>0</v>
      </c>
      <c r="V20" s="87">
        <f t="shared" si="13"/>
        <v>0</v>
      </c>
      <c r="W20" s="407" t="s">
        <v>421</v>
      </c>
      <c r="X20" s="89">
        <f t="shared" si="14"/>
        <v>4.0000000000873115E-2</v>
      </c>
      <c r="Y20" s="87">
        <f t="shared" si="15"/>
        <v>96.000000002095476</v>
      </c>
      <c r="Z20" s="135">
        <v>38.966839999999998</v>
      </c>
      <c r="AA20" s="89">
        <f t="shared" si="16"/>
        <v>2.5599999999954548E-3</v>
      </c>
      <c r="AB20" s="86">
        <f t="shared" si="18"/>
        <v>1.5359999999972729</v>
      </c>
      <c r="AC20" s="87">
        <f t="shared" si="17"/>
        <v>1956.0000000006767</v>
      </c>
      <c r="AD20" s="162"/>
    </row>
    <row r="21" spans="1:30" s="159" customFormat="1" x14ac:dyDescent="0.2">
      <c r="A21" s="215">
        <v>17</v>
      </c>
      <c r="B21" s="407" t="s">
        <v>275</v>
      </c>
      <c r="C21" s="89">
        <f t="shared" si="0"/>
        <v>2.9999999999745341E-2</v>
      </c>
      <c r="D21" s="87">
        <f t="shared" si="1"/>
        <v>35.99999999969441</v>
      </c>
      <c r="E21" s="409" t="s">
        <v>300</v>
      </c>
      <c r="F21" s="89">
        <f t="shared" si="2"/>
        <v>7.999999999992724E-2</v>
      </c>
      <c r="G21" s="88">
        <f t="shared" si="3"/>
        <v>575.99999999947613</v>
      </c>
      <c r="H21" s="407" t="s">
        <v>325</v>
      </c>
      <c r="I21" s="89">
        <f t="shared" si="4"/>
        <v>6.9999999999708962E-2</v>
      </c>
      <c r="J21" s="87">
        <f t="shared" si="5"/>
        <v>503.99999999790452</v>
      </c>
      <c r="K21" s="409" t="s">
        <v>350</v>
      </c>
      <c r="L21" s="89">
        <f t="shared" si="6"/>
        <v>9.0000000000145519E-2</v>
      </c>
      <c r="M21" s="88">
        <f t="shared" si="7"/>
        <v>648.00000000104774</v>
      </c>
      <c r="N21" s="407" t="s">
        <v>373</v>
      </c>
      <c r="O21" s="89">
        <f t="shared" si="8"/>
        <v>9.9999999999909051E-3</v>
      </c>
      <c r="P21" s="87">
        <f t="shared" si="9"/>
        <v>71.999999999934516</v>
      </c>
      <c r="Q21" s="409" t="s">
        <v>397</v>
      </c>
      <c r="R21" s="89">
        <f t="shared" si="10"/>
        <v>3.999999999996362E-2</v>
      </c>
      <c r="S21" s="423">
        <f t="shared" si="11"/>
        <v>47.999999999956344</v>
      </c>
      <c r="T21" s="407" t="s">
        <v>74</v>
      </c>
      <c r="U21" s="89">
        <f t="shared" si="12"/>
        <v>0</v>
      </c>
      <c r="V21" s="87">
        <f t="shared" si="13"/>
        <v>0</v>
      </c>
      <c r="W21" s="407" t="s">
        <v>422</v>
      </c>
      <c r="X21" s="89">
        <f t="shared" si="14"/>
        <v>3.999999999996362E-2</v>
      </c>
      <c r="Y21" s="87">
        <f t="shared" si="15"/>
        <v>95.999999999912689</v>
      </c>
      <c r="Z21" s="135">
        <v>38.969479999999997</v>
      </c>
      <c r="AA21" s="89">
        <f t="shared" si="16"/>
        <v>2.6399999999995316E-3</v>
      </c>
      <c r="AB21" s="86">
        <f t="shared" si="18"/>
        <v>1.583999999999719</v>
      </c>
      <c r="AC21" s="87">
        <f t="shared" si="17"/>
        <v>1979.9999999979264</v>
      </c>
      <c r="AD21" s="162"/>
    </row>
    <row r="22" spans="1:30" s="220" customFormat="1" ht="13.5" thickBot="1" x14ac:dyDescent="0.25">
      <c r="A22" s="216">
        <v>18</v>
      </c>
      <c r="B22" s="412" t="s">
        <v>276</v>
      </c>
      <c r="C22" s="97">
        <f t="shared" si="0"/>
        <v>3.999999999996362E-2</v>
      </c>
      <c r="D22" s="95">
        <f t="shared" si="1"/>
        <v>47.999999999956344</v>
      </c>
      <c r="E22" s="419" t="s">
        <v>301</v>
      </c>
      <c r="F22" s="97">
        <f t="shared" si="2"/>
        <v>8.0000000000381988E-2</v>
      </c>
      <c r="G22" s="96">
        <f t="shared" si="3"/>
        <v>576.00000000275031</v>
      </c>
      <c r="H22" s="412" t="s">
        <v>326</v>
      </c>
      <c r="I22" s="97">
        <f t="shared" si="4"/>
        <v>8.0000000000836735E-2</v>
      </c>
      <c r="J22" s="95">
        <f t="shared" si="5"/>
        <v>576.00000000602449</v>
      </c>
      <c r="K22" s="419" t="s">
        <v>351</v>
      </c>
      <c r="L22" s="97">
        <f t="shared" si="6"/>
        <v>6.0000000001309672E-2</v>
      </c>
      <c r="M22" s="96">
        <f t="shared" si="7"/>
        <v>432.00000000942964</v>
      </c>
      <c r="N22" s="412" t="s">
        <v>374</v>
      </c>
      <c r="O22" s="97">
        <f t="shared" si="8"/>
        <v>9.9999999999909051E-3</v>
      </c>
      <c r="P22" s="95">
        <f t="shared" si="9"/>
        <v>71.999999999934516</v>
      </c>
      <c r="Q22" s="419" t="s">
        <v>398</v>
      </c>
      <c r="R22" s="97">
        <f t="shared" si="10"/>
        <v>5.0000000000181899E-2</v>
      </c>
      <c r="S22" s="424">
        <f t="shared" si="11"/>
        <v>60.000000000218279</v>
      </c>
      <c r="T22" s="412" t="s">
        <v>74</v>
      </c>
      <c r="U22" s="97">
        <f t="shared" si="12"/>
        <v>0</v>
      </c>
      <c r="V22" s="95">
        <f t="shared" si="13"/>
        <v>0</v>
      </c>
      <c r="W22" s="412" t="s">
        <v>423</v>
      </c>
      <c r="X22" s="97">
        <f t="shared" si="14"/>
        <v>3.999999999996362E-2</v>
      </c>
      <c r="Y22" s="95">
        <f t="shared" si="15"/>
        <v>95.999999999912689</v>
      </c>
      <c r="Z22" s="136">
        <v>38.972119999999997</v>
      </c>
      <c r="AA22" s="97">
        <f t="shared" si="16"/>
        <v>2.6399999999995316E-3</v>
      </c>
      <c r="AB22" s="94">
        <f t="shared" si="18"/>
        <v>1.583999999999719</v>
      </c>
      <c r="AC22" s="95">
        <f t="shared" si="17"/>
        <v>1860.0000000182263</v>
      </c>
      <c r="AD22" s="223"/>
    </row>
    <row r="23" spans="1:30" s="221" customFormat="1" ht="13.5" thickBot="1" x14ac:dyDescent="0.25">
      <c r="A23" s="217">
        <v>19</v>
      </c>
      <c r="B23" s="414" t="s">
        <v>277</v>
      </c>
      <c r="C23" s="103">
        <f t="shared" si="0"/>
        <v>3.0000000000200089E-2</v>
      </c>
      <c r="D23" s="101">
        <f t="shared" si="1"/>
        <v>36.000000000240107</v>
      </c>
      <c r="E23" s="418" t="s">
        <v>302</v>
      </c>
      <c r="F23" s="103">
        <f t="shared" si="2"/>
        <v>5.999999999994543E-2</v>
      </c>
      <c r="G23" s="102">
        <f t="shared" si="3"/>
        <v>431.9999999996071</v>
      </c>
      <c r="H23" s="414" t="s">
        <v>327</v>
      </c>
      <c r="I23" s="103">
        <f t="shared" si="4"/>
        <v>5.9999999999490683E-2</v>
      </c>
      <c r="J23" s="101">
        <f t="shared" si="5"/>
        <v>431.99999999633292</v>
      </c>
      <c r="K23" s="418" t="s">
        <v>352</v>
      </c>
      <c r="L23" s="103">
        <f t="shared" si="6"/>
        <v>0.10999999999876309</v>
      </c>
      <c r="M23" s="102">
        <f t="shared" si="7"/>
        <v>791.99999999109423</v>
      </c>
      <c r="N23" s="414" t="s">
        <v>375</v>
      </c>
      <c r="O23" s="103">
        <f t="shared" si="8"/>
        <v>9.9999999999909051E-3</v>
      </c>
      <c r="P23" s="101">
        <f t="shared" si="9"/>
        <v>71.999999999934516</v>
      </c>
      <c r="Q23" s="418" t="s">
        <v>399</v>
      </c>
      <c r="R23" s="103">
        <f t="shared" si="10"/>
        <v>1.0000000000218279E-2</v>
      </c>
      <c r="S23" s="425">
        <f t="shared" si="11"/>
        <v>12.000000000261934</v>
      </c>
      <c r="T23" s="414" t="s">
        <v>74</v>
      </c>
      <c r="U23" s="103">
        <f t="shared" si="12"/>
        <v>0</v>
      </c>
      <c r="V23" s="101">
        <f t="shared" si="13"/>
        <v>0</v>
      </c>
      <c r="W23" s="414" t="s">
        <v>424</v>
      </c>
      <c r="X23" s="103">
        <f t="shared" si="14"/>
        <v>5.9999999999490683E-2</v>
      </c>
      <c r="Y23" s="101">
        <f t="shared" si="15"/>
        <v>143.99999999877764</v>
      </c>
      <c r="Z23" s="137">
        <v>38.974760000000003</v>
      </c>
      <c r="AA23" s="103">
        <f t="shared" si="16"/>
        <v>2.640000000006637E-3</v>
      </c>
      <c r="AB23" s="100">
        <f t="shared" si="18"/>
        <v>1.5840000000039822</v>
      </c>
      <c r="AC23" s="101">
        <f t="shared" si="17"/>
        <v>1919.9999999862484</v>
      </c>
      <c r="AD23" s="224"/>
    </row>
    <row r="24" spans="1:30" s="160" customFormat="1" x14ac:dyDescent="0.2">
      <c r="A24" s="218">
        <v>20</v>
      </c>
      <c r="B24" s="413" t="s">
        <v>278</v>
      </c>
      <c r="C24" s="111">
        <f t="shared" si="0"/>
        <v>2.9999999999745341E-2</v>
      </c>
      <c r="D24" s="109">
        <f t="shared" si="1"/>
        <v>35.99999999969441</v>
      </c>
      <c r="E24" s="415" t="s">
        <v>303</v>
      </c>
      <c r="F24" s="111">
        <f t="shared" si="2"/>
        <v>7.999999999992724E-2</v>
      </c>
      <c r="G24" s="110">
        <f t="shared" si="3"/>
        <v>575.99999999947613</v>
      </c>
      <c r="H24" s="413" t="s">
        <v>328</v>
      </c>
      <c r="I24" s="111">
        <f t="shared" si="4"/>
        <v>7.999999999992724E-2</v>
      </c>
      <c r="J24" s="109">
        <f t="shared" si="5"/>
        <v>575.99999999947613</v>
      </c>
      <c r="K24" s="415" t="s">
        <v>353</v>
      </c>
      <c r="L24" s="111">
        <f t="shared" si="6"/>
        <v>7.999999999992724E-2</v>
      </c>
      <c r="M24" s="110">
        <f t="shared" si="7"/>
        <v>575.99999999947613</v>
      </c>
      <c r="N24" s="413" t="s">
        <v>376</v>
      </c>
      <c r="O24" s="111">
        <f t="shared" si="8"/>
        <v>9.9999999999909051E-3</v>
      </c>
      <c r="P24" s="109">
        <f t="shared" si="9"/>
        <v>71.999999999934516</v>
      </c>
      <c r="Q24" s="415" t="s">
        <v>400</v>
      </c>
      <c r="R24" s="111">
        <f t="shared" si="10"/>
        <v>1.9999999999527063E-2</v>
      </c>
      <c r="S24" s="426">
        <f t="shared" si="11"/>
        <v>23.999999999432475</v>
      </c>
      <c r="T24" s="413" t="s">
        <v>74</v>
      </c>
      <c r="U24" s="111">
        <f t="shared" si="12"/>
        <v>0</v>
      </c>
      <c r="V24" s="109">
        <f t="shared" si="13"/>
        <v>0</v>
      </c>
      <c r="W24" s="413" t="s">
        <v>425</v>
      </c>
      <c r="X24" s="111">
        <f t="shared" si="14"/>
        <v>3.999999999996362E-2</v>
      </c>
      <c r="Y24" s="109">
        <f t="shared" si="15"/>
        <v>95.999999999912689</v>
      </c>
      <c r="Z24" s="138">
        <v>38.976999999999997</v>
      </c>
      <c r="AA24" s="111">
        <f t="shared" si="16"/>
        <v>2.2399999999933584E-3</v>
      </c>
      <c r="AB24" s="108">
        <f t="shared" si="18"/>
        <v>1.343999999996015</v>
      </c>
      <c r="AC24" s="109">
        <f t="shared" si="17"/>
        <v>1955.9999999974025</v>
      </c>
      <c r="AD24" s="161"/>
    </row>
    <row r="25" spans="1:30" s="220" customFormat="1" ht="13.5" thickBot="1" x14ac:dyDescent="0.25">
      <c r="A25" s="216">
        <v>21</v>
      </c>
      <c r="B25" s="412" t="s">
        <v>279</v>
      </c>
      <c r="C25" s="97">
        <f t="shared" si="0"/>
        <v>6.0000000000400178E-2</v>
      </c>
      <c r="D25" s="95">
        <f t="shared" si="1"/>
        <v>72.000000000480213</v>
      </c>
      <c r="E25" s="419" t="s">
        <v>304</v>
      </c>
      <c r="F25" s="97">
        <f t="shared" si="2"/>
        <v>7.999999999992724E-2</v>
      </c>
      <c r="G25" s="96">
        <f t="shared" si="3"/>
        <v>575.99999999947613</v>
      </c>
      <c r="H25" s="412" t="s">
        <v>329</v>
      </c>
      <c r="I25" s="97">
        <f t="shared" si="4"/>
        <v>7.999999999992724E-2</v>
      </c>
      <c r="J25" s="95">
        <f t="shared" si="5"/>
        <v>575.99999999947613</v>
      </c>
      <c r="K25" s="419" t="s">
        <v>354</v>
      </c>
      <c r="L25" s="97">
        <f t="shared" si="6"/>
        <v>0.11000000000058208</v>
      </c>
      <c r="M25" s="96">
        <f t="shared" si="7"/>
        <v>792.00000000419095</v>
      </c>
      <c r="N25" s="412" t="s">
        <v>376</v>
      </c>
      <c r="O25" s="97">
        <f t="shared" si="8"/>
        <v>0</v>
      </c>
      <c r="P25" s="95">
        <f t="shared" si="9"/>
        <v>0</v>
      </c>
      <c r="Q25" s="419" t="s">
        <v>401</v>
      </c>
      <c r="R25" s="97">
        <f t="shared" si="10"/>
        <v>3.0000000000654836E-2</v>
      </c>
      <c r="S25" s="424">
        <f t="shared" si="11"/>
        <v>36.000000000785803</v>
      </c>
      <c r="T25" s="412" t="s">
        <v>74</v>
      </c>
      <c r="U25" s="97">
        <f t="shared" si="12"/>
        <v>0</v>
      </c>
      <c r="V25" s="95">
        <f t="shared" si="13"/>
        <v>0</v>
      </c>
      <c r="W25" s="412" t="s">
        <v>426</v>
      </c>
      <c r="X25" s="97">
        <f t="shared" si="14"/>
        <v>6.0000000000400178E-2</v>
      </c>
      <c r="Y25" s="95">
        <f t="shared" si="15"/>
        <v>144.00000000096043</v>
      </c>
      <c r="Z25" s="136">
        <v>38.979640000000003</v>
      </c>
      <c r="AA25" s="97">
        <f t="shared" si="16"/>
        <v>2.640000000006637E-3</v>
      </c>
      <c r="AB25" s="94">
        <f t="shared" si="18"/>
        <v>1.5840000000039822</v>
      </c>
      <c r="AC25" s="95">
        <f t="shared" si="17"/>
        <v>2196.0000000053697</v>
      </c>
      <c r="AD25" s="223"/>
    </row>
    <row r="26" spans="1:30" s="221" customFormat="1" ht="13.5" thickBot="1" x14ac:dyDescent="0.25">
      <c r="A26" s="217">
        <v>22</v>
      </c>
      <c r="B26" s="414" t="s">
        <v>280</v>
      </c>
      <c r="C26" s="103">
        <f t="shared" si="0"/>
        <v>4.9999999999727152E-2</v>
      </c>
      <c r="D26" s="101">
        <f t="shared" si="1"/>
        <v>59.999999999672582</v>
      </c>
      <c r="E26" s="418" t="s">
        <v>305</v>
      </c>
      <c r="F26" s="103">
        <f t="shared" si="2"/>
        <v>5.999999999994543E-2</v>
      </c>
      <c r="G26" s="102">
        <f t="shared" si="3"/>
        <v>431.9999999996071</v>
      </c>
      <c r="H26" s="414" t="s">
        <v>330</v>
      </c>
      <c r="I26" s="103">
        <f t="shared" si="4"/>
        <v>6.0000000000400178E-2</v>
      </c>
      <c r="J26" s="101">
        <f t="shared" si="5"/>
        <v>432.00000000288128</v>
      </c>
      <c r="K26" s="418" t="s">
        <v>355</v>
      </c>
      <c r="L26" s="103">
        <f t="shared" si="6"/>
        <v>4.9999999999272404E-2</v>
      </c>
      <c r="M26" s="102">
        <f t="shared" si="7"/>
        <v>359.99999999476131</v>
      </c>
      <c r="N26" s="414" t="s">
        <v>377</v>
      </c>
      <c r="O26" s="103">
        <f t="shared" si="8"/>
        <v>9.9999999999909051E-3</v>
      </c>
      <c r="P26" s="101">
        <f t="shared" si="9"/>
        <v>71.999999999934516</v>
      </c>
      <c r="Q26" s="418" t="s">
        <v>402</v>
      </c>
      <c r="R26" s="103">
        <f t="shared" si="10"/>
        <v>1.9999999999527063E-2</v>
      </c>
      <c r="S26" s="425">
        <f t="shared" si="11"/>
        <v>23.999999999432475</v>
      </c>
      <c r="T26" s="414" t="s">
        <v>74</v>
      </c>
      <c r="U26" s="103">
        <f t="shared" si="12"/>
        <v>0</v>
      </c>
      <c r="V26" s="101">
        <f t="shared" si="13"/>
        <v>0</v>
      </c>
      <c r="W26" s="414" t="s">
        <v>427</v>
      </c>
      <c r="X26" s="103">
        <f t="shared" si="14"/>
        <v>3.999999999996362E-2</v>
      </c>
      <c r="Y26" s="101">
        <f t="shared" si="15"/>
        <v>95.999999999912689</v>
      </c>
      <c r="Z26" s="137">
        <v>38.982280000000003</v>
      </c>
      <c r="AA26" s="103">
        <f t="shared" si="16"/>
        <v>2.6399999999995316E-3</v>
      </c>
      <c r="AB26" s="100">
        <f t="shared" si="18"/>
        <v>1.583999999999719</v>
      </c>
      <c r="AC26" s="101">
        <f t="shared" si="17"/>
        <v>1475.999999996202</v>
      </c>
      <c r="AD26" s="224"/>
    </row>
    <row r="27" spans="1:30" s="160" customFormat="1" x14ac:dyDescent="0.2">
      <c r="A27" s="218">
        <v>23</v>
      </c>
      <c r="B27" s="413" t="s">
        <v>281</v>
      </c>
      <c r="C27" s="111">
        <f t="shared" si="0"/>
        <v>7.999999999992724E-2</v>
      </c>
      <c r="D27" s="109">
        <f t="shared" si="1"/>
        <v>95.999999999912689</v>
      </c>
      <c r="E27" s="415" t="s">
        <v>306</v>
      </c>
      <c r="F27" s="111">
        <f t="shared" si="2"/>
        <v>7.999999999992724E-2</v>
      </c>
      <c r="G27" s="110">
        <f t="shared" si="3"/>
        <v>575.99999999947613</v>
      </c>
      <c r="H27" s="413" t="s">
        <v>331</v>
      </c>
      <c r="I27" s="111">
        <f t="shared" si="4"/>
        <v>6.9999999999708962E-2</v>
      </c>
      <c r="J27" s="109">
        <f t="shared" si="5"/>
        <v>503.99999999790452</v>
      </c>
      <c r="K27" s="415" t="s">
        <v>356</v>
      </c>
      <c r="L27" s="111">
        <f t="shared" si="6"/>
        <v>0.1000000000003638</v>
      </c>
      <c r="M27" s="110">
        <f t="shared" si="7"/>
        <v>720.00000000261934</v>
      </c>
      <c r="N27" s="413" t="s">
        <v>378</v>
      </c>
      <c r="O27" s="111">
        <f t="shared" si="8"/>
        <v>9.9999999999909051E-3</v>
      </c>
      <c r="P27" s="109">
        <f t="shared" si="9"/>
        <v>71.999999999934516</v>
      </c>
      <c r="Q27" s="415" t="s">
        <v>403</v>
      </c>
      <c r="R27" s="111">
        <f t="shared" si="10"/>
        <v>1.0000000000218279E-2</v>
      </c>
      <c r="S27" s="426">
        <f t="shared" si="11"/>
        <v>12.000000000261934</v>
      </c>
      <c r="T27" s="413" t="s">
        <v>74</v>
      </c>
      <c r="U27" s="111">
        <f t="shared" si="12"/>
        <v>0</v>
      </c>
      <c r="V27" s="109">
        <f t="shared" si="13"/>
        <v>0</v>
      </c>
      <c r="W27" s="413" t="s">
        <v>428</v>
      </c>
      <c r="X27" s="111">
        <f t="shared" si="14"/>
        <v>3.999999999996362E-2</v>
      </c>
      <c r="Y27" s="109">
        <f t="shared" si="15"/>
        <v>95.999999999912689</v>
      </c>
      <c r="Z27" s="138">
        <v>38.984920000000002</v>
      </c>
      <c r="AA27" s="111">
        <f t="shared" si="16"/>
        <v>2.6399999999995316E-3</v>
      </c>
      <c r="AB27" s="108">
        <f t="shared" si="18"/>
        <v>1.583999999999719</v>
      </c>
      <c r="AC27" s="109">
        <f t="shared" si="17"/>
        <v>2076.0000000000218</v>
      </c>
      <c r="AD27" s="161"/>
    </row>
    <row r="28" spans="1:30" s="134" customFormat="1" ht="13.5" thickBot="1" x14ac:dyDescent="0.25">
      <c r="A28" s="222">
        <v>24</v>
      </c>
      <c r="B28" s="408" t="s">
        <v>282</v>
      </c>
      <c r="C28" s="117">
        <f t="shared" si="0"/>
        <v>5.0000000000181899E-2</v>
      </c>
      <c r="D28" s="115">
        <f t="shared" si="1"/>
        <v>60.000000000218279</v>
      </c>
      <c r="E28" s="421" t="s">
        <v>307</v>
      </c>
      <c r="F28" s="117">
        <f t="shared" si="2"/>
        <v>9.0000000000145519E-2</v>
      </c>
      <c r="G28" s="116">
        <f t="shared" si="3"/>
        <v>648.00000000104774</v>
      </c>
      <c r="H28" s="408" t="s">
        <v>332</v>
      </c>
      <c r="I28" s="117">
        <f t="shared" si="4"/>
        <v>6.9999999999708962E-2</v>
      </c>
      <c r="J28" s="115">
        <f t="shared" si="5"/>
        <v>503.99999999790452</v>
      </c>
      <c r="K28" s="421" t="s">
        <v>357</v>
      </c>
      <c r="L28" s="117">
        <f t="shared" si="6"/>
        <v>9.0000000000145519E-2</v>
      </c>
      <c r="M28" s="116">
        <f t="shared" si="7"/>
        <v>648.00000000104774</v>
      </c>
      <c r="N28" s="408" t="s">
        <v>379</v>
      </c>
      <c r="O28" s="117">
        <f t="shared" si="8"/>
        <v>9.9999999999909051E-3</v>
      </c>
      <c r="P28" s="115">
        <f t="shared" si="9"/>
        <v>71.999999999934516</v>
      </c>
      <c r="Q28" s="421" t="s">
        <v>404</v>
      </c>
      <c r="R28" s="117">
        <f t="shared" si="10"/>
        <v>5.0000000000181899E-2</v>
      </c>
      <c r="S28" s="427">
        <f t="shared" si="11"/>
        <v>60.000000000218279</v>
      </c>
      <c r="T28" s="408" t="s">
        <v>74</v>
      </c>
      <c r="U28" s="117">
        <f t="shared" si="12"/>
        <v>0</v>
      </c>
      <c r="V28" s="115">
        <f t="shared" si="13"/>
        <v>0</v>
      </c>
      <c r="W28" s="408" t="s">
        <v>429</v>
      </c>
      <c r="X28" s="117">
        <f t="shared" si="14"/>
        <v>1.9999999999527063E-2</v>
      </c>
      <c r="Y28" s="115">
        <f t="shared" si="15"/>
        <v>47.999999998864951</v>
      </c>
      <c r="Z28" s="428">
        <v>38.987560000000002</v>
      </c>
      <c r="AA28" s="117">
        <f t="shared" si="16"/>
        <v>2.6399999999995316E-3</v>
      </c>
      <c r="AB28" s="114">
        <f t="shared" si="18"/>
        <v>1.583999999999719</v>
      </c>
      <c r="AC28" s="115">
        <f t="shared" si="17"/>
        <v>2039.999999999236</v>
      </c>
    </row>
    <row r="29" spans="1:30" ht="13.5" thickBot="1" x14ac:dyDescent="0.25">
      <c r="A29" s="291" t="s">
        <v>45</v>
      </c>
      <c r="B29" s="292"/>
      <c r="C29" s="51"/>
      <c r="D29" s="52">
        <f>SUM(D5:D28)</f>
        <v>1019.9999999998909</v>
      </c>
      <c r="E29" s="50"/>
      <c r="F29" s="51"/>
      <c r="G29" s="54">
        <f>SUM(G5:G28)</f>
        <v>12816.000000001441</v>
      </c>
      <c r="H29" s="55"/>
      <c r="I29" s="54"/>
      <c r="J29" s="54">
        <f>SUM(J5:J28)</f>
        <v>12167.999999997119</v>
      </c>
      <c r="K29" s="55"/>
      <c r="L29" s="54"/>
      <c r="M29" s="52">
        <f>SUM(M5:M28)</f>
        <v>14616.000000004715</v>
      </c>
      <c r="N29" s="55"/>
      <c r="O29" s="54"/>
      <c r="P29" s="54">
        <f>SUM(P5:P28)</f>
        <v>1583.9999999993779</v>
      </c>
      <c r="Q29" s="55"/>
      <c r="R29" s="54"/>
      <c r="S29" s="54">
        <f>SUM(S5:S28)</f>
        <v>912.00000000026193</v>
      </c>
      <c r="T29" s="57"/>
      <c r="U29" s="58"/>
      <c r="V29" s="58">
        <f>SUM(V5:V28)</f>
        <v>0</v>
      </c>
      <c r="W29" s="55"/>
      <c r="X29" s="54"/>
      <c r="Y29" s="52">
        <f>SUM(Y5:Y28)</f>
        <v>2423.9999999983411</v>
      </c>
      <c r="Z29" s="55"/>
      <c r="AA29" s="54"/>
      <c r="AB29" s="54">
        <f>SUM(AB5:AB28)</f>
        <v>37.344000000001643</v>
      </c>
      <c r="AC29" s="293">
        <f>SUM(AC5:AC28)</f>
        <v>45540.000000001142</v>
      </c>
    </row>
    <row r="30" spans="1:30" ht="13.5" thickBot="1" x14ac:dyDescent="0.25">
      <c r="A30" s="53"/>
      <c r="B30" s="295" t="s">
        <v>57</v>
      </c>
      <c r="C30" s="296"/>
      <c r="D30" s="62"/>
      <c r="E30" s="295" t="s">
        <v>58</v>
      </c>
      <c r="F30" s="296"/>
      <c r="G30" s="62"/>
      <c r="H30" s="295" t="s">
        <v>58</v>
      </c>
      <c r="I30" s="296"/>
      <c r="J30" s="305"/>
      <c r="K30" s="291" t="s">
        <v>58</v>
      </c>
      <c r="L30" s="292"/>
      <c r="M30" s="303"/>
      <c r="N30" s="291" t="s">
        <v>58</v>
      </c>
      <c r="O30" s="292"/>
      <c r="P30" s="292"/>
      <c r="Q30" s="295" t="s">
        <v>57</v>
      </c>
      <c r="R30" s="296"/>
      <c r="S30" s="296"/>
      <c r="T30" s="304" t="s">
        <v>57</v>
      </c>
      <c r="U30" s="301"/>
      <c r="V30" s="302"/>
      <c r="W30" s="304" t="s">
        <v>28</v>
      </c>
      <c r="X30" s="301"/>
      <c r="Y30" s="302"/>
      <c r="Z30" s="304" t="s">
        <v>47</v>
      </c>
      <c r="AA30" s="301"/>
      <c r="AB30" s="301"/>
      <c r="AC30" s="294"/>
    </row>
    <row r="31" spans="1:3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30" x14ac:dyDescent="0.2">
      <c r="A32" s="2"/>
      <c r="B32" s="61"/>
      <c r="C32" s="66"/>
      <c r="D32" s="2"/>
      <c r="E32" s="2"/>
      <c r="F32" s="2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2"/>
    </row>
    <row r="33" spans="1:29" x14ac:dyDescent="0.2">
      <c r="A33" s="2"/>
      <c r="B33" s="61"/>
      <c r="C33" s="6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61"/>
      <c r="C34" s="6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x14ac:dyDescent="0.25">
      <c r="A35" s="2"/>
      <c r="B35" s="70" t="s">
        <v>32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2"/>
    </row>
    <row r="36" spans="1:29" ht="15.75" x14ac:dyDescent="0.25">
      <c r="A36" s="2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2"/>
    </row>
    <row r="37" spans="1:29" ht="15.75" x14ac:dyDescent="0.25">
      <c r="A37" s="2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2"/>
    </row>
    <row r="38" spans="1:29" ht="15.75" x14ac:dyDescent="0.25">
      <c r="A38" s="2"/>
      <c r="B38" s="70" t="s">
        <v>256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2"/>
    </row>
  </sheetData>
  <mergeCells count="12">
    <mergeCell ref="A2:P2"/>
    <mergeCell ref="A29:B29"/>
    <mergeCell ref="AC29:AC30"/>
    <mergeCell ref="B30:C30"/>
    <mergeCell ref="E30:F30"/>
    <mergeCell ref="H30:J30"/>
    <mergeCell ref="K30:M30"/>
    <mergeCell ref="N30:P30"/>
    <mergeCell ref="Q30:S30"/>
    <mergeCell ref="T30:V30"/>
    <mergeCell ref="W30:Y30"/>
    <mergeCell ref="Z30:AB30"/>
  </mergeCells>
  <pageMargins left="0.78740157480314965" right="0.39370078740157483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N38"/>
  <sheetViews>
    <sheetView tabSelected="1" workbookViewId="0">
      <selection activeCell="F52" sqref="F52"/>
    </sheetView>
  </sheetViews>
  <sheetFormatPr defaultRowHeight="12.75" x14ac:dyDescent="0.2"/>
  <cols>
    <col min="1" max="1" width="9.140625" style="2"/>
    <col min="2" max="2" width="10" style="2" customWidth="1"/>
    <col min="3" max="5" width="9.140625" style="2"/>
    <col min="6" max="6" width="10.28515625" style="2" customWidth="1"/>
    <col min="7" max="7" width="10.140625" style="2" customWidth="1"/>
    <col min="8" max="8" width="9.140625" style="2"/>
    <col min="9" max="10" width="10.28515625" style="2" customWidth="1"/>
    <col min="11" max="12" width="9.140625" style="2"/>
    <col min="13" max="14" width="10.7109375" style="2" customWidth="1"/>
    <col min="15" max="15" width="11.85546875" style="2" customWidth="1"/>
    <col min="16" max="16" width="11" style="2" customWidth="1"/>
    <col min="17" max="17" width="11.28515625" style="2" customWidth="1"/>
    <col min="18" max="23" width="9.140625" style="2"/>
    <col min="24" max="24" width="10.140625" style="2" customWidth="1"/>
    <col min="25" max="26" width="9.140625" style="2"/>
    <col min="27" max="27" width="9.85546875" style="2" customWidth="1"/>
    <col min="28" max="16384" width="9.140625" style="2"/>
  </cols>
  <sheetData>
    <row r="1" spans="1:40" x14ac:dyDescent="0.2">
      <c r="A1" s="1"/>
      <c r="B1" s="2" t="s">
        <v>0</v>
      </c>
      <c r="K1" s="2" t="s">
        <v>1</v>
      </c>
    </row>
    <row r="2" spans="1:40" ht="15.75" thickBot="1" x14ac:dyDescent="0.3">
      <c r="A2" s="184" t="s">
        <v>78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spans="1:40" ht="113.25" thickBot="1" x14ac:dyDescent="0.25">
      <c r="A3" s="183" t="s">
        <v>2</v>
      </c>
      <c r="B3" s="178" t="s">
        <v>66</v>
      </c>
      <c r="C3" s="177" t="s">
        <v>4</v>
      </c>
      <c r="D3" s="182" t="s">
        <v>5</v>
      </c>
      <c r="E3" s="180" t="s">
        <v>6</v>
      </c>
      <c r="F3" s="176" t="s">
        <v>7</v>
      </c>
      <c r="G3" s="4" t="s">
        <v>65</v>
      </c>
      <c r="H3" s="6" t="s">
        <v>4</v>
      </c>
      <c r="I3" s="8" t="s">
        <v>9</v>
      </c>
      <c r="J3" s="178" t="s">
        <v>67</v>
      </c>
      <c r="K3" s="180" t="s">
        <v>4</v>
      </c>
      <c r="L3" s="180" t="s">
        <v>5</v>
      </c>
      <c r="M3" s="180" t="s">
        <v>6</v>
      </c>
      <c r="N3" s="179" t="s">
        <v>7</v>
      </c>
      <c r="O3" s="4" t="s">
        <v>68</v>
      </c>
      <c r="P3" s="6" t="s">
        <v>4</v>
      </c>
      <c r="Q3" s="7" t="s">
        <v>9</v>
      </c>
      <c r="R3" s="178" t="s">
        <v>69</v>
      </c>
      <c r="S3" s="177" t="s">
        <v>4</v>
      </c>
      <c r="T3" s="176" t="s">
        <v>5</v>
      </c>
      <c r="U3" s="178" t="s">
        <v>70</v>
      </c>
      <c r="V3" s="177" t="s">
        <v>4</v>
      </c>
      <c r="W3" s="176" t="s">
        <v>5</v>
      </c>
      <c r="X3" s="178" t="s">
        <v>71</v>
      </c>
      <c r="Y3" s="177" t="s">
        <v>4</v>
      </c>
      <c r="Z3" s="176" t="s">
        <v>5</v>
      </c>
      <c r="AA3" s="178" t="s">
        <v>72</v>
      </c>
      <c r="AB3" s="177" t="s">
        <v>4</v>
      </c>
      <c r="AC3" s="176" t="s">
        <v>5</v>
      </c>
      <c r="AD3" s="178" t="s">
        <v>64</v>
      </c>
      <c r="AE3" s="177" t="s">
        <v>4</v>
      </c>
      <c r="AF3" s="176" t="s">
        <v>5</v>
      </c>
      <c r="AG3" s="177" t="s">
        <v>63</v>
      </c>
      <c r="AH3" s="177" t="s">
        <v>4</v>
      </c>
      <c r="AI3" s="176" t="s">
        <v>5</v>
      </c>
      <c r="AJ3" s="178" t="s">
        <v>62</v>
      </c>
      <c r="AK3" s="177" t="s">
        <v>4</v>
      </c>
      <c r="AL3" s="176" t="s">
        <v>5</v>
      </c>
      <c r="AM3" s="163" t="s">
        <v>61</v>
      </c>
    </row>
    <row r="4" spans="1:40" s="186" customFormat="1" ht="15" x14ac:dyDescent="0.25">
      <c r="A4" s="232">
        <v>0</v>
      </c>
      <c r="B4" s="310">
        <v>982.17909999999995</v>
      </c>
      <c r="C4" s="131"/>
      <c r="D4" s="175"/>
      <c r="E4" s="275"/>
      <c r="F4" s="132"/>
      <c r="G4" s="226">
        <v>680.21</v>
      </c>
      <c r="H4" s="131"/>
      <c r="I4" s="175"/>
      <c r="J4" s="310">
        <v>2253.6803</v>
      </c>
      <c r="K4" s="174"/>
      <c r="L4" s="132"/>
      <c r="M4" s="275"/>
      <c r="N4" s="132"/>
      <c r="O4" s="286">
        <v>1401.7</v>
      </c>
      <c r="P4" s="174"/>
      <c r="Q4" s="173"/>
      <c r="R4" s="311">
        <v>7470.1040000000003</v>
      </c>
      <c r="S4" s="174"/>
      <c r="T4" s="132"/>
      <c r="U4" s="312">
        <v>3133.2420000000002</v>
      </c>
      <c r="V4" s="173"/>
      <c r="W4" s="173"/>
      <c r="X4" s="310">
        <v>1880.681</v>
      </c>
      <c r="Y4" s="174"/>
      <c r="Z4" s="132"/>
      <c r="AA4" s="313">
        <v>192.22040000000001</v>
      </c>
      <c r="AB4" s="131"/>
      <c r="AC4" s="173"/>
      <c r="AD4" s="311">
        <v>3.5670000000000002</v>
      </c>
      <c r="AE4" s="173"/>
      <c r="AF4" s="132"/>
      <c r="AG4" s="312">
        <v>35.771999999999998</v>
      </c>
      <c r="AH4" s="172"/>
      <c r="AI4" s="309"/>
      <c r="AJ4" s="311">
        <v>96.933999999999997</v>
      </c>
      <c r="AK4" s="172"/>
      <c r="AL4" s="309"/>
      <c r="AM4" s="171"/>
    </row>
    <row r="5" spans="1:40" s="152" customFormat="1" ht="15" x14ac:dyDescent="0.25">
      <c r="A5" s="154">
        <v>1</v>
      </c>
      <c r="B5" s="314">
        <v>982.23889999999994</v>
      </c>
      <c r="C5" s="89">
        <f t="shared" ref="C5:C28" si="0">B5-B4</f>
        <v>5.9799999999995634E-2</v>
      </c>
      <c r="D5" s="87">
        <f t="shared" ref="D5:D28" si="1">C5*12000</f>
        <v>717.59999999994761</v>
      </c>
      <c r="E5" s="276">
        <v>6.4</v>
      </c>
      <c r="F5" s="87" t="s">
        <v>22</v>
      </c>
      <c r="G5" s="227">
        <v>680.26</v>
      </c>
      <c r="H5" s="89">
        <f t="shared" ref="H5:H28" si="2">G5-G4</f>
        <v>4.9999999999954525E-2</v>
      </c>
      <c r="I5" s="87">
        <f t="shared" ref="I5:I28" si="3">H5*12000</f>
        <v>599.9999999994543</v>
      </c>
      <c r="J5" s="314">
        <v>2253.7921000000001</v>
      </c>
      <c r="K5" s="89">
        <f t="shared" ref="K5:K28" si="4">J5-J4</f>
        <v>0.11180000000013024</v>
      </c>
      <c r="L5" s="87">
        <f t="shared" ref="L5:L28" si="5">K5*12000</f>
        <v>1341.6000000015629</v>
      </c>
      <c r="M5" s="170">
        <v>6.35</v>
      </c>
      <c r="N5" s="87" t="s">
        <v>22</v>
      </c>
      <c r="O5" s="282">
        <v>1401.81</v>
      </c>
      <c r="P5" s="89">
        <f t="shared" ref="P5:P28" si="6">O5-O4</f>
        <v>0.10999999999989996</v>
      </c>
      <c r="Q5" s="88">
        <f t="shared" ref="Q5:Q28" si="7">P5*12000</f>
        <v>1319.9999999987995</v>
      </c>
      <c r="R5" s="315">
        <v>7470.1119200000003</v>
      </c>
      <c r="S5" s="89">
        <f t="shared" ref="S5:S28" si="8">R5-R4</f>
        <v>7.9200000000128057E-3</v>
      </c>
      <c r="T5" s="87">
        <f t="shared" ref="T5:T28" si="9">S5*40</f>
        <v>0.31680000000051223</v>
      </c>
      <c r="U5" s="312">
        <v>3133.6851999999999</v>
      </c>
      <c r="V5" s="89">
        <f t="shared" ref="V5:V28" si="10">U5-U4</f>
        <v>0.44319999999970605</v>
      </c>
      <c r="W5" s="88">
        <f t="shared" ref="W5:W28" si="11">V5*40</f>
        <v>17.727999999988242</v>
      </c>
      <c r="X5" s="314">
        <v>1880.7204999999999</v>
      </c>
      <c r="Y5" s="89">
        <f t="shared" ref="Y5:Y28" si="12">X5-X4</f>
        <v>3.9499999999861757E-2</v>
      </c>
      <c r="Z5" s="87">
        <f t="shared" ref="Z5:Z28" si="13">Y5*3600</f>
        <v>142.19999999950232</v>
      </c>
      <c r="AA5" s="313">
        <v>192.25989999999999</v>
      </c>
      <c r="AB5" s="89">
        <f t="shared" ref="AB5:AB28" si="14">AA5-AA4</f>
        <v>3.9499999999975444E-2</v>
      </c>
      <c r="AC5" s="88">
        <f t="shared" ref="AC5:AC28" si="15">AB5*3600</f>
        <v>142.1999999999116</v>
      </c>
      <c r="AD5" s="315">
        <v>3.5670000000000002</v>
      </c>
      <c r="AE5" s="89">
        <f t="shared" ref="AE5:AE28" si="16">AD5-AD4</f>
        <v>0</v>
      </c>
      <c r="AF5" s="87">
        <f t="shared" ref="AF5:AF28" si="17">AE5*3600</f>
        <v>0</v>
      </c>
      <c r="AG5" s="312">
        <v>35.771999999999998</v>
      </c>
      <c r="AH5" s="89">
        <f t="shared" ref="AH5:AH28" si="18">AG5-AG4</f>
        <v>0</v>
      </c>
      <c r="AI5" s="88">
        <f t="shared" ref="AI5:AI28" si="19">AH5*3600</f>
        <v>0</v>
      </c>
      <c r="AJ5" s="315">
        <v>96.933999999999997</v>
      </c>
      <c r="AK5" s="89">
        <f t="shared" ref="AK5:AK28" si="20">AJ5-AJ4</f>
        <v>0</v>
      </c>
      <c r="AL5" s="88">
        <f t="shared" ref="AL5:AL28" si="21">AK5*3600</f>
        <v>0</v>
      </c>
      <c r="AM5" s="90">
        <f>D5+L5+T5-Z5-AC5+AF5-AI5-AL5+W5</f>
        <v>1792.8448000020853</v>
      </c>
      <c r="AN5" s="187"/>
    </row>
    <row r="6" spans="1:40" s="152" customFormat="1" ht="15" x14ac:dyDescent="0.25">
      <c r="A6" s="154">
        <v>2</v>
      </c>
      <c r="B6" s="314">
        <v>982.29669999999999</v>
      </c>
      <c r="C6" s="89">
        <f t="shared" si="0"/>
        <v>5.7800000000042928E-2</v>
      </c>
      <c r="D6" s="87">
        <f t="shared" si="1"/>
        <v>693.60000000051514</v>
      </c>
      <c r="E6" s="276">
        <v>6.4</v>
      </c>
      <c r="F6" s="87" t="s">
        <v>22</v>
      </c>
      <c r="G6" s="227">
        <v>680.3</v>
      </c>
      <c r="H6" s="89">
        <f t="shared" si="2"/>
        <v>3.999999999996362E-2</v>
      </c>
      <c r="I6" s="87">
        <f t="shared" si="3"/>
        <v>479.99999999956344</v>
      </c>
      <c r="J6" s="314">
        <v>2253.9036999999998</v>
      </c>
      <c r="K6" s="89">
        <f t="shared" si="4"/>
        <v>0.1115999999997257</v>
      </c>
      <c r="L6" s="87">
        <f t="shared" si="5"/>
        <v>1339.1999999967084</v>
      </c>
      <c r="M6" s="170">
        <v>6.35</v>
      </c>
      <c r="N6" s="87" t="s">
        <v>22</v>
      </c>
      <c r="O6" s="282">
        <v>1401.92</v>
      </c>
      <c r="P6" s="89">
        <f t="shared" si="6"/>
        <v>0.11000000000012733</v>
      </c>
      <c r="Q6" s="88">
        <f t="shared" si="7"/>
        <v>1320.000000001528</v>
      </c>
      <c r="R6" s="315">
        <v>7470.1216800000002</v>
      </c>
      <c r="S6" s="89">
        <f t="shared" si="8"/>
        <v>9.7599999999147258E-3</v>
      </c>
      <c r="T6" s="87">
        <f t="shared" si="9"/>
        <v>0.39039999999658903</v>
      </c>
      <c r="U6" s="312">
        <v>3134.1298400000001</v>
      </c>
      <c r="V6" s="89">
        <f t="shared" si="10"/>
        <v>0.44464000000016313</v>
      </c>
      <c r="W6" s="88">
        <f t="shared" si="11"/>
        <v>17.785600000006525</v>
      </c>
      <c r="X6" s="314">
        <v>1880.76</v>
      </c>
      <c r="Y6" s="89">
        <f t="shared" si="12"/>
        <v>3.950000000008913E-2</v>
      </c>
      <c r="Z6" s="87">
        <f t="shared" si="13"/>
        <v>142.20000000032087</v>
      </c>
      <c r="AA6" s="313">
        <v>192.29939999999999</v>
      </c>
      <c r="AB6" s="89">
        <f t="shared" si="14"/>
        <v>3.9500000000003865E-2</v>
      </c>
      <c r="AC6" s="88">
        <f t="shared" si="15"/>
        <v>142.20000000001392</v>
      </c>
      <c r="AD6" s="315">
        <v>3.5670000000000002</v>
      </c>
      <c r="AE6" s="89">
        <f t="shared" si="16"/>
        <v>0</v>
      </c>
      <c r="AF6" s="87">
        <f t="shared" si="17"/>
        <v>0</v>
      </c>
      <c r="AG6" s="312">
        <v>35.771999999999998</v>
      </c>
      <c r="AH6" s="89">
        <f t="shared" si="18"/>
        <v>0</v>
      </c>
      <c r="AI6" s="88">
        <f t="shared" si="19"/>
        <v>0</v>
      </c>
      <c r="AJ6" s="315">
        <v>96.933999999999997</v>
      </c>
      <c r="AK6" s="89">
        <f t="shared" si="20"/>
        <v>0</v>
      </c>
      <c r="AL6" s="88">
        <f t="shared" si="21"/>
        <v>0</v>
      </c>
      <c r="AM6" s="90">
        <f t="shared" ref="AM6:AM28" si="22">D6+L6+T6-Z6-AC6+AF6-AI6-AL6+W6</f>
        <v>1766.5759999968918</v>
      </c>
      <c r="AN6" s="187"/>
    </row>
    <row r="7" spans="1:40" s="152" customFormat="1" ht="15" x14ac:dyDescent="0.25">
      <c r="A7" s="154">
        <v>3</v>
      </c>
      <c r="B7" s="314">
        <v>982.35239999999999</v>
      </c>
      <c r="C7" s="89">
        <f t="shared" si="0"/>
        <v>5.5700000000001637E-2</v>
      </c>
      <c r="D7" s="87">
        <f t="shared" si="1"/>
        <v>668.40000000001965</v>
      </c>
      <c r="E7" s="276">
        <v>6.4</v>
      </c>
      <c r="F7" s="87" t="s">
        <v>22</v>
      </c>
      <c r="G7" s="227">
        <v>680.35</v>
      </c>
      <c r="H7" s="89">
        <f t="shared" si="2"/>
        <v>5.0000000000068212E-2</v>
      </c>
      <c r="I7" s="87">
        <f t="shared" si="3"/>
        <v>600.00000000081855</v>
      </c>
      <c r="J7" s="314">
        <v>2254.0156999999999</v>
      </c>
      <c r="K7" s="89">
        <f t="shared" si="4"/>
        <v>0.11200000000008004</v>
      </c>
      <c r="L7" s="87">
        <f t="shared" si="5"/>
        <v>1344.0000000009604</v>
      </c>
      <c r="M7" s="170">
        <v>6.35</v>
      </c>
      <c r="N7" s="87" t="s">
        <v>22</v>
      </c>
      <c r="O7" s="282">
        <v>1402.03</v>
      </c>
      <c r="P7" s="89">
        <f t="shared" si="6"/>
        <v>0.10999999999989996</v>
      </c>
      <c r="Q7" s="88">
        <f t="shared" si="7"/>
        <v>1319.9999999987995</v>
      </c>
      <c r="R7" s="315">
        <v>7470.1297599999998</v>
      </c>
      <c r="S7" s="89">
        <f t="shared" si="8"/>
        <v>8.0799999996088445E-3</v>
      </c>
      <c r="T7" s="87">
        <f t="shared" si="9"/>
        <v>0.32319999998435378</v>
      </c>
      <c r="U7" s="312">
        <v>3134.57456</v>
      </c>
      <c r="V7" s="89">
        <f t="shared" si="10"/>
        <v>0.44471999999996115</v>
      </c>
      <c r="W7" s="88">
        <f t="shared" si="11"/>
        <v>17.788799999998446</v>
      </c>
      <c r="X7" s="314">
        <v>1880.7996000000001</v>
      </c>
      <c r="Y7" s="89">
        <f t="shared" si="12"/>
        <v>3.9600000000064028E-2</v>
      </c>
      <c r="Z7" s="87">
        <f t="shared" si="13"/>
        <v>142.5600000002305</v>
      </c>
      <c r="AA7" s="313">
        <v>192.33670000000001</v>
      </c>
      <c r="AB7" s="89">
        <f t="shared" si="14"/>
        <v>3.7300000000016098E-2</v>
      </c>
      <c r="AC7" s="88">
        <f t="shared" si="15"/>
        <v>134.28000000005795</v>
      </c>
      <c r="AD7" s="315">
        <v>3.5670000000000002</v>
      </c>
      <c r="AE7" s="89">
        <f t="shared" si="16"/>
        <v>0</v>
      </c>
      <c r="AF7" s="87">
        <f t="shared" si="17"/>
        <v>0</v>
      </c>
      <c r="AG7" s="312">
        <v>35.771999999999998</v>
      </c>
      <c r="AH7" s="89">
        <f t="shared" si="18"/>
        <v>0</v>
      </c>
      <c r="AI7" s="88">
        <f t="shared" si="19"/>
        <v>0</v>
      </c>
      <c r="AJ7" s="315">
        <v>96.933999999999997</v>
      </c>
      <c r="AK7" s="89">
        <f t="shared" si="20"/>
        <v>0</v>
      </c>
      <c r="AL7" s="88">
        <f t="shared" si="21"/>
        <v>0</v>
      </c>
      <c r="AM7" s="90">
        <f t="shared" si="22"/>
        <v>1753.6720000006744</v>
      </c>
      <c r="AN7" s="187"/>
    </row>
    <row r="8" spans="1:40" s="189" customFormat="1" ht="15.75" thickBot="1" x14ac:dyDescent="0.3">
      <c r="A8" s="155">
        <v>4</v>
      </c>
      <c r="B8" s="316">
        <v>982.40830000000005</v>
      </c>
      <c r="C8" s="97">
        <f t="shared" si="0"/>
        <v>5.590000000006512E-2</v>
      </c>
      <c r="D8" s="95">
        <f t="shared" si="1"/>
        <v>670.80000000078144</v>
      </c>
      <c r="E8" s="277">
        <v>6.4</v>
      </c>
      <c r="F8" s="95" t="s">
        <v>22</v>
      </c>
      <c r="G8" s="229">
        <v>680.4</v>
      </c>
      <c r="H8" s="97">
        <f t="shared" si="2"/>
        <v>4.9999999999954525E-2</v>
      </c>
      <c r="I8" s="95">
        <f t="shared" si="3"/>
        <v>599.9999999994543</v>
      </c>
      <c r="J8" s="316">
        <v>2254.1275999999998</v>
      </c>
      <c r="K8" s="97">
        <f t="shared" si="4"/>
        <v>0.11189999999987776</v>
      </c>
      <c r="L8" s="95">
        <f t="shared" si="5"/>
        <v>1342.7999999985332</v>
      </c>
      <c r="M8" s="169">
        <v>6.35</v>
      </c>
      <c r="N8" s="95" t="s">
        <v>22</v>
      </c>
      <c r="O8" s="283">
        <v>1402.14</v>
      </c>
      <c r="P8" s="97">
        <f t="shared" si="6"/>
        <v>0.11000000000012733</v>
      </c>
      <c r="Q8" s="96">
        <f t="shared" si="7"/>
        <v>1320.000000001528</v>
      </c>
      <c r="R8" s="317">
        <v>7470.1377599999996</v>
      </c>
      <c r="S8" s="97">
        <f t="shared" si="8"/>
        <v>7.9999999998108251E-3</v>
      </c>
      <c r="T8" s="95">
        <f t="shared" si="9"/>
        <v>0.319999999992433</v>
      </c>
      <c r="U8" s="318">
        <v>3135.02</v>
      </c>
      <c r="V8" s="97">
        <f t="shared" si="10"/>
        <v>0.44543999999996231</v>
      </c>
      <c r="W8" s="96">
        <f t="shared" si="11"/>
        <v>17.817599999998492</v>
      </c>
      <c r="X8" s="316">
        <v>1880.8389999999999</v>
      </c>
      <c r="Y8" s="97">
        <f t="shared" si="12"/>
        <v>3.9399999999886859E-2</v>
      </c>
      <c r="Z8" s="95">
        <f t="shared" si="13"/>
        <v>141.83999999959269</v>
      </c>
      <c r="AA8" s="319">
        <v>192.37559999999999</v>
      </c>
      <c r="AB8" s="97">
        <f t="shared" si="14"/>
        <v>3.8899999999983947E-2</v>
      </c>
      <c r="AC8" s="96">
        <f t="shared" si="15"/>
        <v>140.03999999994221</v>
      </c>
      <c r="AD8" s="317">
        <v>3.5670000000000002</v>
      </c>
      <c r="AE8" s="97">
        <f t="shared" si="16"/>
        <v>0</v>
      </c>
      <c r="AF8" s="95">
        <f t="shared" si="17"/>
        <v>0</v>
      </c>
      <c r="AG8" s="318">
        <v>35.771999999999998</v>
      </c>
      <c r="AH8" s="97">
        <f t="shared" si="18"/>
        <v>0</v>
      </c>
      <c r="AI8" s="96">
        <f t="shared" si="19"/>
        <v>0</v>
      </c>
      <c r="AJ8" s="317">
        <v>96.933999999999997</v>
      </c>
      <c r="AK8" s="97">
        <f t="shared" si="20"/>
        <v>0</v>
      </c>
      <c r="AL8" s="96">
        <f t="shared" si="21"/>
        <v>0</v>
      </c>
      <c r="AM8" s="98">
        <f t="shared" si="22"/>
        <v>1749.8575999997706</v>
      </c>
      <c r="AN8" s="188"/>
    </row>
    <row r="9" spans="1:40" s="191" customFormat="1" ht="15.75" thickBot="1" x14ac:dyDescent="0.3">
      <c r="A9" s="156">
        <v>5</v>
      </c>
      <c r="B9" s="320">
        <v>982.46519999999998</v>
      </c>
      <c r="C9" s="103">
        <f t="shared" si="0"/>
        <v>5.6899999999927786E-2</v>
      </c>
      <c r="D9" s="101">
        <f t="shared" si="1"/>
        <v>682.79999999913343</v>
      </c>
      <c r="E9" s="278">
        <v>6.4</v>
      </c>
      <c r="F9" s="101" t="s">
        <v>22</v>
      </c>
      <c r="G9" s="231">
        <v>680.44</v>
      </c>
      <c r="H9" s="103">
        <f t="shared" si="2"/>
        <v>4.0000000000077307E-2</v>
      </c>
      <c r="I9" s="101">
        <f t="shared" si="3"/>
        <v>480.00000000092768</v>
      </c>
      <c r="J9" s="320">
        <v>2254.239</v>
      </c>
      <c r="K9" s="103">
        <f t="shared" si="4"/>
        <v>0.11140000000023065</v>
      </c>
      <c r="L9" s="101">
        <f t="shared" si="5"/>
        <v>1336.8000000027678</v>
      </c>
      <c r="M9" s="168">
        <v>6.35</v>
      </c>
      <c r="N9" s="101" t="s">
        <v>22</v>
      </c>
      <c r="O9" s="284">
        <v>1402.25</v>
      </c>
      <c r="P9" s="103">
        <f t="shared" si="6"/>
        <v>0.10999999999989996</v>
      </c>
      <c r="Q9" s="102">
        <f t="shared" si="7"/>
        <v>1319.9999999987995</v>
      </c>
      <c r="R9" s="321">
        <v>7470.1457600000003</v>
      </c>
      <c r="S9" s="103">
        <f t="shared" si="8"/>
        <v>8.0000000007203198E-3</v>
      </c>
      <c r="T9" s="101">
        <f t="shared" si="9"/>
        <v>0.32000000002881279</v>
      </c>
      <c r="U9" s="322">
        <v>3135.46648</v>
      </c>
      <c r="V9" s="103">
        <f t="shared" si="10"/>
        <v>0.44648000000006505</v>
      </c>
      <c r="W9" s="102">
        <f t="shared" si="11"/>
        <v>17.859200000002602</v>
      </c>
      <c r="X9" s="320">
        <v>1880.8776</v>
      </c>
      <c r="Y9" s="103">
        <f t="shared" si="12"/>
        <v>3.8600000000087675E-2</v>
      </c>
      <c r="Z9" s="101">
        <f t="shared" si="13"/>
        <v>138.96000000031563</v>
      </c>
      <c r="AA9" s="323">
        <v>192.41470000000001</v>
      </c>
      <c r="AB9" s="103">
        <f t="shared" si="14"/>
        <v>3.9100000000019008E-2</v>
      </c>
      <c r="AC9" s="102">
        <f t="shared" si="15"/>
        <v>140.76000000006843</v>
      </c>
      <c r="AD9" s="321">
        <v>3.5670000000000002</v>
      </c>
      <c r="AE9" s="103">
        <f t="shared" si="16"/>
        <v>0</v>
      </c>
      <c r="AF9" s="101">
        <f t="shared" si="17"/>
        <v>0</v>
      </c>
      <c r="AG9" s="322">
        <v>35.771999999999998</v>
      </c>
      <c r="AH9" s="103">
        <f t="shared" si="18"/>
        <v>0</v>
      </c>
      <c r="AI9" s="102">
        <f t="shared" si="19"/>
        <v>0</v>
      </c>
      <c r="AJ9" s="321">
        <v>96.933999999999997</v>
      </c>
      <c r="AK9" s="103">
        <f t="shared" si="20"/>
        <v>0</v>
      </c>
      <c r="AL9" s="102">
        <f t="shared" si="21"/>
        <v>0</v>
      </c>
      <c r="AM9" s="104">
        <f t="shared" si="22"/>
        <v>1758.0592000015486</v>
      </c>
      <c r="AN9" s="190"/>
    </row>
    <row r="10" spans="1:40" s="153" customFormat="1" ht="15" x14ac:dyDescent="0.25">
      <c r="A10" s="157">
        <v>6</v>
      </c>
      <c r="B10" s="324">
        <v>982.52329999999995</v>
      </c>
      <c r="C10" s="111">
        <f t="shared" si="0"/>
        <v>5.8099999999967622E-2</v>
      </c>
      <c r="D10" s="109">
        <f t="shared" si="1"/>
        <v>697.19999999961146</v>
      </c>
      <c r="E10" s="279">
        <v>6.4</v>
      </c>
      <c r="F10" s="109" t="s">
        <v>22</v>
      </c>
      <c r="G10" s="230">
        <v>680.49</v>
      </c>
      <c r="H10" s="111">
        <f t="shared" si="2"/>
        <v>4.9999999999954525E-2</v>
      </c>
      <c r="I10" s="109">
        <f t="shared" si="3"/>
        <v>599.9999999994543</v>
      </c>
      <c r="J10" s="324">
        <v>2254.3505</v>
      </c>
      <c r="K10" s="111">
        <f t="shared" si="4"/>
        <v>0.11149999999997817</v>
      </c>
      <c r="L10" s="109">
        <f t="shared" si="5"/>
        <v>1337.9999999997381</v>
      </c>
      <c r="M10" s="167">
        <v>6.35</v>
      </c>
      <c r="N10" s="109" t="s">
        <v>22</v>
      </c>
      <c r="O10" s="285">
        <v>1402.36</v>
      </c>
      <c r="P10" s="111">
        <f t="shared" si="6"/>
        <v>0.10999999999989996</v>
      </c>
      <c r="Q10" s="110">
        <f t="shared" si="7"/>
        <v>1319.9999999987995</v>
      </c>
      <c r="R10" s="325">
        <v>7470.1554400000005</v>
      </c>
      <c r="S10" s="111">
        <f t="shared" si="8"/>
        <v>9.6800000001167064E-3</v>
      </c>
      <c r="T10" s="109">
        <f t="shared" si="9"/>
        <v>0.38720000000466825</v>
      </c>
      <c r="U10" s="326">
        <v>3135.9134399999998</v>
      </c>
      <c r="V10" s="111">
        <f t="shared" si="10"/>
        <v>0.44695999999976266</v>
      </c>
      <c r="W10" s="110">
        <f t="shared" si="11"/>
        <v>17.878399999990506</v>
      </c>
      <c r="X10" s="324">
        <v>1880.9152999999999</v>
      </c>
      <c r="Y10" s="111">
        <f t="shared" si="12"/>
        <v>3.7699999999858846E-2</v>
      </c>
      <c r="Z10" s="109">
        <f t="shared" si="13"/>
        <v>135.71999999949185</v>
      </c>
      <c r="AA10" s="327">
        <v>192.45330000000001</v>
      </c>
      <c r="AB10" s="111">
        <f t="shared" si="14"/>
        <v>3.860000000000241E-2</v>
      </c>
      <c r="AC10" s="110">
        <f t="shared" si="15"/>
        <v>138.96000000000868</v>
      </c>
      <c r="AD10" s="325">
        <v>3.5670000000000002</v>
      </c>
      <c r="AE10" s="111">
        <f t="shared" si="16"/>
        <v>0</v>
      </c>
      <c r="AF10" s="109">
        <f t="shared" si="17"/>
        <v>0</v>
      </c>
      <c r="AG10" s="326">
        <v>35.771999999999998</v>
      </c>
      <c r="AH10" s="111">
        <f t="shared" si="18"/>
        <v>0</v>
      </c>
      <c r="AI10" s="110">
        <f t="shared" si="19"/>
        <v>0</v>
      </c>
      <c r="AJ10" s="325">
        <v>96.933999999999997</v>
      </c>
      <c r="AK10" s="111">
        <f t="shared" si="20"/>
        <v>0</v>
      </c>
      <c r="AL10" s="110">
        <f t="shared" si="21"/>
        <v>0</v>
      </c>
      <c r="AM10" s="112">
        <f t="shared" si="22"/>
        <v>1778.7855999998442</v>
      </c>
      <c r="AN10" s="192"/>
    </row>
    <row r="11" spans="1:40" s="152" customFormat="1" ht="15" x14ac:dyDescent="0.25">
      <c r="A11" s="154">
        <v>7</v>
      </c>
      <c r="B11" s="314">
        <v>982.58669999999995</v>
      </c>
      <c r="C11" s="89">
        <f t="shared" si="0"/>
        <v>6.3400000000001455E-2</v>
      </c>
      <c r="D11" s="87">
        <f t="shared" si="1"/>
        <v>760.80000000001746</v>
      </c>
      <c r="E11" s="276">
        <v>6.4</v>
      </c>
      <c r="F11" s="87" t="s">
        <v>22</v>
      </c>
      <c r="G11" s="227">
        <v>680.54</v>
      </c>
      <c r="H11" s="89">
        <f t="shared" si="2"/>
        <v>4.9999999999954525E-2</v>
      </c>
      <c r="I11" s="87">
        <f t="shared" si="3"/>
        <v>599.9999999994543</v>
      </c>
      <c r="J11" s="314">
        <v>2254.4672</v>
      </c>
      <c r="K11" s="89">
        <f t="shared" si="4"/>
        <v>0.11670000000003711</v>
      </c>
      <c r="L11" s="87">
        <f t="shared" si="5"/>
        <v>1400.4000000004453</v>
      </c>
      <c r="M11" s="170">
        <v>6.35</v>
      </c>
      <c r="N11" s="87" t="s">
        <v>22</v>
      </c>
      <c r="O11" s="282">
        <v>1402.47</v>
      </c>
      <c r="P11" s="89">
        <f t="shared" si="6"/>
        <v>0.11000000000012733</v>
      </c>
      <c r="Q11" s="88">
        <f t="shared" si="7"/>
        <v>1320.000000001528</v>
      </c>
      <c r="R11" s="315">
        <v>7470.1634400000003</v>
      </c>
      <c r="S11" s="89">
        <f t="shared" si="8"/>
        <v>7.9999999998108251E-3</v>
      </c>
      <c r="T11" s="87">
        <f t="shared" si="9"/>
        <v>0.319999999992433</v>
      </c>
      <c r="U11" s="312">
        <v>3136.3555999999999</v>
      </c>
      <c r="V11" s="89">
        <f t="shared" si="10"/>
        <v>0.44216000000005806</v>
      </c>
      <c r="W11" s="88">
        <f t="shared" si="11"/>
        <v>17.686400000002322</v>
      </c>
      <c r="X11" s="314">
        <v>1880.9679000000001</v>
      </c>
      <c r="Y11" s="89">
        <f t="shared" si="12"/>
        <v>5.2600000000211367E-2</v>
      </c>
      <c r="Z11" s="87">
        <f t="shared" si="13"/>
        <v>189.36000000076092</v>
      </c>
      <c r="AA11" s="313">
        <v>192.4905</v>
      </c>
      <c r="AB11" s="89">
        <f t="shared" si="14"/>
        <v>3.7199999999984357E-2</v>
      </c>
      <c r="AC11" s="88">
        <f t="shared" si="15"/>
        <v>133.91999999994368</v>
      </c>
      <c r="AD11" s="315">
        <v>3.5670000000000002</v>
      </c>
      <c r="AE11" s="89">
        <f t="shared" si="16"/>
        <v>0</v>
      </c>
      <c r="AF11" s="87">
        <f t="shared" si="17"/>
        <v>0</v>
      </c>
      <c r="AG11" s="312">
        <v>35.771999999999998</v>
      </c>
      <c r="AH11" s="89">
        <f t="shared" si="18"/>
        <v>0</v>
      </c>
      <c r="AI11" s="88">
        <f t="shared" si="19"/>
        <v>0</v>
      </c>
      <c r="AJ11" s="315">
        <v>96.933999999999997</v>
      </c>
      <c r="AK11" s="89">
        <f t="shared" si="20"/>
        <v>0</v>
      </c>
      <c r="AL11" s="88">
        <f t="shared" si="21"/>
        <v>0</v>
      </c>
      <c r="AM11" s="90">
        <f t="shared" si="22"/>
        <v>1855.9263999997529</v>
      </c>
      <c r="AN11" s="187"/>
    </row>
    <row r="12" spans="1:40" s="152" customFormat="1" ht="15" x14ac:dyDescent="0.25">
      <c r="A12" s="154">
        <v>8</v>
      </c>
      <c r="B12" s="314">
        <v>982.66189999999995</v>
      </c>
      <c r="C12" s="89">
        <f t="shared" si="0"/>
        <v>7.5199999999995271E-2</v>
      </c>
      <c r="D12" s="87">
        <f t="shared" si="1"/>
        <v>902.39999999994325</v>
      </c>
      <c r="E12" s="276">
        <v>6.4</v>
      </c>
      <c r="F12" s="87" t="s">
        <v>22</v>
      </c>
      <c r="G12" s="227">
        <v>680.59</v>
      </c>
      <c r="H12" s="89">
        <f t="shared" si="2"/>
        <v>5.0000000000068212E-2</v>
      </c>
      <c r="I12" s="87">
        <f t="shared" si="3"/>
        <v>600.00000000081855</v>
      </c>
      <c r="J12" s="314">
        <v>2254.5925000000002</v>
      </c>
      <c r="K12" s="89">
        <f t="shared" si="4"/>
        <v>0.12530000000015207</v>
      </c>
      <c r="L12" s="87">
        <f t="shared" si="5"/>
        <v>1503.6000000018248</v>
      </c>
      <c r="M12" s="170">
        <v>6.35</v>
      </c>
      <c r="N12" s="87" t="s">
        <v>22</v>
      </c>
      <c r="O12" s="282">
        <v>1402.58</v>
      </c>
      <c r="P12" s="89">
        <f t="shared" si="6"/>
        <v>0.10999999999989996</v>
      </c>
      <c r="Q12" s="88">
        <f t="shared" si="7"/>
        <v>1319.9999999987995</v>
      </c>
      <c r="R12" s="315">
        <v>7470.1715199999999</v>
      </c>
      <c r="S12" s="89">
        <f t="shared" si="8"/>
        <v>8.0799999996088445E-3</v>
      </c>
      <c r="T12" s="87">
        <f t="shared" si="9"/>
        <v>0.32319999998435378</v>
      </c>
      <c r="U12" s="312">
        <v>3136.7928000000002</v>
      </c>
      <c r="V12" s="89">
        <f t="shared" si="10"/>
        <v>0.43720000000030268</v>
      </c>
      <c r="W12" s="88">
        <f t="shared" si="11"/>
        <v>17.488000000012107</v>
      </c>
      <c r="X12" s="314">
        <v>1881.0491999999999</v>
      </c>
      <c r="Y12" s="89">
        <f t="shared" si="12"/>
        <v>8.1299999999828287E-2</v>
      </c>
      <c r="Z12" s="87">
        <f t="shared" si="13"/>
        <v>292.67999999938183</v>
      </c>
      <c r="AA12" s="313">
        <v>192.5444</v>
      </c>
      <c r="AB12" s="89">
        <f t="shared" si="14"/>
        <v>5.3899999999998727E-2</v>
      </c>
      <c r="AC12" s="88">
        <f t="shared" si="15"/>
        <v>194.03999999999542</v>
      </c>
      <c r="AD12" s="315">
        <v>3.5670000000000002</v>
      </c>
      <c r="AE12" s="89">
        <f t="shared" si="16"/>
        <v>0</v>
      </c>
      <c r="AF12" s="87">
        <f t="shared" si="17"/>
        <v>0</v>
      </c>
      <c r="AG12" s="312">
        <v>35.771999999999998</v>
      </c>
      <c r="AH12" s="89">
        <f t="shared" si="18"/>
        <v>0</v>
      </c>
      <c r="AI12" s="88">
        <f t="shared" si="19"/>
        <v>0</v>
      </c>
      <c r="AJ12" s="315">
        <v>96.933999999999997</v>
      </c>
      <c r="AK12" s="89">
        <f t="shared" si="20"/>
        <v>0</v>
      </c>
      <c r="AL12" s="88">
        <f t="shared" si="21"/>
        <v>0</v>
      </c>
      <c r="AM12" s="90">
        <f t="shared" si="22"/>
        <v>1937.0912000023873</v>
      </c>
      <c r="AN12" s="187"/>
    </row>
    <row r="13" spans="1:40" s="189" customFormat="1" ht="15.75" thickBot="1" x14ac:dyDescent="0.3">
      <c r="A13" s="155">
        <v>9</v>
      </c>
      <c r="B13" s="316">
        <v>982.73979999999995</v>
      </c>
      <c r="C13" s="97">
        <f t="shared" si="0"/>
        <v>7.7899999999999636E-2</v>
      </c>
      <c r="D13" s="95">
        <f t="shared" si="1"/>
        <v>934.79999999999563</v>
      </c>
      <c r="E13" s="277">
        <v>6.4</v>
      </c>
      <c r="F13" s="95" t="s">
        <v>22</v>
      </c>
      <c r="G13" s="229">
        <v>680.63</v>
      </c>
      <c r="H13" s="97">
        <f t="shared" si="2"/>
        <v>3.999999999996362E-2</v>
      </c>
      <c r="I13" s="95">
        <f t="shared" si="3"/>
        <v>479.99999999956344</v>
      </c>
      <c r="J13" s="316">
        <v>2254.7314000000001</v>
      </c>
      <c r="K13" s="97">
        <f t="shared" si="4"/>
        <v>0.13889999999992142</v>
      </c>
      <c r="L13" s="95">
        <f t="shared" si="5"/>
        <v>1666.799999999057</v>
      </c>
      <c r="M13" s="169">
        <v>6.35</v>
      </c>
      <c r="N13" s="95" t="s">
        <v>22</v>
      </c>
      <c r="O13" s="283">
        <v>1402.69</v>
      </c>
      <c r="P13" s="97">
        <f t="shared" si="6"/>
        <v>0.11000000000012733</v>
      </c>
      <c r="Q13" s="96">
        <f t="shared" si="7"/>
        <v>1320.000000001528</v>
      </c>
      <c r="R13" s="317">
        <v>7470.1796000000004</v>
      </c>
      <c r="S13" s="97">
        <f t="shared" si="8"/>
        <v>8.0800000005183392E-3</v>
      </c>
      <c r="T13" s="95">
        <f t="shared" si="9"/>
        <v>0.32320000002073357</v>
      </c>
      <c r="U13" s="318">
        <v>3137.2332799999999</v>
      </c>
      <c r="V13" s="97">
        <f t="shared" si="10"/>
        <v>0.44047999999975218</v>
      </c>
      <c r="W13" s="96">
        <f t="shared" si="11"/>
        <v>17.619199999990087</v>
      </c>
      <c r="X13" s="316">
        <v>1881.1745000000001</v>
      </c>
      <c r="Y13" s="97">
        <f t="shared" si="12"/>
        <v>0.12530000000015207</v>
      </c>
      <c r="Z13" s="95">
        <f t="shared" si="13"/>
        <v>451.08000000054744</v>
      </c>
      <c r="AA13" s="319">
        <v>192.6206</v>
      </c>
      <c r="AB13" s="97">
        <f t="shared" si="14"/>
        <v>7.6200000000000045E-2</v>
      </c>
      <c r="AC13" s="96">
        <f t="shared" si="15"/>
        <v>274.32000000000016</v>
      </c>
      <c r="AD13" s="317">
        <v>3.5670000000000002</v>
      </c>
      <c r="AE13" s="97">
        <f t="shared" si="16"/>
        <v>0</v>
      </c>
      <c r="AF13" s="95">
        <f t="shared" si="17"/>
        <v>0</v>
      </c>
      <c r="AG13" s="318">
        <v>35.771999999999998</v>
      </c>
      <c r="AH13" s="97">
        <f t="shared" si="18"/>
        <v>0</v>
      </c>
      <c r="AI13" s="96">
        <f t="shared" si="19"/>
        <v>0</v>
      </c>
      <c r="AJ13" s="317">
        <v>96.933999999999997</v>
      </c>
      <c r="AK13" s="97">
        <f t="shared" si="20"/>
        <v>0</v>
      </c>
      <c r="AL13" s="96">
        <f t="shared" si="21"/>
        <v>0</v>
      </c>
      <c r="AM13" s="98">
        <f t="shared" si="22"/>
        <v>1894.1423999985159</v>
      </c>
      <c r="AN13" s="188"/>
    </row>
    <row r="14" spans="1:40" s="191" customFormat="1" ht="15.75" thickBot="1" x14ac:dyDescent="0.3">
      <c r="A14" s="156">
        <v>10</v>
      </c>
      <c r="B14" s="320">
        <v>982.81910000000005</v>
      </c>
      <c r="C14" s="103">
        <f t="shared" si="0"/>
        <v>7.9300000000102955E-2</v>
      </c>
      <c r="D14" s="101">
        <f t="shared" si="1"/>
        <v>951.60000000123546</v>
      </c>
      <c r="E14" s="278">
        <v>6.4</v>
      </c>
      <c r="F14" s="101" t="s">
        <v>22</v>
      </c>
      <c r="G14" s="231">
        <v>680.66</v>
      </c>
      <c r="H14" s="103">
        <f t="shared" si="2"/>
        <v>2.9999999999972715E-2</v>
      </c>
      <c r="I14" s="101">
        <f t="shared" si="3"/>
        <v>359.99999999967258</v>
      </c>
      <c r="J14" s="320">
        <v>2254.8885</v>
      </c>
      <c r="K14" s="103">
        <f t="shared" si="4"/>
        <v>0.15709999999990032</v>
      </c>
      <c r="L14" s="101">
        <f t="shared" si="5"/>
        <v>1885.1999999988038</v>
      </c>
      <c r="M14" s="168">
        <v>6.35</v>
      </c>
      <c r="N14" s="101" t="s">
        <v>22</v>
      </c>
      <c r="O14" s="284">
        <v>1402.8</v>
      </c>
      <c r="P14" s="103">
        <f>O14-O13</f>
        <v>0.10999999999989996</v>
      </c>
      <c r="Q14" s="102">
        <f t="shared" si="7"/>
        <v>1319.9999999987995</v>
      </c>
      <c r="R14" s="321">
        <v>7470.1876000000002</v>
      </c>
      <c r="S14" s="103">
        <f t="shared" si="8"/>
        <v>7.9999999998108251E-3</v>
      </c>
      <c r="T14" s="101">
        <f t="shared" si="9"/>
        <v>0.319999999992433</v>
      </c>
      <c r="U14" s="322">
        <v>3137.6746400000002</v>
      </c>
      <c r="V14" s="103">
        <f t="shared" si="10"/>
        <v>0.44136000000025888</v>
      </c>
      <c r="W14" s="102">
        <f t="shared" si="11"/>
        <v>17.654400000010355</v>
      </c>
      <c r="X14" s="320">
        <v>1881.3607</v>
      </c>
      <c r="Y14" s="103">
        <f t="shared" si="12"/>
        <v>0.18619999999987158</v>
      </c>
      <c r="Z14" s="101">
        <f t="shared" si="13"/>
        <v>670.31999999953769</v>
      </c>
      <c r="AA14" s="323">
        <v>192.69919999999999</v>
      </c>
      <c r="AB14" s="103">
        <f t="shared" si="14"/>
        <v>7.8599999999994452E-2</v>
      </c>
      <c r="AC14" s="102">
        <f t="shared" si="15"/>
        <v>282.95999999998003</v>
      </c>
      <c r="AD14" s="321">
        <v>3.5670000000000002</v>
      </c>
      <c r="AE14" s="103">
        <f t="shared" si="16"/>
        <v>0</v>
      </c>
      <c r="AF14" s="101">
        <f t="shared" si="17"/>
        <v>0</v>
      </c>
      <c r="AG14" s="322">
        <v>35.771999999999998</v>
      </c>
      <c r="AH14" s="103">
        <f t="shared" si="18"/>
        <v>0</v>
      </c>
      <c r="AI14" s="102">
        <f t="shared" si="19"/>
        <v>0</v>
      </c>
      <c r="AJ14" s="321">
        <v>96.933999999999997</v>
      </c>
      <c r="AK14" s="103">
        <f t="shared" si="20"/>
        <v>0</v>
      </c>
      <c r="AL14" s="102">
        <f t="shared" si="21"/>
        <v>0</v>
      </c>
      <c r="AM14" s="104">
        <f t="shared" si="22"/>
        <v>1901.4944000005244</v>
      </c>
      <c r="AN14" s="190"/>
    </row>
    <row r="15" spans="1:40" s="153" customFormat="1" ht="15" x14ac:dyDescent="0.25">
      <c r="A15" s="157">
        <v>11</v>
      </c>
      <c r="B15" s="328">
        <v>982.899</v>
      </c>
      <c r="C15" s="111">
        <f t="shared" si="0"/>
        <v>7.9899999999952342E-2</v>
      </c>
      <c r="D15" s="109">
        <f t="shared" si="1"/>
        <v>958.79999999942811</v>
      </c>
      <c r="E15" s="279">
        <v>6.4</v>
      </c>
      <c r="F15" s="109" t="s">
        <v>22</v>
      </c>
      <c r="G15" s="230">
        <v>680.7</v>
      </c>
      <c r="H15" s="111">
        <f t="shared" si="2"/>
        <v>4.0000000000077307E-2</v>
      </c>
      <c r="I15" s="109">
        <f t="shared" si="3"/>
        <v>480.00000000092768</v>
      </c>
      <c r="J15" s="328">
        <v>2255.0515</v>
      </c>
      <c r="K15" s="111">
        <f t="shared" si="4"/>
        <v>0.16300000000001091</v>
      </c>
      <c r="L15" s="109">
        <f t="shared" si="5"/>
        <v>1956.000000000131</v>
      </c>
      <c r="M15" s="167">
        <v>6.35</v>
      </c>
      <c r="N15" s="109" t="s">
        <v>22</v>
      </c>
      <c r="O15" s="285">
        <v>1402.91</v>
      </c>
      <c r="P15" s="111">
        <f t="shared" si="6"/>
        <v>0.11000000000012733</v>
      </c>
      <c r="Q15" s="110">
        <f t="shared" si="7"/>
        <v>1320.000000001528</v>
      </c>
      <c r="R15" s="329">
        <v>7470.1957599999996</v>
      </c>
      <c r="S15" s="111">
        <f t="shared" si="8"/>
        <v>8.1599999994068639E-3</v>
      </c>
      <c r="T15" s="109">
        <f t="shared" si="9"/>
        <v>0.32639999997627456</v>
      </c>
      <c r="U15" s="330">
        <v>3138.1107200000001</v>
      </c>
      <c r="V15" s="111">
        <f t="shared" si="10"/>
        <v>0.43607999999994718</v>
      </c>
      <c r="W15" s="110">
        <f t="shared" si="11"/>
        <v>17.443199999997887</v>
      </c>
      <c r="X15" s="328">
        <v>1881.5662</v>
      </c>
      <c r="Y15" s="111">
        <f t="shared" si="12"/>
        <v>0.2055000000000291</v>
      </c>
      <c r="Z15" s="109">
        <f t="shared" si="13"/>
        <v>739.80000000010477</v>
      </c>
      <c r="AA15" s="331">
        <v>192.78059999999999</v>
      </c>
      <c r="AB15" s="111">
        <f t="shared" si="14"/>
        <v>8.1400000000002137E-2</v>
      </c>
      <c r="AC15" s="110">
        <f t="shared" si="15"/>
        <v>293.04000000000769</v>
      </c>
      <c r="AD15" s="329">
        <v>3.5670000000000002</v>
      </c>
      <c r="AE15" s="111">
        <f t="shared" si="16"/>
        <v>0</v>
      </c>
      <c r="AF15" s="109">
        <f t="shared" si="17"/>
        <v>0</v>
      </c>
      <c r="AG15" s="330">
        <v>35.771999999999998</v>
      </c>
      <c r="AH15" s="111">
        <f t="shared" si="18"/>
        <v>0</v>
      </c>
      <c r="AI15" s="110">
        <f t="shared" si="19"/>
        <v>0</v>
      </c>
      <c r="AJ15" s="329">
        <v>96.933999999999997</v>
      </c>
      <c r="AK15" s="111">
        <f t="shared" si="20"/>
        <v>0</v>
      </c>
      <c r="AL15" s="110">
        <f t="shared" si="21"/>
        <v>0</v>
      </c>
      <c r="AM15" s="112">
        <f t="shared" si="22"/>
        <v>1899.7295999994208</v>
      </c>
      <c r="AN15" s="192"/>
    </row>
    <row r="16" spans="1:40" s="153" customFormat="1" ht="15" x14ac:dyDescent="0.25">
      <c r="A16" s="157">
        <v>12</v>
      </c>
      <c r="B16" s="324">
        <v>982.97789999999998</v>
      </c>
      <c r="C16" s="111">
        <f t="shared" si="0"/>
        <v>7.8899999999975989E-2</v>
      </c>
      <c r="D16" s="109">
        <f t="shared" si="1"/>
        <v>946.79999999971187</v>
      </c>
      <c r="E16" s="279">
        <v>6.4</v>
      </c>
      <c r="F16" s="109" t="s">
        <v>22</v>
      </c>
      <c r="G16" s="230">
        <v>680.74</v>
      </c>
      <c r="H16" s="111">
        <f t="shared" si="2"/>
        <v>3.999999999996362E-2</v>
      </c>
      <c r="I16" s="109">
        <f t="shared" si="3"/>
        <v>479.99999999956344</v>
      </c>
      <c r="J16" s="324">
        <v>2255.2215000000001</v>
      </c>
      <c r="K16" s="111">
        <f t="shared" si="4"/>
        <v>0.17000000000007276</v>
      </c>
      <c r="L16" s="109">
        <f t="shared" si="5"/>
        <v>2040.0000000008731</v>
      </c>
      <c r="M16" s="167">
        <v>6.35</v>
      </c>
      <c r="N16" s="109" t="s">
        <v>22</v>
      </c>
      <c r="O16" s="285">
        <v>1403.02</v>
      </c>
      <c r="P16" s="111">
        <f>O16-O15</f>
        <v>0.10999999999989996</v>
      </c>
      <c r="Q16" s="110">
        <f t="shared" si="7"/>
        <v>1319.9999999987995</v>
      </c>
      <c r="R16" s="325">
        <v>7470.2037600000003</v>
      </c>
      <c r="S16" s="111">
        <f t="shared" si="8"/>
        <v>8.0000000007203198E-3</v>
      </c>
      <c r="T16" s="109">
        <f t="shared" si="9"/>
        <v>0.32000000002881279</v>
      </c>
      <c r="U16" s="326">
        <v>3138.54576</v>
      </c>
      <c r="V16" s="111">
        <f t="shared" si="10"/>
        <v>0.43503999999984444</v>
      </c>
      <c r="W16" s="110">
        <f t="shared" si="11"/>
        <v>17.401599999993778</v>
      </c>
      <c r="X16" s="324">
        <v>1881.7816</v>
      </c>
      <c r="Y16" s="111">
        <f t="shared" si="12"/>
        <v>0.21540000000004511</v>
      </c>
      <c r="Z16" s="109">
        <f t="shared" si="13"/>
        <v>775.4400000001624</v>
      </c>
      <c r="AA16" s="327">
        <v>192.86490000000001</v>
      </c>
      <c r="AB16" s="111">
        <f t="shared" si="14"/>
        <v>8.4300000000013142E-2</v>
      </c>
      <c r="AC16" s="110">
        <f t="shared" si="15"/>
        <v>303.48000000004731</v>
      </c>
      <c r="AD16" s="325">
        <v>3.5670000000000002</v>
      </c>
      <c r="AE16" s="111">
        <f t="shared" si="16"/>
        <v>0</v>
      </c>
      <c r="AF16" s="109">
        <f t="shared" si="17"/>
        <v>0</v>
      </c>
      <c r="AG16" s="326">
        <v>35.771999999999998</v>
      </c>
      <c r="AH16" s="111">
        <f t="shared" si="18"/>
        <v>0</v>
      </c>
      <c r="AI16" s="110">
        <f t="shared" si="19"/>
        <v>0</v>
      </c>
      <c r="AJ16" s="325">
        <v>96.933999999999997</v>
      </c>
      <c r="AK16" s="111">
        <f t="shared" si="20"/>
        <v>0</v>
      </c>
      <c r="AL16" s="110">
        <f t="shared" si="21"/>
        <v>0</v>
      </c>
      <c r="AM16" s="112">
        <f t="shared" si="22"/>
        <v>1925.6016000003979</v>
      </c>
      <c r="AN16" s="192"/>
    </row>
    <row r="17" spans="1:40" s="189" customFormat="1" ht="15" x14ac:dyDescent="0.25">
      <c r="A17" s="155">
        <v>13</v>
      </c>
      <c r="B17" s="316">
        <v>983.05790000000002</v>
      </c>
      <c r="C17" s="97">
        <f t="shared" si="0"/>
        <v>8.0000000000040927E-2</v>
      </c>
      <c r="D17" s="95">
        <f t="shared" si="1"/>
        <v>960.00000000049113</v>
      </c>
      <c r="E17" s="277">
        <v>6.4</v>
      </c>
      <c r="F17" s="95" t="s">
        <v>22</v>
      </c>
      <c r="G17" s="229">
        <v>680.79</v>
      </c>
      <c r="H17" s="97">
        <f t="shared" si="2"/>
        <v>4.9999999999954525E-2</v>
      </c>
      <c r="I17" s="95">
        <f t="shared" si="3"/>
        <v>599.9999999994543</v>
      </c>
      <c r="J17" s="316">
        <v>2255.3832000000002</v>
      </c>
      <c r="K17" s="97">
        <f t="shared" si="4"/>
        <v>0.16170000000010987</v>
      </c>
      <c r="L17" s="95">
        <f t="shared" si="5"/>
        <v>1940.4000000013184</v>
      </c>
      <c r="M17" s="169">
        <v>6.35</v>
      </c>
      <c r="N17" s="95" t="s">
        <v>22</v>
      </c>
      <c r="O17" s="283">
        <v>1403.13</v>
      </c>
      <c r="P17" s="97">
        <f>O17-O16</f>
        <v>0.11000000000012733</v>
      </c>
      <c r="Q17" s="96">
        <f t="shared" si="7"/>
        <v>1320.000000001528</v>
      </c>
      <c r="R17" s="317">
        <v>7470.2118399999999</v>
      </c>
      <c r="S17" s="97">
        <f t="shared" si="8"/>
        <v>8.0799999996088445E-3</v>
      </c>
      <c r="T17" s="95">
        <f t="shared" si="9"/>
        <v>0.32319999998435378</v>
      </c>
      <c r="U17" s="318">
        <v>3138.98344</v>
      </c>
      <c r="V17" s="97">
        <f t="shared" si="10"/>
        <v>0.43768000000000029</v>
      </c>
      <c r="W17" s="96">
        <f t="shared" si="11"/>
        <v>17.507200000000012</v>
      </c>
      <c r="X17" s="316">
        <v>1881.9690000000001</v>
      </c>
      <c r="Y17" s="97">
        <f t="shared" si="12"/>
        <v>0.1874000000000251</v>
      </c>
      <c r="Z17" s="95">
        <f t="shared" si="13"/>
        <v>674.64000000009037</v>
      </c>
      <c r="AA17" s="319">
        <v>192.94970000000001</v>
      </c>
      <c r="AB17" s="97">
        <f t="shared" si="14"/>
        <v>8.4800000000001319E-2</v>
      </c>
      <c r="AC17" s="96">
        <f t="shared" si="15"/>
        <v>305.28000000000475</v>
      </c>
      <c r="AD17" s="317">
        <v>3.5670000000000002</v>
      </c>
      <c r="AE17" s="97">
        <f t="shared" si="16"/>
        <v>0</v>
      </c>
      <c r="AF17" s="95">
        <f t="shared" si="17"/>
        <v>0</v>
      </c>
      <c r="AG17" s="318">
        <v>35.771999999999998</v>
      </c>
      <c r="AH17" s="97">
        <f t="shared" si="18"/>
        <v>0</v>
      </c>
      <c r="AI17" s="96">
        <f t="shared" si="19"/>
        <v>0</v>
      </c>
      <c r="AJ17" s="317">
        <v>96.933999999999997</v>
      </c>
      <c r="AK17" s="97">
        <f t="shared" si="20"/>
        <v>0</v>
      </c>
      <c r="AL17" s="96">
        <f t="shared" si="21"/>
        <v>0</v>
      </c>
      <c r="AM17" s="98">
        <f t="shared" si="22"/>
        <v>1938.3104000016988</v>
      </c>
      <c r="AN17" s="188"/>
    </row>
    <row r="18" spans="1:40" s="152" customFormat="1" ht="15" x14ac:dyDescent="0.25">
      <c r="A18" s="154">
        <v>14</v>
      </c>
      <c r="B18" s="332">
        <v>983.13589999999999</v>
      </c>
      <c r="C18" s="89">
        <f t="shared" si="0"/>
        <v>7.7999999999974534E-2</v>
      </c>
      <c r="D18" s="87">
        <f t="shared" si="1"/>
        <v>935.99999999969441</v>
      </c>
      <c r="E18" s="276">
        <v>6.4</v>
      </c>
      <c r="F18" s="87" t="s">
        <v>22</v>
      </c>
      <c r="G18" s="227">
        <v>680.84</v>
      </c>
      <c r="H18" s="89">
        <f t="shared" si="2"/>
        <v>5.0000000000068212E-2</v>
      </c>
      <c r="I18" s="87">
        <f t="shared" si="3"/>
        <v>600.00000000081855</v>
      </c>
      <c r="J18" s="332">
        <v>2255.5468000000001</v>
      </c>
      <c r="K18" s="89">
        <f t="shared" si="4"/>
        <v>0.1635999999998603</v>
      </c>
      <c r="L18" s="87">
        <f t="shared" si="5"/>
        <v>1963.1999999983236</v>
      </c>
      <c r="M18" s="170">
        <v>6.35</v>
      </c>
      <c r="N18" s="87" t="s">
        <v>22</v>
      </c>
      <c r="O18" s="282">
        <v>1403.24</v>
      </c>
      <c r="P18" s="89">
        <f>O18-O17</f>
        <v>0.10999999999989996</v>
      </c>
      <c r="Q18" s="88">
        <f t="shared" si="7"/>
        <v>1319.9999999987995</v>
      </c>
      <c r="R18" s="333">
        <v>7470.2198399999997</v>
      </c>
      <c r="S18" s="89">
        <f t="shared" si="8"/>
        <v>7.9999999998108251E-3</v>
      </c>
      <c r="T18" s="87">
        <f t="shared" si="9"/>
        <v>0.319999999992433</v>
      </c>
      <c r="U18" s="334">
        <v>3139.4223999999999</v>
      </c>
      <c r="V18" s="89">
        <f t="shared" si="10"/>
        <v>0.43895999999995183</v>
      </c>
      <c r="W18" s="88">
        <f t="shared" si="11"/>
        <v>17.558399999998073</v>
      </c>
      <c r="X18" s="332">
        <v>1882.1619000000001</v>
      </c>
      <c r="Y18" s="89">
        <f t="shared" si="12"/>
        <v>0.19290000000000873</v>
      </c>
      <c r="Z18" s="87">
        <f t="shared" si="13"/>
        <v>694.44000000003143</v>
      </c>
      <c r="AA18" s="335">
        <v>193.03219999999999</v>
      </c>
      <c r="AB18" s="89">
        <f t="shared" si="14"/>
        <v>8.249999999998181E-2</v>
      </c>
      <c r="AC18" s="88">
        <f t="shared" si="15"/>
        <v>296.99999999993452</v>
      </c>
      <c r="AD18" s="333">
        <v>3.5670000000000002</v>
      </c>
      <c r="AE18" s="89">
        <f t="shared" si="16"/>
        <v>0</v>
      </c>
      <c r="AF18" s="87">
        <f t="shared" si="17"/>
        <v>0</v>
      </c>
      <c r="AG18" s="334">
        <v>35.771999999999998</v>
      </c>
      <c r="AH18" s="89">
        <f t="shared" si="18"/>
        <v>0</v>
      </c>
      <c r="AI18" s="88">
        <f t="shared" si="19"/>
        <v>0</v>
      </c>
      <c r="AJ18" s="333">
        <v>96.933999999999997</v>
      </c>
      <c r="AK18" s="89">
        <f t="shared" si="20"/>
        <v>0</v>
      </c>
      <c r="AL18" s="88">
        <f t="shared" si="21"/>
        <v>0</v>
      </c>
      <c r="AM18" s="90">
        <f t="shared" si="22"/>
        <v>1925.6383999980426</v>
      </c>
      <c r="AN18" s="187"/>
    </row>
    <row r="19" spans="1:40" s="153" customFormat="1" ht="15" x14ac:dyDescent="0.25">
      <c r="A19" s="157">
        <v>15</v>
      </c>
      <c r="B19" s="324">
        <v>983.21159999999998</v>
      </c>
      <c r="C19" s="111">
        <f t="shared" si="0"/>
        <v>7.5699999999983447E-2</v>
      </c>
      <c r="D19" s="109">
        <f t="shared" si="1"/>
        <v>908.39999999980137</v>
      </c>
      <c r="E19" s="279">
        <v>6.4</v>
      </c>
      <c r="F19" s="109" t="s">
        <v>22</v>
      </c>
      <c r="G19" s="230">
        <v>680.88</v>
      </c>
      <c r="H19" s="111">
        <f t="shared" si="2"/>
        <v>3.999999999996362E-2</v>
      </c>
      <c r="I19" s="109">
        <f t="shared" si="3"/>
        <v>479.99999999956344</v>
      </c>
      <c r="J19" s="324">
        <v>2255.7105000000001</v>
      </c>
      <c r="K19" s="111">
        <f t="shared" si="4"/>
        <v>0.16370000000006257</v>
      </c>
      <c r="L19" s="109">
        <f t="shared" si="5"/>
        <v>1964.4000000007509</v>
      </c>
      <c r="M19" s="167">
        <v>6.35</v>
      </c>
      <c r="N19" s="109" t="s">
        <v>22</v>
      </c>
      <c r="O19" s="285">
        <v>1403.35</v>
      </c>
      <c r="P19" s="111">
        <f t="shared" si="6"/>
        <v>0.10999999999989996</v>
      </c>
      <c r="Q19" s="110">
        <f t="shared" si="7"/>
        <v>1319.9999999987995</v>
      </c>
      <c r="R19" s="325">
        <v>7470.2276000000002</v>
      </c>
      <c r="S19" s="111">
        <f t="shared" si="8"/>
        <v>7.7600000004167669E-3</v>
      </c>
      <c r="T19" s="109">
        <f t="shared" si="9"/>
        <v>0.31040000001667067</v>
      </c>
      <c r="U19" s="326">
        <v>3139.8934399999998</v>
      </c>
      <c r="V19" s="111">
        <f t="shared" si="10"/>
        <v>0.47103999999990265</v>
      </c>
      <c r="W19" s="110">
        <f t="shared" si="11"/>
        <v>18.841599999996106</v>
      </c>
      <c r="X19" s="324">
        <v>1882.3570999999999</v>
      </c>
      <c r="Y19" s="111">
        <f t="shared" si="12"/>
        <v>0.19519999999988613</v>
      </c>
      <c r="Z19" s="109">
        <f t="shared" si="13"/>
        <v>702.71999999959007</v>
      </c>
      <c r="AA19" s="327">
        <v>193.1078</v>
      </c>
      <c r="AB19" s="111">
        <f t="shared" si="14"/>
        <v>7.5600000000008549E-2</v>
      </c>
      <c r="AC19" s="110">
        <f t="shared" si="15"/>
        <v>272.16000000003078</v>
      </c>
      <c r="AD19" s="325">
        <v>3.5670000000000002</v>
      </c>
      <c r="AE19" s="111">
        <f t="shared" si="16"/>
        <v>0</v>
      </c>
      <c r="AF19" s="109">
        <f t="shared" si="17"/>
        <v>0</v>
      </c>
      <c r="AG19" s="326">
        <v>35.771999999999998</v>
      </c>
      <c r="AH19" s="111">
        <f t="shared" si="18"/>
        <v>0</v>
      </c>
      <c r="AI19" s="110">
        <f t="shared" si="19"/>
        <v>0</v>
      </c>
      <c r="AJ19" s="325">
        <v>96.933999999999997</v>
      </c>
      <c r="AK19" s="111">
        <f t="shared" si="20"/>
        <v>0</v>
      </c>
      <c r="AL19" s="110">
        <f t="shared" si="21"/>
        <v>0</v>
      </c>
      <c r="AM19" s="112">
        <f t="shared" si="22"/>
        <v>1917.0720000009442</v>
      </c>
      <c r="AN19" s="192"/>
    </row>
    <row r="20" spans="1:40" s="152" customFormat="1" ht="15" x14ac:dyDescent="0.25">
      <c r="A20" s="154">
        <v>16</v>
      </c>
      <c r="B20" s="314">
        <v>983.28899999999999</v>
      </c>
      <c r="C20" s="89">
        <f t="shared" si="0"/>
        <v>7.740000000001146E-2</v>
      </c>
      <c r="D20" s="87">
        <f t="shared" si="1"/>
        <v>928.80000000013752</v>
      </c>
      <c r="E20" s="276">
        <v>6.4</v>
      </c>
      <c r="F20" s="87" t="s">
        <v>22</v>
      </c>
      <c r="G20" s="227">
        <v>680.92</v>
      </c>
      <c r="H20" s="89">
        <f t="shared" si="2"/>
        <v>3.999999999996362E-2</v>
      </c>
      <c r="I20" s="87">
        <f t="shared" si="3"/>
        <v>479.99999999956344</v>
      </c>
      <c r="J20" s="314">
        <v>2255.8694999999998</v>
      </c>
      <c r="K20" s="89">
        <f t="shared" si="4"/>
        <v>0.15899999999965075</v>
      </c>
      <c r="L20" s="87">
        <f t="shared" si="5"/>
        <v>1907.999999995809</v>
      </c>
      <c r="M20" s="170">
        <v>6.35</v>
      </c>
      <c r="N20" s="87" t="s">
        <v>22</v>
      </c>
      <c r="O20" s="282">
        <v>1403.46</v>
      </c>
      <c r="P20" s="89">
        <f t="shared" si="6"/>
        <v>0.11000000000012733</v>
      </c>
      <c r="Q20" s="88">
        <f t="shared" si="7"/>
        <v>1320.000000001528</v>
      </c>
      <c r="R20" s="315">
        <v>7470.2356</v>
      </c>
      <c r="S20" s="89">
        <f t="shared" si="8"/>
        <v>7.9999999998108251E-3</v>
      </c>
      <c r="T20" s="87">
        <f t="shared" si="9"/>
        <v>0.319999999992433</v>
      </c>
      <c r="U20" s="312">
        <v>3140.3788</v>
      </c>
      <c r="V20" s="89">
        <f t="shared" si="10"/>
        <v>0.48536000000012791</v>
      </c>
      <c r="W20" s="88">
        <f t="shared" si="11"/>
        <v>19.414400000005116</v>
      </c>
      <c r="X20" s="314">
        <v>1882.5350000000001</v>
      </c>
      <c r="Y20" s="89">
        <f t="shared" si="12"/>
        <v>0.17790000000013606</v>
      </c>
      <c r="Z20" s="87">
        <f t="shared" si="13"/>
        <v>640.44000000048982</v>
      </c>
      <c r="AA20" s="313">
        <v>193.18690000000001</v>
      </c>
      <c r="AB20" s="89">
        <f t="shared" si="14"/>
        <v>7.910000000001105E-2</v>
      </c>
      <c r="AC20" s="88">
        <f t="shared" si="15"/>
        <v>284.76000000003978</v>
      </c>
      <c r="AD20" s="315">
        <v>3.5670000000000002</v>
      </c>
      <c r="AE20" s="89">
        <f t="shared" si="16"/>
        <v>0</v>
      </c>
      <c r="AF20" s="87">
        <f t="shared" si="17"/>
        <v>0</v>
      </c>
      <c r="AG20" s="312">
        <v>35.771999999999998</v>
      </c>
      <c r="AH20" s="89">
        <f t="shared" si="18"/>
        <v>0</v>
      </c>
      <c r="AI20" s="88">
        <f t="shared" si="19"/>
        <v>0</v>
      </c>
      <c r="AJ20" s="315">
        <v>96.933999999999997</v>
      </c>
      <c r="AK20" s="89">
        <f t="shared" si="20"/>
        <v>0</v>
      </c>
      <c r="AL20" s="88">
        <f t="shared" si="21"/>
        <v>0</v>
      </c>
      <c r="AM20" s="90">
        <f t="shared" si="22"/>
        <v>1931.3343999954145</v>
      </c>
      <c r="AN20" s="187"/>
    </row>
    <row r="21" spans="1:40" s="152" customFormat="1" ht="15" x14ac:dyDescent="0.25">
      <c r="A21" s="154">
        <v>17</v>
      </c>
      <c r="B21" s="314">
        <v>983.36590000000001</v>
      </c>
      <c r="C21" s="89">
        <f t="shared" si="0"/>
        <v>7.6900000000023283E-2</v>
      </c>
      <c r="D21" s="87">
        <f t="shared" si="1"/>
        <v>922.8000000002794</v>
      </c>
      <c r="E21" s="276">
        <v>6.4</v>
      </c>
      <c r="F21" s="87" t="s">
        <v>22</v>
      </c>
      <c r="G21" s="227">
        <v>680.96</v>
      </c>
      <c r="H21" s="89">
        <f t="shared" si="2"/>
        <v>4.0000000000077307E-2</v>
      </c>
      <c r="I21" s="87">
        <f t="shared" si="3"/>
        <v>480.00000000092768</v>
      </c>
      <c r="J21" s="314">
        <v>2256.0223999999998</v>
      </c>
      <c r="K21" s="89">
        <f t="shared" si="4"/>
        <v>0.15290000000004511</v>
      </c>
      <c r="L21" s="87">
        <f t="shared" si="5"/>
        <v>1834.8000000005413</v>
      </c>
      <c r="M21" s="170">
        <v>6.35</v>
      </c>
      <c r="N21" s="87" t="s">
        <v>22</v>
      </c>
      <c r="O21" s="282">
        <v>1403.57</v>
      </c>
      <c r="P21" s="89">
        <f t="shared" si="6"/>
        <v>0.10999999999989996</v>
      </c>
      <c r="Q21" s="88">
        <f t="shared" si="7"/>
        <v>1319.9999999987995</v>
      </c>
      <c r="R21" s="315">
        <v>7470.2434400000002</v>
      </c>
      <c r="S21" s="89">
        <f t="shared" si="8"/>
        <v>7.8400000002147863E-3</v>
      </c>
      <c r="T21" s="87">
        <f t="shared" si="9"/>
        <v>0.31360000000859145</v>
      </c>
      <c r="U21" s="312">
        <v>3140.82816</v>
      </c>
      <c r="V21" s="89">
        <f t="shared" si="10"/>
        <v>0.4493600000000697</v>
      </c>
      <c r="W21" s="88">
        <f t="shared" si="11"/>
        <v>17.974400000002788</v>
      </c>
      <c r="X21" s="314">
        <v>1882.6912</v>
      </c>
      <c r="Y21" s="89">
        <f t="shared" si="12"/>
        <v>0.15619999999989886</v>
      </c>
      <c r="Z21" s="87">
        <f t="shared" si="13"/>
        <v>562.31999999963591</v>
      </c>
      <c r="AA21" s="313">
        <v>193.262</v>
      </c>
      <c r="AB21" s="89">
        <f t="shared" si="14"/>
        <v>7.5099999999991951E-2</v>
      </c>
      <c r="AC21" s="88">
        <f t="shared" si="15"/>
        <v>270.35999999997102</v>
      </c>
      <c r="AD21" s="315">
        <v>3.5670000000000002</v>
      </c>
      <c r="AE21" s="89">
        <f t="shared" si="16"/>
        <v>0</v>
      </c>
      <c r="AF21" s="87">
        <f t="shared" si="17"/>
        <v>0</v>
      </c>
      <c r="AG21" s="312">
        <v>35.771999999999998</v>
      </c>
      <c r="AH21" s="89">
        <f t="shared" si="18"/>
        <v>0</v>
      </c>
      <c r="AI21" s="88">
        <f t="shared" si="19"/>
        <v>0</v>
      </c>
      <c r="AJ21" s="315">
        <v>96.933999999999997</v>
      </c>
      <c r="AK21" s="89">
        <f t="shared" si="20"/>
        <v>0</v>
      </c>
      <c r="AL21" s="88">
        <f t="shared" si="21"/>
        <v>0</v>
      </c>
      <c r="AM21" s="90">
        <f t="shared" si="22"/>
        <v>1943.2080000012252</v>
      </c>
      <c r="AN21" s="187"/>
    </row>
    <row r="22" spans="1:40" s="189" customFormat="1" ht="15.75" thickBot="1" x14ac:dyDescent="0.3">
      <c r="A22" s="155">
        <v>18</v>
      </c>
      <c r="B22" s="316">
        <v>983.44299999999998</v>
      </c>
      <c r="C22" s="97">
        <f t="shared" si="0"/>
        <v>7.7099999999973079E-2</v>
      </c>
      <c r="D22" s="95">
        <f t="shared" si="1"/>
        <v>925.19999999967695</v>
      </c>
      <c r="E22" s="277">
        <v>6.4</v>
      </c>
      <c r="F22" s="95" t="s">
        <v>22</v>
      </c>
      <c r="G22" s="229">
        <v>681</v>
      </c>
      <c r="H22" s="97">
        <f t="shared" si="2"/>
        <v>3.999999999996362E-2</v>
      </c>
      <c r="I22" s="95">
        <f t="shared" si="3"/>
        <v>479.99999999956344</v>
      </c>
      <c r="J22" s="316">
        <v>2256.1624999999999</v>
      </c>
      <c r="K22" s="97">
        <f t="shared" si="4"/>
        <v>0.14010000000007494</v>
      </c>
      <c r="L22" s="95">
        <f t="shared" si="5"/>
        <v>1681.2000000008993</v>
      </c>
      <c r="M22" s="169">
        <v>6.35</v>
      </c>
      <c r="N22" s="95" t="s">
        <v>22</v>
      </c>
      <c r="O22" s="283">
        <v>1403.68</v>
      </c>
      <c r="P22" s="97">
        <f t="shared" si="6"/>
        <v>0.11000000000012733</v>
      </c>
      <c r="Q22" s="96">
        <f t="shared" si="7"/>
        <v>1320.000000001528</v>
      </c>
      <c r="R22" s="317">
        <v>7470.2513600000002</v>
      </c>
      <c r="S22" s="97">
        <f t="shared" si="8"/>
        <v>7.9200000000128057E-3</v>
      </c>
      <c r="T22" s="95">
        <f t="shared" si="9"/>
        <v>0.31680000000051223</v>
      </c>
      <c r="U22" s="318">
        <v>3141.2687999999998</v>
      </c>
      <c r="V22" s="97">
        <f t="shared" si="10"/>
        <v>0.44063999999980297</v>
      </c>
      <c r="W22" s="96">
        <f t="shared" si="11"/>
        <v>17.625599999992119</v>
      </c>
      <c r="X22" s="316">
        <v>1882.8188</v>
      </c>
      <c r="Y22" s="97">
        <f t="shared" si="12"/>
        <v>0.12760000000002947</v>
      </c>
      <c r="Z22" s="95">
        <f t="shared" si="13"/>
        <v>459.36000000010608</v>
      </c>
      <c r="AA22" s="319">
        <v>193.33609999999999</v>
      </c>
      <c r="AB22" s="97">
        <f t="shared" si="14"/>
        <v>7.4099999999987176E-2</v>
      </c>
      <c r="AC22" s="96">
        <f t="shared" si="15"/>
        <v>266.75999999995383</v>
      </c>
      <c r="AD22" s="317">
        <v>3.5670000000000002</v>
      </c>
      <c r="AE22" s="97">
        <f t="shared" si="16"/>
        <v>0</v>
      </c>
      <c r="AF22" s="95">
        <f t="shared" si="17"/>
        <v>0</v>
      </c>
      <c r="AG22" s="318">
        <v>35.771999999999998</v>
      </c>
      <c r="AH22" s="97">
        <f t="shared" si="18"/>
        <v>0</v>
      </c>
      <c r="AI22" s="96">
        <f t="shared" si="19"/>
        <v>0</v>
      </c>
      <c r="AJ22" s="317">
        <v>96.933999999999997</v>
      </c>
      <c r="AK22" s="97">
        <f t="shared" si="20"/>
        <v>0</v>
      </c>
      <c r="AL22" s="96">
        <f t="shared" si="21"/>
        <v>0</v>
      </c>
      <c r="AM22" s="98">
        <f t="shared" si="22"/>
        <v>1898.222400000509</v>
      </c>
      <c r="AN22" s="188"/>
    </row>
    <row r="23" spans="1:40" s="191" customFormat="1" ht="15.75" thickBot="1" x14ac:dyDescent="0.3">
      <c r="A23" s="156">
        <v>19</v>
      </c>
      <c r="B23" s="320">
        <v>983.51769999999999</v>
      </c>
      <c r="C23" s="103">
        <f t="shared" si="0"/>
        <v>7.4700000000007094E-2</v>
      </c>
      <c r="D23" s="101">
        <f t="shared" si="1"/>
        <v>896.40000000008513</v>
      </c>
      <c r="E23" s="278">
        <v>6.4</v>
      </c>
      <c r="F23" s="101" t="s">
        <v>22</v>
      </c>
      <c r="G23" s="231">
        <v>681.05</v>
      </c>
      <c r="H23" s="103">
        <f t="shared" si="2"/>
        <v>4.9999999999954525E-2</v>
      </c>
      <c r="I23" s="101">
        <f t="shared" si="3"/>
        <v>599.9999999994543</v>
      </c>
      <c r="J23" s="320">
        <v>2256.2948000000001</v>
      </c>
      <c r="K23" s="103">
        <f t="shared" si="4"/>
        <v>0.13230000000021391</v>
      </c>
      <c r="L23" s="101">
        <f t="shared" si="5"/>
        <v>1587.600000002567</v>
      </c>
      <c r="M23" s="168">
        <v>6.35</v>
      </c>
      <c r="N23" s="101" t="s">
        <v>22</v>
      </c>
      <c r="O23" s="284">
        <v>1403.79</v>
      </c>
      <c r="P23" s="103">
        <f t="shared" si="6"/>
        <v>0.10999999999989996</v>
      </c>
      <c r="Q23" s="102">
        <f t="shared" si="7"/>
        <v>1319.9999999987995</v>
      </c>
      <c r="R23" s="321">
        <v>7470.25936</v>
      </c>
      <c r="S23" s="103">
        <f t="shared" si="8"/>
        <v>7.9999999998108251E-3</v>
      </c>
      <c r="T23" s="101">
        <f t="shared" si="9"/>
        <v>0.319999999992433</v>
      </c>
      <c r="U23" s="322">
        <v>3141.7088800000001</v>
      </c>
      <c r="V23" s="103">
        <f t="shared" si="10"/>
        <v>0.44008000000030734</v>
      </c>
      <c r="W23" s="102">
        <f t="shared" si="11"/>
        <v>17.603200000012293</v>
      </c>
      <c r="X23" s="320">
        <v>1882.924</v>
      </c>
      <c r="Y23" s="103">
        <f t="shared" si="12"/>
        <v>0.10519999999996799</v>
      </c>
      <c r="Z23" s="101">
        <f t="shared" si="13"/>
        <v>378.71999999988475</v>
      </c>
      <c r="AA23" s="323">
        <v>193.39940000000001</v>
      </c>
      <c r="AB23" s="103">
        <f t="shared" si="14"/>
        <v>6.3300000000026557E-2</v>
      </c>
      <c r="AC23" s="102">
        <f t="shared" si="15"/>
        <v>227.88000000009561</v>
      </c>
      <c r="AD23" s="321">
        <v>3.5670000000000002</v>
      </c>
      <c r="AE23" s="103">
        <f t="shared" si="16"/>
        <v>0</v>
      </c>
      <c r="AF23" s="101">
        <f t="shared" si="17"/>
        <v>0</v>
      </c>
      <c r="AG23" s="322">
        <v>35.771999999999998</v>
      </c>
      <c r="AH23" s="103">
        <f t="shared" si="18"/>
        <v>0</v>
      </c>
      <c r="AI23" s="102">
        <f t="shared" si="19"/>
        <v>0</v>
      </c>
      <c r="AJ23" s="321">
        <v>96.933999999999997</v>
      </c>
      <c r="AK23" s="103">
        <f t="shared" si="20"/>
        <v>0</v>
      </c>
      <c r="AL23" s="102">
        <f t="shared" si="21"/>
        <v>0</v>
      </c>
      <c r="AM23" s="104">
        <f t="shared" si="22"/>
        <v>1895.3232000026765</v>
      </c>
      <c r="AN23" s="190"/>
    </row>
    <row r="24" spans="1:40" s="153" customFormat="1" ht="15" x14ac:dyDescent="0.25">
      <c r="A24" s="157">
        <v>20</v>
      </c>
      <c r="B24" s="324">
        <v>983.59289999999999</v>
      </c>
      <c r="C24" s="111">
        <f t="shared" si="0"/>
        <v>7.5199999999995271E-2</v>
      </c>
      <c r="D24" s="109">
        <f t="shared" si="1"/>
        <v>902.39999999994325</v>
      </c>
      <c r="E24" s="279">
        <v>6.4</v>
      </c>
      <c r="F24" s="109" t="s">
        <v>22</v>
      </c>
      <c r="G24" s="230">
        <v>681.1</v>
      </c>
      <c r="H24" s="111">
        <f t="shared" si="2"/>
        <v>5.0000000000068212E-2</v>
      </c>
      <c r="I24" s="109">
        <f t="shared" si="3"/>
        <v>600.00000000081855</v>
      </c>
      <c r="J24" s="324">
        <v>2256.4220999999998</v>
      </c>
      <c r="K24" s="111">
        <f t="shared" si="4"/>
        <v>0.12729999999965003</v>
      </c>
      <c r="L24" s="109">
        <f t="shared" si="5"/>
        <v>1527.5999999958003</v>
      </c>
      <c r="M24" s="167">
        <v>6.35</v>
      </c>
      <c r="N24" s="109" t="s">
        <v>22</v>
      </c>
      <c r="O24" s="285">
        <v>1403.9</v>
      </c>
      <c r="P24" s="111">
        <f t="shared" si="6"/>
        <v>0.11000000000012733</v>
      </c>
      <c r="Q24" s="110">
        <f t="shared" si="7"/>
        <v>1320.000000001528</v>
      </c>
      <c r="R24" s="325">
        <v>7470.2674399999996</v>
      </c>
      <c r="S24" s="111">
        <f t="shared" si="8"/>
        <v>8.0799999996088445E-3</v>
      </c>
      <c r="T24" s="109">
        <f t="shared" si="9"/>
        <v>0.32319999998435378</v>
      </c>
      <c r="U24" s="326">
        <v>3142.1499199999998</v>
      </c>
      <c r="V24" s="111">
        <f t="shared" si="10"/>
        <v>0.44103999999970256</v>
      </c>
      <c r="W24" s="110">
        <f t="shared" si="11"/>
        <v>17.641599999988102</v>
      </c>
      <c r="X24" s="324">
        <v>1883.0119999999999</v>
      </c>
      <c r="Y24" s="111">
        <f t="shared" si="12"/>
        <v>8.7999999999965439E-2</v>
      </c>
      <c r="Z24" s="109">
        <f t="shared" si="13"/>
        <v>316.79999999987558</v>
      </c>
      <c r="AA24" s="327">
        <v>193.45820000000001</v>
      </c>
      <c r="AB24" s="111">
        <f t="shared" si="14"/>
        <v>5.879999999999086E-2</v>
      </c>
      <c r="AC24" s="110">
        <f t="shared" si="15"/>
        <v>211.67999999996709</v>
      </c>
      <c r="AD24" s="325">
        <v>3.5670000000000002</v>
      </c>
      <c r="AE24" s="111">
        <f t="shared" si="16"/>
        <v>0</v>
      </c>
      <c r="AF24" s="109">
        <f t="shared" si="17"/>
        <v>0</v>
      </c>
      <c r="AG24" s="326">
        <v>35.771999999999998</v>
      </c>
      <c r="AH24" s="111">
        <f t="shared" si="18"/>
        <v>0</v>
      </c>
      <c r="AI24" s="110">
        <f t="shared" si="19"/>
        <v>0</v>
      </c>
      <c r="AJ24" s="325">
        <v>96.933999999999997</v>
      </c>
      <c r="AK24" s="111">
        <f t="shared" si="20"/>
        <v>0</v>
      </c>
      <c r="AL24" s="110">
        <f t="shared" si="21"/>
        <v>0</v>
      </c>
      <c r="AM24" s="112">
        <f t="shared" si="22"/>
        <v>1919.4847999958733</v>
      </c>
      <c r="AN24" s="192"/>
    </row>
    <row r="25" spans="1:40" s="189" customFormat="1" ht="15.75" thickBot="1" x14ac:dyDescent="0.3">
      <c r="A25" s="155">
        <v>21</v>
      </c>
      <c r="B25" s="316">
        <v>983.66560000000004</v>
      </c>
      <c r="C25" s="97">
        <f t="shared" si="0"/>
        <v>7.2700000000054388E-2</v>
      </c>
      <c r="D25" s="95">
        <f t="shared" si="1"/>
        <v>872.40000000065265</v>
      </c>
      <c r="E25" s="277">
        <v>6.4</v>
      </c>
      <c r="F25" s="95" t="s">
        <v>22</v>
      </c>
      <c r="G25" s="229">
        <v>681.14</v>
      </c>
      <c r="H25" s="97">
        <f t="shared" si="2"/>
        <v>3.999999999996362E-2</v>
      </c>
      <c r="I25" s="95">
        <f t="shared" si="3"/>
        <v>479.99999999956344</v>
      </c>
      <c r="J25" s="316">
        <v>2256.5454</v>
      </c>
      <c r="K25" s="97">
        <f t="shared" si="4"/>
        <v>0.12330000000019936</v>
      </c>
      <c r="L25" s="95">
        <f t="shared" si="5"/>
        <v>1479.6000000023923</v>
      </c>
      <c r="M25" s="169">
        <v>6.35</v>
      </c>
      <c r="N25" s="95" t="s">
        <v>22</v>
      </c>
      <c r="O25" s="283">
        <v>1404.01</v>
      </c>
      <c r="P25" s="97">
        <f t="shared" si="6"/>
        <v>0.10999999999989996</v>
      </c>
      <c r="Q25" s="96">
        <f t="shared" si="7"/>
        <v>1319.9999999987995</v>
      </c>
      <c r="R25" s="317">
        <v>7470.2755200000001</v>
      </c>
      <c r="S25" s="97">
        <f t="shared" si="8"/>
        <v>8.0800000005183392E-3</v>
      </c>
      <c r="T25" s="95">
        <f t="shared" si="9"/>
        <v>0.32320000002073357</v>
      </c>
      <c r="U25" s="318">
        <v>3142.5927200000001</v>
      </c>
      <c r="V25" s="97">
        <f t="shared" si="10"/>
        <v>0.44280000000026121</v>
      </c>
      <c r="W25" s="96">
        <f t="shared" si="11"/>
        <v>17.712000000010448</v>
      </c>
      <c r="X25" s="316">
        <v>1883.0861</v>
      </c>
      <c r="Y25" s="97">
        <f t="shared" si="12"/>
        <v>7.410000000004402E-2</v>
      </c>
      <c r="Z25" s="95">
        <f t="shared" si="13"/>
        <v>266.76000000015847</v>
      </c>
      <c r="AA25" s="319">
        <v>193.5078</v>
      </c>
      <c r="AB25" s="97">
        <f t="shared" si="14"/>
        <v>4.959999999999809E-2</v>
      </c>
      <c r="AC25" s="96">
        <f t="shared" si="15"/>
        <v>178.55999999999312</v>
      </c>
      <c r="AD25" s="317">
        <v>3.5670000000000002</v>
      </c>
      <c r="AE25" s="97">
        <f t="shared" si="16"/>
        <v>0</v>
      </c>
      <c r="AF25" s="95">
        <f t="shared" si="17"/>
        <v>0</v>
      </c>
      <c r="AG25" s="318">
        <v>35.771999999999998</v>
      </c>
      <c r="AH25" s="97">
        <f t="shared" si="18"/>
        <v>0</v>
      </c>
      <c r="AI25" s="96">
        <f t="shared" si="19"/>
        <v>0</v>
      </c>
      <c r="AJ25" s="317">
        <v>96.933999999999997</v>
      </c>
      <c r="AK25" s="97">
        <f t="shared" si="20"/>
        <v>0</v>
      </c>
      <c r="AL25" s="96">
        <f t="shared" si="21"/>
        <v>0</v>
      </c>
      <c r="AM25" s="98">
        <f t="shared" si="22"/>
        <v>1924.7152000029246</v>
      </c>
      <c r="AN25" s="188"/>
    </row>
    <row r="26" spans="1:40" s="191" customFormat="1" ht="15.75" thickBot="1" x14ac:dyDescent="0.3">
      <c r="A26" s="156">
        <v>22</v>
      </c>
      <c r="B26" s="336">
        <v>983.73810000000003</v>
      </c>
      <c r="C26" s="103">
        <f t="shared" si="0"/>
        <v>7.2499999999990905E-2</v>
      </c>
      <c r="D26" s="101">
        <f t="shared" si="1"/>
        <v>869.99999999989086</v>
      </c>
      <c r="E26" s="280">
        <v>6.4</v>
      </c>
      <c r="F26" s="101" t="s">
        <v>22</v>
      </c>
      <c r="G26" s="231">
        <v>681.18</v>
      </c>
      <c r="H26" s="103">
        <f t="shared" si="2"/>
        <v>3.999999999996362E-2</v>
      </c>
      <c r="I26" s="101">
        <f t="shared" si="3"/>
        <v>479.99999999956344</v>
      </c>
      <c r="J26" s="336">
        <v>2256.6635000000001</v>
      </c>
      <c r="K26" s="103">
        <f t="shared" si="4"/>
        <v>0.11810000000014043</v>
      </c>
      <c r="L26" s="101">
        <f t="shared" si="5"/>
        <v>1417.2000000016851</v>
      </c>
      <c r="M26" s="272">
        <v>6.35</v>
      </c>
      <c r="N26" s="101" t="s">
        <v>22</v>
      </c>
      <c r="O26" s="284">
        <v>1404.12</v>
      </c>
      <c r="P26" s="103">
        <f t="shared" si="6"/>
        <v>0.10999999999989996</v>
      </c>
      <c r="Q26" s="102">
        <f t="shared" si="7"/>
        <v>1319.9999999987995</v>
      </c>
      <c r="R26" s="337">
        <v>7470.2835999999998</v>
      </c>
      <c r="S26" s="103">
        <f t="shared" si="8"/>
        <v>8.0799999996088445E-3</v>
      </c>
      <c r="T26" s="101">
        <f t="shared" si="9"/>
        <v>0.32319999998435378</v>
      </c>
      <c r="U26" s="338">
        <v>3143.0374400000001</v>
      </c>
      <c r="V26" s="103">
        <f t="shared" si="10"/>
        <v>0.44471999999996115</v>
      </c>
      <c r="W26" s="102">
        <f t="shared" si="11"/>
        <v>17.788799999998446</v>
      </c>
      <c r="X26" s="336">
        <v>1883.1446000000001</v>
      </c>
      <c r="Y26" s="103">
        <f t="shared" si="12"/>
        <v>5.8500000000094587E-2</v>
      </c>
      <c r="Z26" s="101">
        <f t="shared" si="13"/>
        <v>210.60000000034051</v>
      </c>
      <c r="AA26" s="339">
        <v>193.55629999999999</v>
      </c>
      <c r="AB26" s="103">
        <f t="shared" si="14"/>
        <v>4.8499999999989996E-2</v>
      </c>
      <c r="AC26" s="102">
        <f t="shared" si="15"/>
        <v>174.59999999996398</v>
      </c>
      <c r="AD26" s="337">
        <v>3.5670000000000002</v>
      </c>
      <c r="AE26" s="103">
        <f t="shared" si="16"/>
        <v>0</v>
      </c>
      <c r="AF26" s="101">
        <f t="shared" si="17"/>
        <v>0</v>
      </c>
      <c r="AG26" s="338">
        <v>35.771999999999998</v>
      </c>
      <c r="AH26" s="103">
        <f t="shared" si="18"/>
        <v>0</v>
      </c>
      <c r="AI26" s="102">
        <f t="shared" si="19"/>
        <v>0</v>
      </c>
      <c r="AJ26" s="337">
        <v>96.933999999999997</v>
      </c>
      <c r="AK26" s="103">
        <f t="shared" si="20"/>
        <v>0</v>
      </c>
      <c r="AL26" s="102">
        <f t="shared" si="21"/>
        <v>0</v>
      </c>
      <c r="AM26" s="104">
        <f t="shared" si="22"/>
        <v>1920.1120000012543</v>
      </c>
      <c r="AN26" s="190"/>
    </row>
    <row r="27" spans="1:40" s="84" customFormat="1" ht="15" x14ac:dyDescent="0.25">
      <c r="A27" s="157">
        <v>23</v>
      </c>
      <c r="B27" s="324">
        <v>983.80859999999996</v>
      </c>
      <c r="C27" s="107">
        <f t="shared" si="0"/>
        <v>7.0499999999924512E-2</v>
      </c>
      <c r="D27" s="166">
        <f t="shared" si="1"/>
        <v>845.99999999909414</v>
      </c>
      <c r="E27" s="279">
        <v>6.4</v>
      </c>
      <c r="F27" s="109" t="s">
        <v>22</v>
      </c>
      <c r="G27" s="230">
        <v>681.23</v>
      </c>
      <c r="H27" s="107">
        <f t="shared" si="2"/>
        <v>5.0000000000068212E-2</v>
      </c>
      <c r="I27" s="166">
        <f t="shared" si="3"/>
        <v>600.00000000081855</v>
      </c>
      <c r="J27" s="324">
        <v>2256.7768000000001</v>
      </c>
      <c r="K27" s="111">
        <f t="shared" si="4"/>
        <v>0.11329999999998108</v>
      </c>
      <c r="L27" s="109">
        <f t="shared" si="5"/>
        <v>1359.599999999773</v>
      </c>
      <c r="M27" s="167">
        <v>6.35</v>
      </c>
      <c r="N27" s="109" t="s">
        <v>22</v>
      </c>
      <c r="O27" s="287">
        <v>1404.23</v>
      </c>
      <c r="P27" s="111">
        <f t="shared" si="6"/>
        <v>0.11000000000012733</v>
      </c>
      <c r="Q27" s="110">
        <f t="shared" si="7"/>
        <v>1320.000000001528</v>
      </c>
      <c r="R27" s="325">
        <v>7470.2915199999998</v>
      </c>
      <c r="S27" s="111">
        <f t="shared" si="8"/>
        <v>7.9200000000128057E-3</v>
      </c>
      <c r="T27" s="109">
        <f t="shared" si="9"/>
        <v>0.31680000000051223</v>
      </c>
      <c r="U27" s="326">
        <v>3143.4823200000001</v>
      </c>
      <c r="V27" s="225">
        <f t="shared" si="10"/>
        <v>0.44488000000001193</v>
      </c>
      <c r="W27" s="110">
        <f t="shared" si="11"/>
        <v>17.795200000000477</v>
      </c>
      <c r="X27" s="324">
        <v>1883.1869999999999</v>
      </c>
      <c r="Y27" s="111">
        <f t="shared" si="12"/>
        <v>4.2399999999815918E-2</v>
      </c>
      <c r="Z27" s="109">
        <f t="shared" si="13"/>
        <v>152.63999999933731</v>
      </c>
      <c r="AA27" s="327">
        <v>193.60329999999999</v>
      </c>
      <c r="AB27" s="107">
        <f t="shared" si="14"/>
        <v>4.6999999999997044E-2</v>
      </c>
      <c r="AC27" s="110">
        <f t="shared" si="15"/>
        <v>169.19999999998936</v>
      </c>
      <c r="AD27" s="325">
        <v>3.5670000000000002</v>
      </c>
      <c r="AE27" s="225">
        <f t="shared" si="16"/>
        <v>0</v>
      </c>
      <c r="AF27" s="109">
        <f t="shared" si="17"/>
        <v>0</v>
      </c>
      <c r="AG27" s="326">
        <v>35.771999999999998</v>
      </c>
      <c r="AH27" s="111">
        <f t="shared" si="18"/>
        <v>0</v>
      </c>
      <c r="AI27" s="110">
        <f t="shared" si="19"/>
        <v>0</v>
      </c>
      <c r="AJ27" s="325">
        <v>96.933999999999997</v>
      </c>
      <c r="AK27" s="111">
        <f t="shared" si="20"/>
        <v>0</v>
      </c>
      <c r="AL27" s="110">
        <f t="shared" si="21"/>
        <v>0</v>
      </c>
      <c r="AM27" s="112">
        <f t="shared" si="22"/>
        <v>1901.8719999995415</v>
      </c>
    </row>
    <row r="28" spans="1:40" s="193" customFormat="1" ht="15.75" thickBot="1" x14ac:dyDescent="0.3">
      <c r="A28" s="158">
        <v>24</v>
      </c>
      <c r="B28" s="340">
        <v>983.87379999999996</v>
      </c>
      <c r="C28" s="113">
        <f t="shared" si="0"/>
        <v>6.5200000000004366E-2</v>
      </c>
      <c r="D28" s="165">
        <f t="shared" si="1"/>
        <v>782.40000000005239</v>
      </c>
      <c r="E28" s="281">
        <v>6.4</v>
      </c>
      <c r="F28" s="115" t="s">
        <v>22</v>
      </c>
      <c r="G28" s="228">
        <v>681.28</v>
      </c>
      <c r="H28" s="113">
        <f t="shared" si="2"/>
        <v>4.9999999999954525E-2</v>
      </c>
      <c r="I28" s="165">
        <f t="shared" si="3"/>
        <v>599.9999999994543</v>
      </c>
      <c r="J28" s="340">
        <v>2256.8890000000001</v>
      </c>
      <c r="K28" s="117">
        <f t="shared" si="4"/>
        <v>0.11220000000002983</v>
      </c>
      <c r="L28" s="115">
        <f t="shared" si="5"/>
        <v>1346.400000000358</v>
      </c>
      <c r="M28" s="289">
        <v>6.35</v>
      </c>
      <c r="N28" s="115" t="s">
        <v>22</v>
      </c>
      <c r="O28" s="288">
        <v>1404.32</v>
      </c>
      <c r="P28" s="117">
        <f t="shared" si="6"/>
        <v>8.9999999999918145E-2</v>
      </c>
      <c r="Q28" s="116">
        <f t="shared" si="7"/>
        <v>1079.9999999990177</v>
      </c>
      <c r="R28" s="315">
        <v>7470.299</v>
      </c>
      <c r="S28" s="117">
        <f t="shared" si="8"/>
        <v>7.4800000002142042E-3</v>
      </c>
      <c r="T28" s="115">
        <f t="shared" si="9"/>
        <v>0.29920000000856817</v>
      </c>
      <c r="U28" s="312">
        <v>3143.9270000000001</v>
      </c>
      <c r="V28" s="164">
        <f t="shared" si="10"/>
        <v>0.44468000000006214</v>
      </c>
      <c r="W28" s="116">
        <f t="shared" si="11"/>
        <v>17.787200000002485</v>
      </c>
      <c r="X28" s="314">
        <v>1883.2272</v>
      </c>
      <c r="Y28" s="117">
        <f t="shared" si="12"/>
        <v>4.020000000014079E-2</v>
      </c>
      <c r="Z28" s="115">
        <f t="shared" si="13"/>
        <v>144.72000000050684</v>
      </c>
      <c r="AA28" s="313">
        <v>193.64320000000001</v>
      </c>
      <c r="AB28" s="113">
        <f t="shared" si="14"/>
        <v>3.9900000000017144E-2</v>
      </c>
      <c r="AC28" s="116">
        <f t="shared" si="15"/>
        <v>143.64000000006172</v>
      </c>
      <c r="AD28" s="315">
        <v>3.5670000000000002</v>
      </c>
      <c r="AE28" s="164">
        <f t="shared" si="16"/>
        <v>0</v>
      </c>
      <c r="AF28" s="115">
        <f t="shared" si="17"/>
        <v>0</v>
      </c>
      <c r="AG28" s="312">
        <v>35.771999999999998</v>
      </c>
      <c r="AH28" s="117">
        <f t="shared" si="18"/>
        <v>0</v>
      </c>
      <c r="AI28" s="116">
        <f t="shared" si="19"/>
        <v>0</v>
      </c>
      <c r="AJ28" s="315">
        <v>96.933999999999997</v>
      </c>
      <c r="AK28" s="117">
        <f t="shared" si="20"/>
        <v>0</v>
      </c>
      <c r="AL28" s="116">
        <f t="shared" si="21"/>
        <v>0</v>
      </c>
      <c r="AM28" s="118">
        <f t="shared" si="22"/>
        <v>1858.5263999998529</v>
      </c>
    </row>
    <row r="29" spans="1:40" ht="13.5" thickBot="1" x14ac:dyDescent="0.25">
      <c r="A29" s="291" t="s">
        <v>45</v>
      </c>
      <c r="B29" s="292"/>
      <c r="C29" s="234"/>
      <c r="D29" s="52">
        <f>SUM(D5:D28)</f>
        <v>20336.40000000014</v>
      </c>
      <c r="E29" s="205"/>
      <c r="F29" s="205"/>
      <c r="G29" s="205"/>
      <c r="H29" s="205"/>
      <c r="I29" s="205">
        <f>SUM(I5:I28)</f>
        <v>12839.999999999236</v>
      </c>
      <c r="J29" s="233"/>
      <c r="K29" s="234"/>
      <c r="L29" s="52">
        <f>SUM(L5:L28)</f>
        <v>38504.400000001624</v>
      </c>
      <c r="M29" s="205"/>
      <c r="N29" s="52"/>
      <c r="O29" s="235"/>
      <c r="P29" s="205"/>
      <c r="Q29" s="205">
        <f>SUM(Q5:Q28)</f>
        <v>31439.99999999869</v>
      </c>
      <c r="R29" s="233"/>
      <c r="S29" s="234"/>
      <c r="T29" s="52">
        <f>SUM(T5:T28)</f>
        <v>7.7999999999883585</v>
      </c>
      <c r="U29" s="205"/>
      <c r="V29" s="205"/>
      <c r="W29" s="185">
        <f>SUM(W5:W28)</f>
        <v>427.39999999999782</v>
      </c>
      <c r="X29" s="233"/>
      <c r="Y29" s="234"/>
      <c r="Z29" s="52">
        <f>SUM(Z5:Z28)</f>
        <v>9166.3199999999961</v>
      </c>
      <c r="AA29" s="234"/>
      <c r="AB29" s="234"/>
      <c r="AC29" s="205">
        <f>SUM(AC5:AC28)</f>
        <v>5122.0799999999817</v>
      </c>
      <c r="AD29" s="53"/>
      <c r="AE29" s="56"/>
      <c r="AF29" s="52">
        <f>SUM(AF5:AF28)</f>
        <v>0</v>
      </c>
      <c r="AG29" s="56"/>
      <c r="AH29" s="56"/>
      <c r="AI29" s="205">
        <f>SUM(AI5:AI28)</f>
        <v>0</v>
      </c>
      <c r="AJ29" s="53"/>
      <c r="AK29" s="56"/>
      <c r="AL29" s="205">
        <f>SUM(AL5:AL28)</f>
        <v>0</v>
      </c>
      <c r="AM29" s="307">
        <f>SUM(AM5:AM28)</f>
        <v>44987.600000001767</v>
      </c>
    </row>
    <row r="30" spans="1:40" ht="13.5" thickBot="1" x14ac:dyDescent="0.25">
      <c r="A30" s="53"/>
      <c r="B30" s="295" t="s">
        <v>25</v>
      </c>
      <c r="C30" s="296"/>
      <c r="D30" s="62"/>
      <c r="E30" s="56"/>
      <c r="F30" s="56"/>
      <c r="G30" s="56"/>
      <c r="H30" s="56"/>
      <c r="I30" s="56"/>
      <c r="J30" s="295" t="s">
        <v>25</v>
      </c>
      <c r="K30" s="296"/>
      <c r="L30" s="62"/>
      <c r="M30" s="56"/>
      <c r="N30" s="62"/>
      <c r="O30" s="53"/>
      <c r="P30" s="56"/>
      <c r="Q30" s="56"/>
      <c r="R30" s="295" t="s">
        <v>60</v>
      </c>
      <c r="S30" s="296"/>
      <c r="T30" s="62"/>
      <c r="U30" s="296" t="s">
        <v>60</v>
      </c>
      <c r="V30" s="296"/>
      <c r="W30" s="56"/>
      <c r="X30" s="295" t="s">
        <v>27</v>
      </c>
      <c r="Y30" s="296"/>
      <c r="Z30" s="62"/>
      <c r="AA30" s="296" t="s">
        <v>27</v>
      </c>
      <c r="AB30" s="296"/>
      <c r="AC30" s="56"/>
      <c r="AD30" s="295" t="s">
        <v>27</v>
      </c>
      <c r="AE30" s="296"/>
      <c r="AF30" s="62"/>
      <c r="AG30" s="296" t="s">
        <v>27</v>
      </c>
      <c r="AH30" s="296"/>
      <c r="AI30" s="56"/>
      <c r="AJ30" s="295" t="s">
        <v>27</v>
      </c>
      <c r="AK30" s="296"/>
      <c r="AL30" s="56"/>
      <c r="AM30" s="308"/>
    </row>
    <row r="31" spans="1:40" ht="18.75" customHeight="1" x14ac:dyDescent="0.2">
      <c r="B31" s="306" t="s">
        <v>75</v>
      </c>
      <c r="C31" s="306"/>
      <c r="D31" s="306"/>
      <c r="E31" s="306"/>
      <c r="F31" s="306"/>
      <c r="G31" s="306"/>
      <c r="H31" s="306"/>
      <c r="I31" s="306"/>
    </row>
    <row r="32" spans="1:40" x14ac:dyDescent="0.2">
      <c r="B32" s="61" t="s">
        <v>29</v>
      </c>
      <c r="C32" s="66">
        <f>AM29/24</f>
        <v>1874.483333333407</v>
      </c>
      <c r="AA32" s="68"/>
    </row>
    <row r="33" spans="2:19" x14ac:dyDescent="0.2">
      <c r="B33" s="61" t="s">
        <v>30</v>
      </c>
      <c r="C33" s="66">
        <f>AM21</f>
        <v>1943.2080000012252</v>
      </c>
      <c r="G33" s="69"/>
    </row>
    <row r="34" spans="2:19" x14ac:dyDescent="0.2">
      <c r="B34" s="61" t="s">
        <v>31</v>
      </c>
      <c r="C34" s="69">
        <f>C32/C33</f>
        <v>0.96463339659584835</v>
      </c>
      <c r="O34" s="68"/>
    </row>
    <row r="35" spans="2:19" ht="15.75" x14ac:dyDescent="0.25">
      <c r="B35" s="70" t="s">
        <v>32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3"/>
    </row>
    <row r="36" spans="2:19" ht="8.25" customHeight="1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74"/>
      <c r="Q36" s="74"/>
      <c r="R36" s="74"/>
      <c r="S36" s="73"/>
    </row>
    <row r="37" spans="2:19" ht="9.75" customHeight="1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3"/>
    </row>
    <row r="38" spans="2:19" ht="15.75" x14ac:dyDescent="0.25">
      <c r="B38" s="70" t="s">
        <v>79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3"/>
    </row>
  </sheetData>
  <mergeCells count="12">
    <mergeCell ref="B31:I31"/>
    <mergeCell ref="A29:B29"/>
    <mergeCell ref="AM29:AM30"/>
    <mergeCell ref="B30:C30"/>
    <mergeCell ref="J30:K30"/>
    <mergeCell ref="R30:S30"/>
    <mergeCell ref="U30:V30"/>
    <mergeCell ref="X30:Y30"/>
    <mergeCell ref="AA30:AB30"/>
    <mergeCell ref="AD30:AE30"/>
    <mergeCell ref="AG30:AH30"/>
    <mergeCell ref="AJ30:AK30"/>
  </mergeCells>
  <pageMargins left="0.19685039370078741" right="0.19685039370078741" top="0.19685039370078741" bottom="0.19685039370078741" header="0.31496062992125984" footer="0.31496062992125984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21.12.2016 ПОС</vt:lpstr>
      <vt:lpstr>21.12.2016г ЦФОС 1</vt:lpstr>
      <vt:lpstr>21.12.2016г ЦФОС 2 </vt:lpstr>
      <vt:lpstr>21.12.2016г ГПП-32</vt:lpstr>
    </vt:vector>
  </TitlesOfParts>
  <Company>kraskom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Бабаева Любовь Георгиевна</dc:creator>
  <cp:lastModifiedBy>Бабаева Любовь Георгиевна</cp:lastModifiedBy>
  <cp:lastPrinted>2016-06-17T07:56:49Z</cp:lastPrinted>
  <dcterms:created xsi:type="dcterms:W3CDTF">2014-06-23T08:00:03Z</dcterms:created>
  <dcterms:modified xsi:type="dcterms:W3CDTF">2016-12-27T04:31:41Z</dcterms:modified>
</cp:coreProperties>
</file>