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795" windowHeight="11760" activeTab="3"/>
  </bookViews>
  <sheets>
    <sheet name="15.06.2016 ПОС" sheetId="1" r:id="rId1"/>
    <sheet name="15.06.2016г ЦФОС 1" sheetId="2" r:id="rId2"/>
    <sheet name="15.06.2016г ЦФОС 2 " sheetId="3" r:id="rId3"/>
    <sheet name="15.06.2016г ГПП-32" sheetId="4" r:id="rId4"/>
  </sheets>
  <calcPr calcId="144525"/>
</workbook>
</file>

<file path=xl/calcChain.xml><?xml version="1.0" encoding="utf-8"?>
<calcChain xmlns="http://schemas.openxmlformats.org/spreadsheetml/2006/main">
  <c r="C33" i="4" l="1"/>
  <c r="C33" i="2"/>
  <c r="S5" i="2"/>
  <c r="S6" i="2"/>
  <c r="C34" i="1"/>
  <c r="AR28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5" i="1"/>
  <c r="H16" i="2" l="1"/>
  <c r="C5" i="4" l="1"/>
  <c r="D5" i="4" s="1"/>
  <c r="H5" i="4"/>
  <c r="I5" i="4" s="1"/>
  <c r="K5" i="4"/>
  <c r="L5" i="4" s="1"/>
  <c r="P5" i="4"/>
  <c r="Q5" i="4" s="1"/>
  <c r="S5" i="4"/>
  <c r="T5" i="4" s="1"/>
  <c r="V5" i="4"/>
  <c r="W5" i="4" s="1"/>
  <c r="Y5" i="4"/>
  <c r="Z5" i="4" s="1"/>
  <c r="AB5" i="4"/>
  <c r="AC5" i="4" s="1"/>
  <c r="AE5" i="4"/>
  <c r="AF5" i="4" s="1"/>
  <c r="AH5" i="4"/>
  <c r="AI5" i="4"/>
  <c r="AK5" i="4"/>
  <c r="AL5" i="4"/>
  <c r="C6" i="4"/>
  <c r="D6" i="4" s="1"/>
  <c r="H6" i="4"/>
  <c r="I6" i="4" s="1"/>
  <c r="K6" i="4"/>
  <c r="L6" i="4"/>
  <c r="P6" i="4"/>
  <c r="Q6" i="4" s="1"/>
  <c r="S6" i="4"/>
  <c r="T6" i="4" s="1"/>
  <c r="V6" i="4"/>
  <c r="W6" i="4" s="1"/>
  <c r="Y6" i="4"/>
  <c r="Z6" i="4" s="1"/>
  <c r="AB6" i="4"/>
  <c r="AC6" i="4" s="1"/>
  <c r="AE6" i="4"/>
  <c r="AF6" i="4"/>
  <c r="AH6" i="4"/>
  <c r="AI6" i="4"/>
  <c r="AK6" i="4"/>
  <c r="AL6" i="4"/>
  <c r="C7" i="4"/>
  <c r="D7" i="4" s="1"/>
  <c r="H7" i="4"/>
  <c r="I7" i="4" s="1"/>
  <c r="K7" i="4"/>
  <c r="L7" i="4" s="1"/>
  <c r="P7" i="4"/>
  <c r="Q7" i="4" s="1"/>
  <c r="S7" i="4"/>
  <c r="T7" i="4" s="1"/>
  <c r="V7" i="4"/>
  <c r="W7" i="4" s="1"/>
  <c r="Y7" i="4"/>
  <c r="Z7" i="4" s="1"/>
  <c r="AB7" i="4"/>
  <c r="AC7" i="4"/>
  <c r="AE7" i="4"/>
  <c r="AF7" i="4"/>
  <c r="AH7" i="4"/>
  <c r="AI7" i="4"/>
  <c r="AK7" i="4"/>
  <c r="AL7" i="4"/>
  <c r="C8" i="4"/>
  <c r="D8" i="4"/>
  <c r="H8" i="4"/>
  <c r="I8" i="4" s="1"/>
  <c r="K8" i="4"/>
  <c r="L8" i="4" s="1"/>
  <c r="P8" i="4"/>
  <c r="Q8" i="4" s="1"/>
  <c r="S8" i="4"/>
  <c r="T8" i="4" s="1"/>
  <c r="V8" i="4"/>
  <c r="W8" i="4" s="1"/>
  <c r="Y8" i="4"/>
  <c r="Z8" i="4" s="1"/>
  <c r="AB8" i="4"/>
  <c r="AC8" i="4" s="1"/>
  <c r="AE8" i="4"/>
  <c r="AF8" i="4"/>
  <c r="AH8" i="4"/>
  <c r="AI8" i="4"/>
  <c r="AK8" i="4"/>
  <c r="AL8" i="4"/>
  <c r="C9" i="4"/>
  <c r="D9" i="4" s="1"/>
  <c r="H9" i="4"/>
  <c r="I9" i="4" s="1"/>
  <c r="K9" i="4"/>
  <c r="L9" i="4" s="1"/>
  <c r="P9" i="4"/>
  <c r="Q9" i="4" s="1"/>
  <c r="S9" i="4"/>
  <c r="T9" i="4" s="1"/>
  <c r="V9" i="4"/>
  <c r="W9" i="4" s="1"/>
  <c r="Y9" i="4"/>
  <c r="Z9" i="4" s="1"/>
  <c r="AB9" i="4"/>
  <c r="AC9" i="4" s="1"/>
  <c r="AE9" i="4"/>
  <c r="AF9" i="4" s="1"/>
  <c r="AH9" i="4"/>
  <c r="AI9" i="4"/>
  <c r="AK9" i="4"/>
  <c r="AL9" i="4"/>
  <c r="C10" i="4"/>
  <c r="D10" i="4" s="1"/>
  <c r="H10" i="4"/>
  <c r="I10" i="4" s="1"/>
  <c r="K10" i="4"/>
  <c r="L10" i="4"/>
  <c r="P10" i="4"/>
  <c r="Q10" i="4" s="1"/>
  <c r="S10" i="4"/>
  <c r="T10" i="4" s="1"/>
  <c r="V10" i="4"/>
  <c r="W10" i="4" s="1"/>
  <c r="Y10" i="4"/>
  <c r="Z10" i="4"/>
  <c r="AB10" i="4"/>
  <c r="AC10" i="4" s="1"/>
  <c r="AE10" i="4"/>
  <c r="AF10" i="4"/>
  <c r="AH10" i="4"/>
  <c r="AI10" i="4"/>
  <c r="AK10" i="4"/>
  <c r="AL10" i="4"/>
  <c r="C11" i="4"/>
  <c r="D11" i="4" s="1"/>
  <c r="H11" i="4"/>
  <c r="I11" i="4" s="1"/>
  <c r="K11" i="4"/>
  <c r="L11" i="4"/>
  <c r="P11" i="4"/>
  <c r="Q11" i="4" s="1"/>
  <c r="S11" i="4"/>
  <c r="T11" i="4" s="1"/>
  <c r="V11" i="4"/>
  <c r="W11" i="4"/>
  <c r="Y11" i="4"/>
  <c r="Z11" i="4"/>
  <c r="AB11" i="4"/>
  <c r="AC11" i="4" s="1"/>
  <c r="AE11" i="4"/>
  <c r="AF11" i="4"/>
  <c r="AH11" i="4"/>
  <c r="AI11" i="4"/>
  <c r="AK11" i="4"/>
  <c r="AL11" i="4"/>
  <c r="C12" i="4"/>
  <c r="D12" i="4" s="1"/>
  <c r="H12" i="4"/>
  <c r="I12" i="4" s="1"/>
  <c r="K12" i="4"/>
  <c r="L12" i="4" s="1"/>
  <c r="P12" i="4"/>
  <c r="Q12" i="4" s="1"/>
  <c r="S12" i="4"/>
  <c r="T12" i="4" s="1"/>
  <c r="V12" i="4"/>
  <c r="W12" i="4" s="1"/>
  <c r="Y12" i="4"/>
  <c r="Z12" i="4" s="1"/>
  <c r="AB12" i="4"/>
  <c r="AC12" i="4"/>
  <c r="AE12" i="4"/>
  <c r="AF12" i="4" s="1"/>
  <c r="AH12" i="4"/>
  <c r="AI12" i="4"/>
  <c r="AK12" i="4"/>
  <c r="AL12" i="4"/>
  <c r="C13" i="4"/>
  <c r="D13" i="4"/>
  <c r="H13" i="4"/>
  <c r="I13" i="4" s="1"/>
  <c r="K13" i="4"/>
  <c r="L13" i="4" s="1"/>
  <c r="P13" i="4"/>
  <c r="Q13" i="4" s="1"/>
  <c r="S13" i="4"/>
  <c r="T13" i="4" s="1"/>
  <c r="V13" i="4"/>
  <c r="W13" i="4" s="1"/>
  <c r="Y13" i="4"/>
  <c r="Z13" i="4" s="1"/>
  <c r="AB13" i="4"/>
  <c r="AC13" i="4" s="1"/>
  <c r="AE13" i="4"/>
  <c r="AF13" i="4" s="1"/>
  <c r="AH13" i="4"/>
  <c r="AI13" i="4"/>
  <c r="AK13" i="4"/>
  <c r="AL13" i="4"/>
  <c r="C14" i="4"/>
  <c r="D14" i="4" s="1"/>
  <c r="H14" i="4"/>
  <c r="I14" i="4"/>
  <c r="K14" i="4"/>
  <c r="L14" i="4" s="1"/>
  <c r="P14" i="4"/>
  <c r="Q14" i="4" s="1"/>
  <c r="S14" i="4"/>
  <c r="T14" i="4" s="1"/>
  <c r="V14" i="4"/>
  <c r="W14" i="4" s="1"/>
  <c r="Y14" i="4"/>
  <c r="Z14" i="4" s="1"/>
  <c r="AB14" i="4"/>
  <c r="AC14" i="4" s="1"/>
  <c r="AE14" i="4"/>
  <c r="AF14" i="4" s="1"/>
  <c r="AH14" i="4"/>
  <c r="AI14" i="4"/>
  <c r="AK14" i="4"/>
  <c r="AL14" i="4"/>
  <c r="C15" i="4"/>
  <c r="D15" i="4" s="1"/>
  <c r="H15" i="4"/>
  <c r="I15" i="4" s="1"/>
  <c r="K15" i="4"/>
  <c r="L15" i="4"/>
  <c r="P15" i="4"/>
  <c r="Q15" i="4" s="1"/>
  <c r="S15" i="4"/>
  <c r="T15" i="4" s="1"/>
  <c r="V15" i="4"/>
  <c r="W15" i="4" s="1"/>
  <c r="Y15" i="4"/>
  <c r="Z15" i="4" s="1"/>
  <c r="AB15" i="4"/>
  <c r="AC15" i="4" s="1"/>
  <c r="AE15" i="4"/>
  <c r="AF15" i="4" s="1"/>
  <c r="AH15" i="4"/>
  <c r="AI15" i="4"/>
  <c r="AK15" i="4"/>
  <c r="AL15" i="4"/>
  <c r="C16" i="4"/>
  <c r="D16" i="4" s="1"/>
  <c r="H16" i="4"/>
  <c r="I16" i="4" s="1"/>
  <c r="K16" i="4"/>
  <c r="L16" i="4" s="1"/>
  <c r="P16" i="4"/>
  <c r="Q16" i="4" s="1"/>
  <c r="S16" i="4"/>
  <c r="T16" i="4" s="1"/>
  <c r="V16" i="4"/>
  <c r="W16" i="4" s="1"/>
  <c r="Y16" i="4"/>
  <c r="Z16" i="4" s="1"/>
  <c r="AB16" i="4"/>
  <c r="AC16" i="4" s="1"/>
  <c r="AE16" i="4"/>
  <c r="AF16" i="4" s="1"/>
  <c r="AH16" i="4"/>
  <c r="AI16" i="4"/>
  <c r="AK16" i="4"/>
  <c r="AL16" i="4"/>
  <c r="C17" i="4"/>
  <c r="D17" i="4" s="1"/>
  <c r="H17" i="4"/>
  <c r="I17" i="4" s="1"/>
  <c r="K17" i="4"/>
  <c r="L17" i="4" s="1"/>
  <c r="P17" i="4"/>
  <c r="Q17" i="4" s="1"/>
  <c r="S17" i="4"/>
  <c r="T17" i="4" s="1"/>
  <c r="V17" i="4"/>
  <c r="W17" i="4" s="1"/>
  <c r="Y17" i="4"/>
  <c r="Z17" i="4" s="1"/>
  <c r="AB17" i="4"/>
  <c r="AC17" i="4" s="1"/>
  <c r="AE17" i="4"/>
  <c r="AF17" i="4" s="1"/>
  <c r="AH17" i="4"/>
  <c r="AI17" i="4"/>
  <c r="AK17" i="4"/>
  <c r="AL17" i="4"/>
  <c r="C18" i="4"/>
  <c r="D18" i="4" s="1"/>
  <c r="H18" i="4"/>
  <c r="I18" i="4" s="1"/>
  <c r="K18" i="4"/>
  <c r="L18" i="4" s="1"/>
  <c r="P18" i="4"/>
  <c r="Q18" i="4" s="1"/>
  <c r="S18" i="4"/>
  <c r="T18" i="4" s="1"/>
  <c r="V18" i="4"/>
  <c r="W18" i="4" s="1"/>
  <c r="Y18" i="4"/>
  <c r="Z18" i="4" s="1"/>
  <c r="AB18" i="4"/>
  <c r="AC18" i="4" s="1"/>
  <c r="AE18" i="4"/>
  <c r="AF18" i="4" s="1"/>
  <c r="AH18" i="4"/>
  <c r="AI18" i="4"/>
  <c r="AK18" i="4"/>
  <c r="AL18" i="4"/>
  <c r="C19" i="4"/>
  <c r="D19" i="4" s="1"/>
  <c r="H19" i="4"/>
  <c r="I19" i="4" s="1"/>
  <c r="K19" i="4"/>
  <c r="L19" i="4" s="1"/>
  <c r="P19" i="4"/>
  <c r="Q19" i="4" s="1"/>
  <c r="S19" i="4"/>
  <c r="T19" i="4" s="1"/>
  <c r="V19" i="4"/>
  <c r="W19" i="4" s="1"/>
  <c r="Y19" i="4"/>
  <c r="Z19" i="4" s="1"/>
  <c r="AB19" i="4"/>
  <c r="AC19" i="4" s="1"/>
  <c r="AE19" i="4"/>
  <c r="AF19" i="4" s="1"/>
  <c r="AH19" i="4"/>
  <c r="AI19" i="4"/>
  <c r="AK19" i="4"/>
  <c r="AL19" i="4"/>
  <c r="C20" i="4"/>
  <c r="D20" i="4" s="1"/>
  <c r="H20" i="4"/>
  <c r="I20" i="4" s="1"/>
  <c r="K20" i="4"/>
  <c r="L20" i="4" s="1"/>
  <c r="P20" i="4"/>
  <c r="Q20" i="4" s="1"/>
  <c r="S20" i="4"/>
  <c r="T20" i="4"/>
  <c r="V20" i="4"/>
  <c r="W20" i="4" s="1"/>
  <c r="Y20" i="4"/>
  <c r="Z20" i="4" s="1"/>
  <c r="AB20" i="4"/>
  <c r="AC20" i="4" s="1"/>
  <c r="AE20" i="4"/>
  <c r="AF20" i="4" s="1"/>
  <c r="AH20" i="4"/>
  <c r="AI20" i="4"/>
  <c r="AK20" i="4"/>
  <c r="AL20" i="4"/>
  <c r="C21" i="4"/>
  <c r="D21" i="4" s="1"/>
  <c r="H21" i="4"/>
  <c r="I21" i="4" s="1"/>
  <c r="K21" i="4"/>
  <c r="L21" i="4" s="1"/>
  <c r="P21" i="4"/>
  <c r="Q21" i="4" s="1"/>
  <c r="S21" i="4"/>
  <c r="T21" i="4" s="1"/>
  <c r="V21" i="4"/>
  <c r="W21" i="4" s="1"/>
  <c r="Y21" i="4"/>
  <c r="Z21" i="4" s="1"/>
  <c r="AB21" i="4"/>
  <c r="AC21" i="4"/>
  <c r="AE21" i="4"/>
  <c r="AF21" i="4" s="1"/>
  <c r="AH21" i="4"/>
  <c r="AI21" i="4"/>
  <c r="AK21" i="4"/>
  <c r="AL21" i="4"/>
  <c r="C22" i="4"/>
  <c r="D22" i="4" s="1"/>
  <c r="H22" i="4"/>
  <c r="I22" i="4" s="1"/>
  <c r="K22" i="4"/>
  <c r="L22" i="4" s="1"/>
  <c r="P22" i="4"/>
  <c r="Q22" i="4" s="1"/>
  <c r="S22" i="4"/>
  <c r="T22" i="4" s="1"/>
  <c r="V22" i="4"/>
  <c r="W22" i="4" s="1"/>
  <c r="Y22" i="4"/>
  <c r="Z22" i="4" s="1"/>
  <c r="AB22" i="4"/>
  <c r="AC22" i="4" s="1"/>
  <c r="AE22" i="4"/>
  <c r="AF22" i="4" s="1"/>
  <c r="AH22" i="4"/>
  <c r="AI22" i="4"/>
  <c r="AK22" i="4"/>
  <c r="AL22" i="4"/>
  <c r="C23" i="4"/>
  <c r="D23" i="4" s="1"/>
  <c r="H23" i="4"/>
  <c r="I23" i="4" s="1"/>
  <c r="K23" i="4"/>
  <c r="L23" i="4" s="1"/>
  <c r="P23" i="4"/>
  <c r="Q23" i="4" s="1"/>
  <c r="S23" i="4"/>
  <c r="T23" i="4" s="1"/>
  <c r="V23" i="4"/>
  <c r="W23" i="4" s="1"/>
  <c r="Y23" i="4"/>
  <c r="Z23" i="4" s="1"/>
  <c r="AB23" i="4"/>
  <c r="AC23" i="4" s="1"/>
  <c r="AE23" i="4"/>
  <c r="AF23" i="4" s="1"/>
  <c r="AH23" i="4"/>
  <c r="AI23" i="4"/>
  <c r="AK23" i="4"/>
  <c r="AL23" i="4"/>
  <c r="C24" i="4"/>
  <c r="D24" i="4" s="1"/>
  <c r="H24" i="4"/>
  <c r="I24" i="4" s="1"/>
  <c r="K24" i="4"/>
  <c r="L24" i="4" s="1"/>
  <c r="P24" i="4"/>
  <c r="Q24" i="4" s="1"/>
  <c r="S24" i="4"/>
  <c r="T24" i="4" s="1"/>
  <c r="V24" i="4"/>
  <c r="W24" i="4" s="1"/>
  <c r="Y24" i="4"/>
  <c r="Z24" i="4" s="1"/>
  <c r="AB24" i="4"/>
  <c r="AC24" i="4" s="1"/>
  <c r="AE24" i="4"/>
  <c r="AF24" i="4" s="1"/>
  <c r="AH24" i="4"/>
  <c r="AI24" i="4"/>
  <c r="AK24" i="4"/>
  <c r="AL24" i="4"/>
  <c r="C25" i="4"/>
  <c r="D25" i="4" s="1"/>
  <c r="H25" i="4"/>
  <c r="I25" i="4" s="1"/>
  <c r="K25" i="4"/>
  <c r="L25" i="4" s="1"/>
  <c r="P25" i="4"/>
  <c r="Q25" i="4" s="1"/>
  <c r="S25" i="4"/>
  <c r="T25" i="4" s="1"/>
  <c r="V25" i="4"/>
  <c r="W25" i="4" s="1"/>
  <c r="Y25" i="4"/>
  <c r="Z25" i="4"/>
  <c r="AB25" i="4"/>
  <c r="AC25" i="4"/>
  <c r="AE25" i="4"/>
  <c r="AF25" i="4" s="1"/>
  <c r="AH25" i="4"/>
  <c r="AI25" i="4"/>
  <c r="AK25" i="4"/>
  <c r="AL25" i="4"/>
  <c r="C26" i="4"/>
  <c r="D26" i="4" s="1"/>
  <c r="H26" i="4"/>
  <c r="I26" i="4" s="1"/>
  <c r="K26" i="4"/>
  <c r="L26" i="4" s="1"/>
  <c r="P26" i="4"/>
  <c r="Q26" i="4" s="1"/>
  <c r="S26" i="4"/>
  <c r="T26" i="4" s="1"/>
  <c r="V26" i="4"/>
  <c r="W26" i="4"/>
  <c r="Y26" i="4"/>
  <c r="Z26" i="4" s="1"/>
  <c r="AB26" i="4"/>
  <c r="AC26" i="4" s="1"/>
  <c r="AE26" i="4"/>
  <c r="AF26" i="4" s="1"/>
  <c r="AH26" i="4"/>
  <c r="AI26" i="4"/>
  <c r="AK26" i="4"/>
  <c r="AL26" i="4"/>
  <c r="C27" i="4"/>
  <c r="D27" i="4" s="1"/>
  <c r="H27" i="4"/>
  <c r="I27" i="4" s="1"/>
  <c r="K27" i="4"/>
  <c r="L27" i="4" s="1"/>
  <c r="P27" i="4"/>
  <c r="Q27" i="4" s="1"/>
  <c r="S27" i="4"/>
  <c r="T27" i="4" s="1"/>
  <c r="V27" i="4"/>
  <c r="W27" i="4"/>
  <c r="Y27" i="4"/>
  <c r="Z27" i="4" s="1"/>
  <c r="AB27" i="4"/>
  <c r="AC27" i="4" s="1"/>
  <c r="AE27" i="4"/>
  <c r="AF27" i="4" s="1"/>
  <c r="AH27" i="4"/>
  <c r="AI27" i="4"/>
  <c r="AK27" i="4"/>
  <c r="AL27" i="4"/>
  <c r="C28" i="4"/>
  <c r="D28" i="4" s="1"/>
  <c r="H28" i="4"/>
  <c r="I28" i="4" s="1"/>
  <c r="K28" i="4"/>
  <c r="L28" i="4" s="1"/>
  <c r="P28" i="4"/>
  <c r="Q28" i="4" s="1"/>
  <c r="S28" i="4"/>
  <c r="T28" i="4" s="1"/>
  <c r="V28" i="4"/>
  <c r="W28" i="4" s="1"/>
  <c r="Y28" i="4"/>
  <c r="Z28" i="4"/>
  <c r="AB28" i="4"/>
  <c r="AC28" i="4" s="1"/>
  <c r="AE28" i="4"/>
  <c r="AF28" i="4" s="1"/>
  <c r="AH28" i="4"/>
  <c r="AI28" i="4"/>
  <c r="AK28" i="4"/>
  <c r="AL28" i="4"/>
  <c r="AA28" i="3"/>
  <c r="AB28" i="3"/>
  <c r="X28" i="3"/>
  <c r="Y28" i="3" s="1"/>
  <c r="U28" i="3"/>
  <c r="V28" i="3" s="1"/>
  <c r="R28" i="3"/>
  <c r="S28" i="3" s="1"/>
  <c r="O28" i="3"/>
  <c r="P28" i="3" s="1"/>
  <c r="L28" i="3"/>
  <c r="M28" i="3" s="1"/>
  <c r="I28" i="3"/>
  <c r="J28" i="3" s="1"/>
  <c r="F28" i="3"/>
  <c r="G28" i="3" s="1"/>
  <c r="C28" i="3"/>
  <c r="D28" i="3" s="1"/>
  <c r="AB27" i="3"/>
  <c r="AA27" i="3"/>
  <c r="X27" i="3"/>
  <c r="Y27" i="3" s="1"/>
  <c r="U27" i="3"/>
  <c r="V27" i="3" s="1"/>
  <c r="R27" i="3"/>
  <c r="S27" i="3"/>
  <c r="P27" i="3"/>
  <c r="O27" i="3"/>
  <c r="L27" i="3"/>
  <c r="M27" i="3"/>
  <c r="I27" i="3"/>
  <c r="J27" i="3" s="1"/>
  <c r="F27" i="3"/>
  <c r="G27" i="3"/>
  <c r="C27" i="3"/>
  <c r="D27" i="3" s="1"/>
  <c r="AA26" i="3"/>
  <c r="AB26" i="3"/>
  <c r="X26" i="3"/>
  <c r="Y26" i="3"/>
  <c r="U26" i="3"/>
  <c r="V26" i="3" s="1"/>
  <c r="R26" i="3"/>
  <c r="S26" i="3" s="1"/>
  <c r="O26" i="3"/>
  <c r="P26" i="3" s="1"/>
  <c r="L26" i="3"/>
  <c r="M26" i="3" s="1"/>
  <c r="I26" i="3"/>
  <c r="J26" i="3" s="1"/>
  <c r="F26" i="3"/>
  <c r="G26" i="3" s="1"/>
  <c r="C26" i="3"/>
  <c r="D26" i="3" s="1"/>
  <c r="AB25" i="3"/>
  <c r="AA25" i="3"/>
  <c r="X25" i="3"/>
  <c r="Y25" i="3" s="1"/>
  <c r="U25" i="3"/>
  <c r="V25" i="3" s="1"/>
  <c r="R25" i="3"/>
  <c r="S25" i="3"/>
  <c r="O25" i="3"/>
  <c r="P25" i="3" s="1"/>
  <c r="L25" i="3"/>
  <c r="M25" i="3" s="1"/>
  <c r="I25" i="3"/>
  <c r="J25" i="3" s="1"/>
  <c r="F25" i="3"/>
  <c r="G25" i="3" s="1"/>
  <c r="C25" i="3"/>
  <c r="D25" i="3" s="1"/>
  <c r="AA24" i="3"/>
  <c r="AB24" i="3"/>
  <c r="X24" i="3"/>
  <c r="Y24" i="3"/>
  <c r="U24" i="3"/>
  <c r="V24" i="3" s="1"/>
  <c r="R24" i="3"/>
  <c r="S24" i="3" s="1"/>
  <c r="O24" i="3"/>
  <c r="P24" i="3" s="1"/>
  <c r="L24" i="3"/>
  <c r="M24" i="3" s="1"/>
  <c r="I24" i="3"/>
  <c r="J24" i="3" s="1"/>
  <c r="F24" i="3"/>
  <c r="G24" i="3" s="1"/>
  <c r="C24" i="3"/>
  <c r="D24" i="3" s="1"/>
  <c r="AB23" i="3"/>
  <c r="AA23" i="3"/>
  <c r="X23" i="3"/>
  <c r="Y23" i="3" s="1"/>
  <c r="U23" i="3"/>
  <c r="V23" i="3" s="1"/>
  <c r="R23" i="3"/>
  <c r="S23" i="3" s="1"/>
  <c r="O23" i="3"/>
  <c r="P23" i="3"/>
  <c r="L23" i="3"/>
  <c r="M23" i="3" s="1"/>
  <c r="I23" i="3"/>
  <c r="J23" i="3" s="1"/>
  <c r="F23" i="3"/>
  <c r="G23" i="3" s="1"/>
  <c r="C23" i="3"/>
  <c r="D23" i="3" s="1"/>
  <c r="AA22" i="3"/>
  <c r="AB22" i="3"/>
  <c r="X22" i="3"/>
  <c r="Y22" i="3" s="1"/>
  <c r="U22" i="3"/>
  <c r="V22" i="3" s="1"/>
  <c r="R22" i="3"/>
  <c r="S22" i="3" s="1"/>
  <c r="O22" i="3"/>
  <c r="P22" i="3" s="1"/>
  <c r="L22" i="3"/>
  <c r="M22" i="3" s="1"/>
  <c r="I22" i="3"/>
  <c r="J22" i="3" s="1"/>
  <c r="F22" i="3"/>
  <c r="G22" i="3" s="1"/>
  <c r="C22" i="3"/>
  <c r="D22" i="3" s="1"/>
  <c r="AB21" i="3"/>
  <c r="AA21" i="3"/>
  <c r="X21" i="3"/>
  <c r="Y21" i="3"/>
  <c r="U21" i="3"/>
  <c r="V21" i="3" s="1"/>
  <c r="R21" i="3"/>
  <c r="S21" i="3" s="1"/>
  <c r="O21" i="3"/>
  <c r="P21" i="3" s="1"/>
  <c r="L21" i="3"/>
  <c r="M21" i="3" s="1"/>
  <c r="J21" i="3"/>
  <c r="I21" i="3"/>
  <c r="F21" i="3"/>
  <c r="G21" i="3" s="1"/>
  <c r="C21" i="3"/>
  <c r="D21" i="3" s="1"/>
  <c r="AA20" i="3"/>
  <c r="AB20" i="3"/>
  <c r="X20" i="3"/>
  <c r="Y20" i="3"/>
  <c r="U20" i="3"/>
  <c r="V20" i="3" s="1"/>
  <c r="R20" i="3"/>
  <c r="S20" i="3" s="1"/>
  <c r="O20" i="3"/>
  <c r="P20" i="3" s="1"/>
  <c r="L20" i="3"/>
  <c r="M20" i="3" s="1"/>
  <c r="I20" i="3"/>
  <c r="J20" i="3"/>
  <c r="F20" i="3"/>
  <c r="G20" i="3" s="1"/>
  <c r="C20" i="3"/>
  <c r="D20" i="3" s="1"/>
  <c r="AB19" i="3"/>
  <c r="AA19" i="3"/>
  <c r="X19" i="3"/>
  <c r="Y19" i="3" s="1"/>
  <c r="U19" i="3"/>
  <c r="V19" i="3" s="1"/>
  <c r="R19" i="3"/>
  <c r="S19" i="3" s="1"/>
  <c r="O19" i="3"/>
  <c r="P19" i="3"/>
  <c r="L19" i="3"/>
  <c r="M19" i="3" s="1"/>
  <c r="I19" i="3"/>
  <c r="J19" i="3" s="1"/>
  <c r="F19" i="3"/>
  <c r="G19" i="3"/>
  <c r="C19" i="3"/>
  <c r="D19" i="3" s="1"/>
  <c r="AA18" i="3"/>
  <c r="AB18" i="3"/>
  <c r="X18" i="3"/>
  <c r="Y18" i="3" s="1"/>
  <c r="U18" i="3"/>
  <c r="V18" i="3" s="1"/>
  <c r="R18" i="3"/>
  <c r="S18" i="3" s="1"/>
  <c r="O18" i="3"/>
  <c r="P18" i="3" s="1"/>
  <c r="L18" i="3"/>
  <c r="M18" i="3" s="1"/>
  <c r="I18" i="3"/>
  <c r="J18" i="3" s="1"/>
  <c r="F18" i="3"/>
  <c r="G18" i="3" s="1"/>
  <c r="C18" i="3"/>
  <c r="D18" i="3" s="1"/>
  <c r="AB17" i="3"/>
  <c r="AA17" i="3"/>
  <c r="X17" i="3"/>
  <c r="Y17" i="3" s="1"/>
  <c r="U17" i="3"/>
  <c r="V17" i="3" s="1"/>
  <c r="R17" i="3"/>
  <c r="S17" i="3" s="1"/>
  <c r="O17" i="3"/>
  <c r="P17" i="3"/>
  <c r="L17" i="3"/>
  <c r="M17" i="3" s="1"/>
  <c r="I17" i="3"/>
  <c r="J17" i="3" s="1"/>
  <c r="F17" i="3"/>
  <c r="G17" i="3" s="1"/>
  <c r="C17" i="3"/>
  <c r="D17" i="3" s="1"/>
  <c r="AA16" i="3"/>
  <c r="AB16" i="3"/>
  <c r="X16" i="3"/>
  <c r="Y16" i="3" s="1"/>
  <c r="U16" i="3"/>
  <c r="V16" i="3" s="1"/>
  <c r="R16" i="3"/>
  <c r="S16" i="3" s="1"/>
  <c r="O16" i="3"/>
  <c r="P16" i="3" s="1"/>
  <c r="L16" i="3"/>
  <c r="M16" i="3" s="1"/>
  <c r="I16" i="3"/>
  <c r="J16" i="3" s="1"/>
  <c r="F16" i="3"/>
  <c r="G16" i="3" s="1"/>
  <c r="C16" i="3"/>
  <c r="D16" i="3" s="1"/>
  <c r="AB15" i="3"/>
  <c r="AA15" i="3"/>
  <c r="X15" i="3"/>
  <c r="Y15" i="3" s="1"/>
  <c r="U15" i="3"/>
  <c r="V15" i="3" s="1"/>
  <c r="R15" i="3"/>
  <c r="S15" i="3" s="1"/>
  <c r="O15" i="3"/>
  <c r="P15" i="3" s="1"/>
  <c r="L15" i="3"/>
  <c r="M15" i="3" s="1"/>
  <c r="I15" i="3"/>
  <c r="J15" i="3" s="1"/>
  <c r="F15" i="3"/>
  <c r="G15" i="3" s="1"/>
  <c r="C15" i="3"/>
  <c r="D15" i="3" s="1"/>
  <c r="AA14" i="3"/>
  <c r="AB14" i="3"/>
  <c r="X14" i="3"/>
  <c r="Y14" i="3" s="1"/>
  <c r="U14" i="3"/>
  <c r="V14" i="3" s="1"/>
  <c r="R14" i="3"/>
  <c r="S14" i="3" s="1"/>
  <c r="O14" i="3"/>
  <c r="P14" i="3" s="1"/>
  <c r="L14" i="3"/>
  <c r="M14" i="3" s="1"/>
  <c r="I14" i="3"/>
  <c r="J14" i="3" s="1"/>
  <c r="F14" i="3"/>
  <c r="G14" i="3" s="1"/>
  <c r="C14" i="3"/>
  <c r="D14" i="3" s="1"/>
  <c r="AB13" i="3"/>
  <c r="AA13" i="3"/>
  <c r="Y13" i="3"/>
  <c r="X13" i="3"/>
  <c r="U13" i="3"/>
  <c r="V13" i="3" s="1"/>
  <c r="R13" i="3"/>
  <c r="S13" i="3"/>
  <c r="O13" i="3"/>
  <c r="P13" i="3" s="1"/>
  <c r="L13" i="3"/>
  <c r="M13" i="3" s="1"/>
  <c r="I13" i="3"/>
  <c r="J13" i="3" s="1"/>
  <c r="F13" i="3"/>
  <c r="G13" i="3" s="1"/>
  <c r="C13" i="3"/>
  <c r="D13" i="3" s="1"/>
  <c r="AA12" i="3"/>
  <c r="AB12" i="3"/>
  <c r="X12" i="3"/>
  <c r="Y12" i="3" s="1"/>
  <c r="U12" i="3"/>
  <c r="V12" i="3" s="1"/>
  <c r="R12" i="3"/>
  <c r="S12" i="3"/>
  <c r="O12" i="3"/>
  <c r="P12" i="3" s="1"/>
  <c r="L12" i="3"/>
  <c r="M12" i="3"/>
  <c r="I12" i="3"/>
  <c r="J12" i="3" s="1"/>
  <c r="F12" i="3"/>
  <c r="G12" i="3" s="1"/>
  <c r="C12" i="3"/>
  <c r="D12" i="3" s="1"/>
  <c r="AB11" i="3"/>
  <c r="AA11" i="3"/>
  <c r="X11" i="3"/>
  <c r="Y11" i="3" s="1"/>
  <c r="U11" i="3"/>
  <c r="V11" i="3" s="1"/>
  <c r="R11" i="3"/>
  <c r="S11" i="3" s="1"/>
  <c r="O11" i="3"/>
  <c r="P11" i="3" s="1"/>
  <c r="L11" i="3"/>
  <c r="M11" i="3" s="1"/>
  <c r="I11" i="3"/>
  <c r="J11" i="3" s="1"/>
  <c r="F11" i="3"/>
  <c r="G11" i="3"/>
  <c r="C11" i="3"/>
  <c r="D11" i="3" s="1"/>
  <c r="AA10" i="3"/>
  <c r="AB10" i="3"/>
  <c r="X10" i="3"/>
  <c r="Y10" i="3"/>
  <c r="U10" i="3"/>
  <c r="V10" i="3" s="1"/>
  <c r="R10" i="3"/>
  <c r="S10" i="3" s="1"/>
  <c r="O10" i="3"/>
  <c r="P10" i="3" s="1"/>
  <c r="L10" i="3"/>
  <c r="M10" i="3" s="1"/>
  <c r="I10" i="3"/>
  <c r="J10" i="3" s="1"/>
  <c r="F10" i="3"/>
  <c r="G10" i="3" s="1"/>
  <c r="C10" i="3"/>
  <c r="D10" i="3" s="1"/>
  <c r="AB9" i="3"/>
  <c r="AA9" i="3"/>
  <c r="X9" i="3"/>
  <c r="Y9" i="3" s="1"/>
  <c r="U9" i="3"/>
  <c r="V9" i="3" s="1"/>
  <c r="R9" i="3"/>
  <c r="S9" i="3" s="1"/>
  <c r="O9" i="3"/>
  <c r="P9" i="3" s="1"/>
  <c r="L9" i="3"/>
  <c r="M9" i="3" s="1"/>
  <c r="I9" i="3"/>
  <c r="J9" i="3" s="1"/>
  <c r="F9" i="3"/>
  <c r="G9" i="3"/>
  <c r="C9" i="3"/>
  <c r="D9" i="3" s="1"/>
  <c r="AA8" i="3"/>
  <c r="AB8" i="3"/>
  <c r="X8" i="3"/>
  <c r="Y8" i="3" s="1"/>
  <c r="U8" i="3"/>
  <c r="V8" i="3" s="1"/>
  <c r="R8" i="3"/>
  <c r="S8" i="3" s="1"/>
  <c r="O8" i="3"/>
  <c r="P8" i="3" s="1"/>
  <c r="L8" i="3"/>
  <c r="M8" i="3" s="1"/>
  <c r="I8" i="3"/>
  <c r="J8" i="3" s="1"/>
  <c r="F8" i="3"/>
  <c r="G8" i="3" s="1"/>
  <c r="C8" i="3"/>
  <c r="D8" i="3" s="1"/>
  <c r="AB7" i="3"/>
  <c r="AA7" i="3"/>
  <c r="X7" i="3"/>
  <c r="Y7" i="3" s="1"/>
  <c r="U7" i="3"/>
  <c r="V7" i="3" s="1"/>
  <c r="R7" i="3"/>
  <c r="S7" i="3" s="1"/>
  <c r="O7" i="3"/>
  <c r="P7" i="3"/>
  <c r="M7" i="3"/>
  <c r="L7" i="3"/>
  <c r="I7" i="3"/>
  <c r="J7" i="3" s="1"/>
  <c r="F7" i="3"/>
  <c r="G7" i="3" s="1"/>
  <c r="C7" i="3"/>
  <c r="D7" i="3" s="1"/>
  <c r="AA6" i="3"/>
  <c r="AB6" i="3"/>
  <c r="X6" i="3"/>
  <c r="Y6" i="3"/>
  <c r="U6" i="3"/>
  <c r="V6" i="3" s="1"/>
  <c r="R6" i="3"/>
  <c r="S6" i="3" s="1"/>
  <c r="O6" i="3"/>
  <c r="P6" i="3" s="1"/>
  <c r="L6" i="3"/>
  <c r="M6" i="3"/>
  <c r="I6" i="3"/>
  <c r="J6" i="3" s="1"/>
  <c r="F6" i="3"/>
  <c r="G6" i="3" s="1"/>
  <c r="C6" i="3"/>
  <c r="D6" i="3" s="1"/>
  <c r="AB5" i="3"/>
  <c r="AA5" i="3"/>
  <c r="X5" i="3"/>
  <c r="Y5" i="3" s="1"/>
  <c r="U5" i="3"/>
  <c r="V5" i="3" s="1"/>
  <c r="R5" i="3"/>
  <c r="S5" i="3" s="1"/>
  <c r="S29" i="3" s="1"/>
  <c r="O5" i="3"/>
  <c r="P5" i="3" s="1"/>
  <c r="L5" i="3"/>
  <c r="M5" i="3"/>
  <c r="I5" i="3"/>
  <c r="J5" i="3" s="1"/>
  <c r="F5" i="3"/>
  <c r="G5" i="3" s="1"/>
  <c r="G29" i="3" s="1"/>
  <c r="C5" i="3"/>
  <c r="D5" i="3" s="1"/>
  <c r="AB28" i="2"/>
  <c r="AC28" i="2" s="1"/>
  <c r="Y28" i="2"/>
  <c r="Z28" i="2" s="1"/>
  <c r="V28" i="2"/>
  <c r="W28" i="2" s="1"/>
  <c r="S28" i="2"/>
  <c r="T28" i="2" s="1"/>
  <c r="P28" i="2"/>
  <c r="Q28" i="2" s="1"/>
  <c r="K28" i="2"/>
  <c r="L28" i="2" s="1"/>
  <c r="H28" i="2"/>
  <c r="I28" i="2" s="1"/>
  <c r="C28" i="2"/>
  <c r="D28" i="2" s="1"/>
  <c r="AB27" i="2"/>
  <c r="AC27" i="2" s="1"/>
  <c r="Y27" i="2"/>
  <c r="Z27" i="2"/>
  <c r="V27" i="2"/>
  <c r="W27" i="2" s="1"/>
  <c r="S27" i="2"/>
  <c r="T27" i="2" s="1"/>
  <c r="P27" i="2"/>
  <c r="Q27" i="2"/>
  <c r="K27" i="2"/>
  <c r="L27" i="2" s="1"/>
  <c r="H27" i="2"/>
  <c r="I27" i="2" s="1"/>
  <c r="C27" i="2"/>
  <c r="D27" i="2" s="1"/>
  <c r="AB26" i="2"/>
  <c r="AC26" i="2" s="1"/>
  <c r="Y26" i="2"/>
  <c r="Z26" i="2" s="1"/>
  <c r="V26" i="2"/>
  <c r="W26" i="2" s="1"/>
  <c r="S26" i="2"/>
  <c r="T26" i="2" s="1"/>
  <c r="P26" i="2"/>
  <c r="Q26" i="2" s="1"/>
  <c r="K26" i="2"/>
  <c r="L26" i="2" s="1"/>
  <c r="H26" i="2"/>
  <c r="I26" i="2"/>
  <c r="C26" i="2"/>
  <c r="D26" i="2"/>
  <c r="AB25" i="2"/>
  <c r="AC25" i="2" s="1"/>
  <c r="Y25" i="2"/>
  <c r="Z25" i="2" s="1"/>
  <c r="V25" i="2"/>
  <c r="W25" i="2" s="1"/>
  <c r="S25" i="2"/>
  <c r="T25" i="2" s="1"/>
  <c r="P25" i="2"/>
  <c r="Q25" i="2" s="1"/>
  <c r="K25" i="2"/>
  <c r="L25" i="2" s="1"/>
  <c r="H25" i="2"/>
  <c r="I25" i="2"/>
  <c r="C25" i="2"/>
  <c r="D25" i="2" s="1"/>
  <c r="AB24" i="2"/>
  <c r="AC24" i="2" s="1"/>
  <c r="Y24" i="2"/>
  <c r="Z24" i="2"/>
  <c r="V24" i="2"/>
  <c r="W24" i="2" s="1"/>
  <c r="S24" i="2"/>
  <c r="T24" i="2" s="1"/>
  <c r="P24" i="2"/>
  <c r="Q24" i="2" s="1"/>
  <c r="K24" i="2"/>
  <c r="L24" i="2" s="1"/>
  <c r="H24" i="2"/>
  <c r="I24" i="2"/>
  <c r="C24" i="2"/>
  <c r="D24" i="2" s="1"/>
  <c r="AB23" i="2"/>
  <c r="AC23" i="2"/>
  <c r="Y23" i="2"/>
  <c r="Z23" i="2" s="1"/>
  <c r="V23" i="2"/>
  <c r="W23" i="2"/>
  <c r="S23" i="2"/>
  <c r="T23" i="2" s="1"/>
  <c r="P23" i="2"/>
  <c r="Q23" i="2" s="1"/>
  <c r="K23" i="2"/>
  <c r="L23" i="2"/>
  <c r="H23" i="2"/>
  <c r="I23" i="2" s="1"/>
  <c r="C23" i="2"/>
  <c r="D23" i="2" s="1"/>
  <c r="AB22" i="2"/>
  <c r="AC22" i="2" s="1"/>
  <c r="Y22" i="2"/>
  <c r="Z22" i="2" s="1"/>
  <c r="V22" i="2"/>
  <c r="W22" i="2" s="1"/>
  <c r="S22" i="2"/>
  <c r="T22" i="2" s="1"/>
  <c r="P22" i="2"/>
  <c r="Q22" i="2" s="1"/>
  <c r="K22" i="2"/>
  <c r="L22" i="2" s="1"/>
  <c r="H22" i="2"/>
  <c r="I22" i="2" s="1"/>
  <c r="C22" i="2"/>
  <c r="D22" i="2" s="1"/>
  <c r="AB21" i="2"/>
  <c r="AC21" i="2" s="1"/>
  <c r="Y21" i="2"/>
  <c r="Z21" i="2" s="1"/>
  <c r="V21" i="2"/>
  <c r="W21" i="2" s="1"/>
  <c r="S21" i="2"/>
  <c r="T21" i="2" s="1"/>
  <c r="P21" i="2"/>
  <c r="Q21" i="2" s="1"/>
  <c r="K21" i="2"/>
  <c r="L21" i="2"/>
  <c r="H21" i="2"/>
  <c r="I21" i="2" s="1"/>
  <c r="C21" i="2"/>
  <c r="D21" i="2" s="1"/>
  <c r="AB20" i="2"/>
  <c r="AC20" i="2" s="1"/>
  <c r="Y20" i="2"/>
  <c r="Z20" i="2" s="1"/>
  <c r="V20" i="2"/>
  <c r="W20" i="2" s="1"/>
  <c r="S20" i="2"/>
  <c r="T20" i="2" s="1"/>
  <c r="P20" i="2"/>
  <c r="Q20" i="2" s="1"/>
  <c r="K20" i="2"/>
  <c r="L20" i="2" s="1"/>
  <c r="H20" i="2"/>
  <c r="I20" i="2" s="1"/>
  <c r="C20" i="2"/>
  <c r="D20" i="2" s="1"/>
  <c r="AB19" i="2"/>
  <c r="AC19" i="2"/>
  <c r="Y19" i="2"/>
  <c r="Z19" i="2" s="1"/>
  <c r="V19" i="2"/>
  <c r="W19" i="2" s="1"/>
  <c r="S19" i="2"/>
  <c r="T19" i="2" s="1"/>
  <c r="P19" i="2"/>
  <c r="Q19" i="2" s="1"/>
  <c r="K19" i="2"/>
  <c r="L19" i="2" s="1"/>
  <c r="H19" i="2"/>
  <c r="I19" i="2"/>
  <c r="C19" i="2"/>
  <c r="D19" i="2" s="1"/>
  <c r="AB18" i="2"/>
  <c r="AC18" i="2" s="1"/>
  <c r="Y18" i="2"/>
  <c r="Z18" i="2" s="1"/>
  <c r="W18" i="2"/>
  <c r="V18" i="2"/>
  <c r="S18" i="2"/>
  <c r="T18" i="2" s="1"/>
  <c r="P18" i="2"/>
  <c r="Q18" i="2" s="1"/>
  <c r="K18" i="2"/>
  <c r="L18" i="2" s="1"/>
  <c r="H18" i="2"/>
  <c r="I18" i="2" s="1"/>
  <c r="C18" i="2"/>
  <c r="D18" i="2" s="1"/>
  <c r="AB17" i="2"/>
  <c r="AC17" i="2" s="1"/>
  <c r="Y17" i="2"/>
  <c r="Z17" i="2" s="1"/>
  <c r="V17" i="2"/>
  <c r="W17" i="2" s="1"/>
  <c r="S17" i="2"/>
  <c r="T17" i="2" s="1"/>
  <c r="P17" i="2"/>
  <c r="Q17" i="2" s="1"/>
  <c r="K17" i="2"/>
  <c r="L17" i="2" s="1"/>
  <c r="H17" i="2"/>
  <c r="I17" i="2" s="1"/>
  <c r="C17" i="2"/>
  <c r="D17" i="2" s="1"/>
  <c r="AB16" i="2"/>
  <c r="AC16" i="2" s="1"/>
  <c r="Y16" i="2"/>
  <c r="Z16" i="2" s="1"/>
  <c r="V16" i="2"/>
  <c r="W16" i="2" s="1"/>
  <c r="S16" i="2"/>
  <c r="T16" i="2" s="1"/>
  <c r="P16" i="2"/>
  <c r="Q16" i="2" s="1"/>
  <c r="K16" i="2"/>
  <c r="L16" i="2" s="1"/>
  <c r="I16" i="2"/>
  <c r="C16" i="2"/>
  <c r="D16" i="2" s="1"/>
  <c r="AB15" i="2"/>
  <c r="AC15" i="2" s="1"/>
  <c r="Y15" i="2"/>
  <c r="Z15" i="2" s="1"/>
  <c r="V15" i="2"/>
  <c r="W15" i="2" s="1"/>
  <c r="S15" i="2"/>
  <c r="T15" i="2" s="1"/>
  <c r="P15" i="2"/>
  <c r="Q15" i="2"/>
  <c r="K15" i="2"/>
  <c r="L15" i="2" s="1"/>
  <c r="H15" i="2"/>
  <c r="I15" i="2" s="1"/>
  <c r="C15" i="2"/>
  <c r="D15" i="2" s="1"/>
  <c r="AB14" i="2"/>
  <c r="AC14" i="2" s="1"/>
  <c r="Y14" i="2"/>
  <c r="Z14" i="2"/>
  <c r="W14" i="2"/>
  <c r="V14" i="2"/>
  <c r="S14" i="2"/>
  <c r="T14" i="2" s="1"/>
  <c r="P14" i="2"/>
  <c r="Q14" i="2" s="1"/>
  <c r="K14" i="2"/>
  <c r="L14" i="2" s="1"/>
  <c r="H14" i="2"/>
  <c r="I14" i="2" s="1"/>
  <c r="C14" i="2"/>
  <c r="D14" i="2" s="1"/>
  <c r="AB13" i="2"/>
  <c r="AC13" i="2" s="1"/>
  <c r="Y13" i="2"/>
  <c r="Z13" i="2" s="1"/>
  <c r="V13" i="2"/>
  <c r="W13" i="2" s="1"/>
  <c r="S13" i="2"/>
  <c r="T13" i="2" s="1"/>
  <c r="P13" i="2"/>
  <c r="Q13" i="2"/>
  <c r="K13" i="2"/>
  <c r="L13" i="2"/>
  <c r="H13" i="2"/>
  <c r="I13" i="2" s="1"/>
  <c r="C13" i="2"/>
  <c r="D13" i="2" s="1"/>
  <c r="AB12" i="2"/>
  <c r="AC12" i="2" s="1"/>
  <c r="Z12" i="2"/>
  <c r="Y12" i="2"/>
  <c r="V12" i="2"/>
  <c r="W12" i="2" s="1"/>
  <c r="S12" i="2"/>
  <c r="T12" i="2" s="1"/>
  <c r="P12" i="2"/>
  <c r="Q12" i="2" s="1"/>
  <c r="K12" i="2"/>
  <c r="L12" i="2" s="1"/>
  <c r="H12" i="2"/>
  <c r="I12" i="2" s="1"/>
  <c r="C12" i="2"/>
  <c r="D12" i="2" s="1"/>
  <c r="AB11" i="2"/>
  <c r="AC11" i="2" s="1"/>
  <c r="Y11" i="2"/>
  <c r="Z11" i="2" s="1"/>
  <c r="V11" i="2"/>
  <c r="W11" i="2" s="1"/>
  <c r="S11" i="2"/>
  <c r="T11" i="2" s="1"/>
  <c r="P11" i="2"/>
  <c r="Q11" i="2"/>
  <c r="K11" i="2"/>
  <c r="L11" i="2" s="1"/>
  <c r="H11" i="2"/>
  <c r="I11" i="2" s="1"/>
  <c r="C11" i="2"/>
  <c r="D11" i="2" s="1"/>
  <c r="AB10" i="2"/>
  <c r="AC10" i="2" s="1"/>
  <c r="Y10" i="2"/>
  <c r="Z10" i="2" s="1"/>
  <c r="V10" i="2"/>
  <c r="W10" i="2" s="1"/>
  <c r="S10" i="2"/>
  <c r="T10" i="2" s="1"/>
  <c r="P10" i="2"/>
  <c r="Q10" i="2" s="1"/>
  <c r="K10" i="2"/>
  <c r="L10" i="2" s="1"/>
  <c r="H10" i="2"/>
  <c r="I10" i="2" s="1"/>
  <c r="C10" i="2"/>
  <c r="D10" i="2" s="1"/>
  <c r="AB9" i="2"/>
  <c r="AC9" i="2"/>
  <c r="Y9" i="2"/>
  <c r="Z9" i="2" s="1"/>
  <c r="V9" i="2"/>
  <c r="W9" i="2" s="1"/>
  <c r="S9" i="2"/>
  <c r="T9" i="2" s="1"/>
  <c r="P9" i="2"/>
  <c r="Q9" i="2" s="1"/>
  <c r="K9" i="2"/>
  <c r="L9" i="2" s="1"/>
  <c r="H9" i="2"/>
  <c r="I9" i="2" s="1"/>
  <c r="C9" i="2"/>
  <c r="D9" i="2" s="1"/>
  <c r="AB8" i="2"/>
  <c r="AC8" i="2" s="1"/>
  <c r="Y8" i="2"/>
  <c r="Z8" i="2" s="1"/>
  <c r="V8" i="2"/>
  <c r="W8" i="2" s="1"/>
  <c r="S8" i="2"/>
  <c r="T8" i="2" s="1"/>
  <c r="P8" i="2"/>
  <c r="Q8" i="2" s="1"/>
  <c r="K8" i="2"/>
  <c r="L8" i="2" s="1"/>
  <c r="H8" i="2"/>
  <c r="I8" i="2"/>
  <c r="C8" i="2"/>
  <c r="D8" i="2" s="1"/>
  <c r="AB7" i="2"/>
  <c r="AC7" i="2" s="1"/>
  <c r="Y7" i="2"/>
  <c r="Z7" i="2" s="1"/>
  <c r="V7" i="2"/>
  <c r="W7" i="2" s="1"/>
  <c r="S7" i="2"/>
  <c r="T7" i="2" s="1"/>
  <c r="P7" i="2"/>
  <c r="Q7" i="2" s="1"/>
  <c r="K7" i="2"/>
  <c r="L7" i="2" s="1"/>
  <c r="H7" i="2"/>
  <c r="I7" i="2" s="1"/>
  <c r="C7" i="2"/>
  <c r="D7" i="2" s="1"/>
  <c r="AB6" i="2"/>
  <c r="AC6" i="2" s="1"/>
  <c r="Y6" i="2"/>
  <c r="Z6" i="2"/>
  <c r="V6" i="2"/>
  <c r="W6" i="2" s="1"/>
  <c r="T6" i="2"/>
  <c r="P6" i="2"/>
  <c r="Q6" i="2" s="1"/>
  <c r="K6" i="2"/>
  <c r="L6" i="2" s="1"/>
  <c r="H6" i="2"/>
  <c r="I6" i="2" s="1"/>
  <c r="C6" i="2"/>
  <c r="D6" i="2" s="1"/>
  <c r="AB5" i="2"/>
  <c r="AC5" i="2" s="1"/>
  <c r="Y5" i="2"/>
  <c r="Z5" i="2" s="1"/>
  <c r="V5" i="2"/>
  <c r="W5" i="2" s="1"/>
  <c r="W29" i="2" s="1"/>
  <c r="T5" i="2"/>
  <c r="P5" i="2"/>
  <c r="Q5" i="2" s="1"/>
  <c r="K5" i="2"/>
  <c r="L5" i="2"/>
  <c r="H5" i="2"/>
  <c r="I5" i="2" s="1"/>
  <c r="C5" i="2"/>
  <c r="D5" i="2" s="1"/>
  <c r="AN28" i="1"/>
  <c r="AO28" i="1" s="1"/>
  <c r="AK28" i="1"/>
  <c r="AL28" i="1" s="1"/>
  <c r="AH28" i="1"/>
  <c r="AI28" i="1"/>
  <c r="AE28" i="1"/>
  <c r="AF28" i="1" s="1"/>
  <c r="AB28" i="1"/>
  <c r="AC28" i="1" s="1"/>
  <c r="Y28" i="1"/>
  <c r="Z28" i="1" s="1"/>
  <c r="V28" i="1"/>
  <c r="W28" i="1" s="1"/>
  <c r="S28" i="1"/>
  <c r="T28" i="1" s="1"/>
  <c r="P28" i="1"/>
  <c r="Q28" i="1" s="1"/>
  <c r="K28" i="1"/>
  <c r="L28" i="1" s="1"/>
  <c r="H28" i="1"/>
  <c r="I28" i="1" s="1"/>
  <c r="C28" i="1"/>
  <c r="D28" i="1" s="1"/>
  <c r="AN27" i="1"/>
  <c r="AO27" i="1" s="1"/>
  <c r="AK27" i="1"/>
  <c r="AL27" i="1" s="1"/>
  <c r="AH27" i="1"/>
  <c r="AI27" i="1"/>
  <c r="AE27" i="1"/>
  <c r="AF27" i="1"/>
  <c r="AB27" i="1"/>
  <c r="AC27" i="1" s="1"/>
  <c r="Y27" i="1"/>
  <c r="Z27" i="1" s="1"/>
  <c r="AR27" i="1" s="1"/>
  <c r="V27" i="1"/>
  <c r="W27" i="1" s="1"/>
  <c r="S27" i="1"/>
  <c r="T27" i="1" s="1"/>
  <c r="P27" i="1"/>
  <c r="Q27" i="1" s="1"/>
  <c r="K27" i="1"/>
  <c r="L27" i="1" s="1"/>
  <c r="H27" i="1"/>
  <c r="I27" i="1" s="1"/>
  <c r="C27" i="1"/>
  <c r="D27" i="1" s="1"/>
  <c r="AN26" i="1"/>
  <c r="AO26" i="1" s="1"/>
  <c r="AK26" i="1"/>
  <c r="AL26" i="1" s="1"/>
  <c r="AH26" i="1"/>
  <c r="AI26" i="1"/>
  <c r="AE26" i="1"/>
  <c r="AF26" i="1" s="1"/>
  <c r="AB26" i="1"/>
  <c r="AC26" i="1"/>
  <c r="Y26" i="1"/>
  <c r="Z26" i="1" s="1"/>
  <c r="AR26" i="1" s="1"/>
  <c r="V26" i="1"/>
  <c r="W26" i="1"/>
  <c r="S26" i="1"/>
  <c r="T26" i="1" s="1"/>
  <c r="P26" i="1"/>
  <c r="Q26" i="1" s="1"/>
  <c r="K26" i="1"/>
  <c r="L26" i="1" s="1"/>
  <c r="H26" i="1"/>
  <c r="I26" i="1" s="1"/>
  <c r="C26" i="1"/>
  <c r="D26" i="1" s="1"/>
  <c r="AN25" i="1"/>
  <c r="AO25" i="1" s="1"/>
  <c r="AK25" i="1"/>
  <c r="AL25" i="1" s="1"/>
  <c r="AH25" i="1"/>
  <c r="AI25" i="1"/>
  <c r="AE25" i="1"/>
  <c r="AF25" i="1" s="1"/>
  <c r="AB25" i="1"/>
  <c r="AC25" i="1"/>
  <c r="Y25" i="1"/>
  <c r="Z25" i="1" s="1"/>
  <c r="AR25" i="1" s="1"/>
  <c r="V25" i="1"/>
  <c r="W25" i="1"/>
  <c r="S25" i="1"/>
  <c r="T25" i="1" s="1"/>
  <c r="P25" i="1"/>
  <c r="Q25" i="1" s="1"/>
  <c r="K25" i="1"/>
  <c r="L25" i="1" s="1"/>
  <c r="H25" i="1"/>
  <c r="I25" i="1" s="1"/>
  <c r="C25" i="1"/>
  <c r="D25" i="1" s="1"/>
  <c r="AN24" i="1"/>
  <c r="AO24" i="1" s="1"/>
  <c r="AK24" i="1"/>
  <c r="AL24" i="1" s="1"/>
  <c r="AH24" i="1"/>
  <c r="AI24" i="1"/>
  <c r="AE24" i="1"/>
  <c r="AF24" i="1" s="1"/>
  <c r="AB24" i="1"/>
  <c r="AC24" i="1" s="1"/>
  <c r="Y24" i="1"/>
  <c r="Z24" i="1"/>
  <c r="V24" i="1"/>
  <c r="W24" i="1" s="1"/>
  <c r="S24" i="1"/>
  <c r="T24" i="1" s="1"/>
  <c r="P24" i="1"/>
  <c r="Q24" i="1" s="1"/>
  <c r="K24" i="1"/>
  <c r="L24" i="1" s="1"/>
  <c r="H24" i="1"/>
  <c r="I24" i="1" s="1"/>
  <c r="C24" i="1"/>
  <c r="D24" i="1" s="1"/>
  <c r="AN23" i="1"/>
  <c r="AO23" i="1" s="1"/>
  <c r="AK23" i="1"/>
  <c r="AL23" i="1" s="1"/>
  <c r="AH23" i="1"/>
  <c r="AI23" i="1"/>
  <c r="AE23" i="1"/>
  <c r="AF23" i="1" s="1"/>
  <c r="AB23" i="1"/>
  <c r="AC23" i="1" s="1"/>
  <c r="Y23" i="1"/>
  <c r="Z23" i="1" s="1"/>
  <c r="V23" i="1"/>
  <c r="W23" i="1" s="1"/>
  <c r="S23" i="1"/>
  <c r="T23" i="1" s="1"/>
  <c r="P23" i="1"/>
  <c r="Q23" i="1" s="1"/>
  <c r="K23" i="1"/>
  <c r="L23" i="1" s="1"/>
  <c r="H23" i="1"/>
  <c r="I23" i="1" s="1"/>
  <c r="C23" i="1"/>
  <c r="D23" i="1" s="1"/>
  <c r="AN22" i="1"/>
  <c r="AO22" i="1" s="1"/>
  <c r="AK22" i="1"/>
  <c r="AL22" i="1" s="1"/>
  <c r="AH22" i="1"/>
  <c r="AI22" i="1"/>
  <c r="AE22" i="1"/>
  <c r="AF22" i="1" s="1"/>
  <c r="AB22" i="1"/>
  <c r="AC22" i="1" s="1"/>
  <c r="Y22" i="1"/>
  <c r="Z22" i="1" s="1"/>
  <c r="V22" i="1"/>
  <c r="W22" i="1"/>
  <c r="S22" i="1"/>
  <c r="T22" i="1" s="1"/>
  <c r="P22" i="1"/>
  <c r="Q22" i="1" s="1"/>
  <c r="K22" i="1"/>
  <c r="L22" i="1" s="1"/>
  <c r="H22" i="1"/>
  <c r="I22" i="1"/>
  <c r="C22" i="1"/>
  <c r="D22" i="1" s="1"/>
  <c r="AN21" i="1"/>
  <c r="AO21" i="1" s="1"/>
  <c r="AK21" i="1"/>
  <c r="AL21" i="1" s="1"/>
  <c r="AH21" i="1"/>
  <c r="AI21" i="1"/>
  <c r="AE21" i="1"/>
  <c r="AF21" i="1" s="1"/>
  <c r="AB21" i="1"/>
  <c r="AC21" i="1" s="1"/>
  <c r="Y21" i="1"/>
  <c r="Z21" i="1" s="1"/>
  <c r="V21" i="1"/>
  <c r="W21" i="1"/>
  <c r="S21" i="1"/>
  <c r="T21" i="1"/>
  <c r="P21" i="1"/>
  <c r="Q21" i="1"/>
  <c r="K21" i="1"/>
  <c r="L21" i="1" s="1"/>
  <c r="H21" i="1"/>
  <c r="I21" i="1" s="1"/>
  <c r="C21" i="1"/>
  <c r="D21" i="1" s="1"/>
  <c r="AN20" i="1"/>
  <c r="AO20" i="1" s="1"/>
  <c r="AK20" i="1"/>
  <c r="AL20" i="1" s="1"/>
  <c r="AH20" i="1"/>
  <c r="AI20" i="1"/>
  <c r="AE20" i="1"/>
  <c r="AF20" i="1" s="1"/>
  <c r="AB20" i="1"/>
  <c r="AC20" i="1" s="1"/>
  <c r="Y20" i="1"/>
  <c r="Z20" i="1" s="1"/>
  <c r="V20" i="1"/>
  <c r="W20" i="1" s="1"/>
  <c r="S20" i="1"/>
  <c r="T20" i="1" s="1"/>
  <c r="P20" i="1"/>
  <c r="Q20" i="1" s="1"/>
  <c r="K20" i="1"/>
  <c r="L20" i="1" s="1"/>
  <c r="H20" i="1"/>
  <c r="I20" i="1" s="1"/>
  <c r="C20" i="1"/>
  <c r="D20" i="1" s="1"/>
  <c r="AN19" i="1"/>
  <c r="AO19" i="1"/>
  <c r="AK19" i="1"/>
  <c r="AL19" i="1" s="1"/>
  <c r="AH19" i="1"/>
  <c r="AI19" i="1"/>
  <c r="AE19" i="1"/>
  <c r="AF19" i="1" s="1"/>
  <c r="AC19" i="1"/>
  <c r="Y19" i="1"/>
  <c r="Z19" i="1"/>
  <c r="W19" i="1"/>
  <c r="S19" i="1"/>
  <c r="T19" i="1" s="1"/>
  <c r="P19" i="1"/>
  <c r="Q19" i="1" s="1"/>
  <c r="K19" i="1"/>
  <c r="L19" i="1" s="1"/>
  <c r="H19" i="1"/>
  <c r="I19" i="1" s="1"/>
  <c r="C19" i="1"/>
  <c r="D19" i="1" s="1"/>
  <c r="AN18" i="1"/>
  <c r="AO18" i="1" s="1"/>
  <c r="AK18" i="1"/>
  <c r="AL18" i="1" s="1"/>
  <c r="AH18" i="1"/>
  <c r="AI18" i="1"/>
  <c r="AE18" i="1"/>
  <c r="AF18" i="1" s="1"/>
  <c r="AB18" i="1"/>
  <c r="AC18" i="1" s="1"/>
  <c r="Y18" i="1"/>
  <c r="Z18" i="1" s="1"/>
  <c r="V18" i="1"/>
  <c r="W18" i="1" s="1"/>
  <c r="S18" i="1"/>
  <c r="T18" i="1" s="1"/>
  <c r="P18" i="1"/>
  <c r="Q18" i="1" s="1"/>
  <c r="K18" i="1"/>
  <c r="L18" i="1" s="1"/>
  <c r="H18" i="1"/>
  <c r="I18" i="1" s="1"/>
  <c r="C18" i="1"/>
  <c r="D18" i="1" s="1"/>
  <c r="AN17" i="1"/>
  <c r="AO17" i="1"/>
  <c r="AK17" i="1"/>
  <c r="AL17" i="1" s="1"/>
  <c r="AH17" i="1"/>
  <c r="AI17" i="1"/>
  <c r="AE17" i="1"/>
  <c r="AF17" i="1" s="1"/>
  <c r="AB17" i="1"/>
  <c r="AC17" i="1" s="1"/>
  <c r="Y17" i="1"/>
  <c r="Z17" i="1" s="1"/>
  <c r="V17" i="1"/>
  <c r="W17" i="1" s="1"/>
  <c r="S17" i="1"/>
  <c r="T17" i="1" s="1"/>
  <c r="P17" i="1"/>
  <c r="Q17" i="1" s="1"/>
  <c r="K17" i="1"/>
  <c r="L17" i="1" s="1"/>
  <c r="H17" i="1"/>
  <c r="I17" i="1" s="1"/>
  <c r="C17" i="1"/>
  <c r="D17" i="1" s="1"/>
  <c r="AN16" i="1"/>
  <c r="AO16" i="1" s="1"/>
  <c r="AK16" i="1"/>
  <c r="AL16" i="1" s="1"/>
  <c r="AH16" i="1"/>
  <c r="AI16" i="1"/>
  <c r="AE16" i="1"/>
  <c r="AF16" i="1" s="1"/>
  <c r="AB16" i="1"/>
  <c r="AC16" i="1" s="1"/>
  <c r="Y16" i="1"/>
  <c r="Z16" i="1"/>
  <c r="V16" i="1"/>
  <c r="W16" i="1"/>
  <c r="S16" i="1"/>
  <c r="T16" i="1" s="1"/>
  <c r="P16" i="1"/>
  <c r="Q16" i="1" s="1"/>
  <c r="K16" i="1"/>
  <c r="L16" i="1" s="1"/>
  <c r="H16" i="1"/>
  <c r="I16" i="1" s="1"/>
  <c r="C16" i="1"/>
  <c r="D16" i="1" s="1"/>
  <c r="AN15" i="1"/>
  <c r="AO15" i="1" s="1"/>
  <c r="AK15" i="1"/>
  <c r="AL15" i="1"/>
  <c r="AH15" i="1"/>
  <c r="AI15" i="1"/>
  <c r="AE15" i="1"/>
  <c r="AF15" i="1" s="1"/>
  <c r="AB15" i="1"/>
  <c r="AC15" i="1" s="1"/>
  <c r="Y15" i="1"/>
  <c r="Z15" i="1" s="1"/>
  <c r="V15" i="1"/>
  <c r="W15" i="1" s="1"/>
  <c r="S15" i="1"/>
  <c r="T15" i="1" s="1"/>
  <c r="P15" i="1"/>
  <c r="Q15" i="1" s="1"/>
  <c r="K15" i="1"/>
  <c r="L15" i="1" s="1"/>
  <c r="H15" i="1"/>
  <c r="I15" i="1" s="1"/>
  <c r="C15" i="1"/>
  <c r="D15" i="1" s="1"/>
  <c r="AN14" i="1"/>
  <c r="AO14" i="1" s="1"/>
  <c r="AK14" i="1"/>
  <c r="AL14" i="1" s="1"/>
  <c r="AH14" i="1"/>
  <c r="AI14" i="1"/>
  <c r="AE14" i="1"/>
  <c r="AF14" i="1" s="1"/>
  <c r="AB14" i="1"/>
  <c r="AC14" i="1" s="1"/>
  <c r="Y14" i="1"/>
  <c r="Z14" i="1" s="1"/>
  <c r="V14" i="1"/>
  <c r="W14" i="1" s="1"/>
  <c r="S14" i="1"/>
  <c r="T14" i="1" s="1"/>
  <c r="P14" i="1"/>
  <c r="Q14" i="1" s="1"/>
  <c r="K14" i="1"/>
  <c r="L14" i="1" s="1"/>
  <c r="H14" i="1"/>
  <c r="I14" i="1" s="1"/>
  <c r="C14" i="1"/>
  <c r="D14" i="1" s="1"/>
  <c r="AN13" i="1"/>
  <c r="AO13" i="1" s="1"/>
  <c r="AK13" i="1"/>
  <c r="AL13" i="1" s="1"/>
  <c r="AH13" i="1"/>
  <c r="AI13" i="1"/>
  <c r="AE13" i="1"/>
  <c r="AF13" i="1" s="1"/>
  <c r="AB13" i="1"/>
  <c r="AC13" i="1" s="1"/>
  <c r="Y13" i="1"/>
  <c r="Z13" i="1" s="1"/>
  <c r="V13" i="1"/>
  <c r="W13" i="1" s="1"/>
  <c r="S13" i="1"/>
  <c r="T13" i="1" s="1"/>
  <c r="P13" i="1"/>
  <c r="Q13" i="1" s="1"/>
  <c r="K13" i="1"/>
  <c r="L13" i="1" s="1"/>
  <c r="H13" i="1"/>
  <c r="I13" i="1" s="1"/>
  <c r="C13" i="1"/>
  <c r="D13" i="1" s="1"/>
  <c r="AN12" i="1"/>
  <c r="AO12" i="1" s="1"/>
  <c r="AK12" i="1"/>
  <c r="AL12" i="1"/>
  <c r="AH12" i="1"/>
  <c r="AI12" i="1"/>
  <c r="AE12" i="1"/>
  <c r="AF12" i="1" s="1"/>
  <c r="AB12" i="1"/>
  <c r="AC12" i="1" s="1"/>
  <c r="Y12" i="1"/>
  <c r="Z12" i="1" s="1"/>
  <c r="V12" i="1"/>
  <c r="W12" i="1" s="1"/>
  <c r="S12" i="1"/>
  <c r="T12" i="1" s="1"/>
  <c r="P12" i="1"/>
  <c r="Q12" i="1" s="1"/>
  <c r="K12" i="1"/>
  <c r="L12" i="1" s="1"/>
  <c r="H12" i="1"/>
  <c r="I12" i="1" s="1"/>
  <c r="C12" i="1"/>
  <c r="D12" i="1" s="1"/>
  <c r="AN11" i="1"/>
  <c r="AO11" i="1" s="1"/>
  <c r="AK11" i="1"/>
  <c r="AL11" i="1"/>
  <c r="AH11" i="1"/>
  <c r="AI11" i="1"/>
  <c r="AE11" i="1"/>
  <c r="AF11" i="1"/>
  <c r="AB11" i="1"/>
  <c r="AC11" i="1" s="1"/>
  <c r="Y11" i="1"/>
  <c r="Z11" i="1" s="1"/>
  <c r="V11" i="1"/>
  <c r="W11" i="1" s="1"/>
  <c r="S11" i="1"/>
  <c r="T11" i="1" s="1"/>
  <c r="P11" i="1"/>
  <c r="Q11" i="1" s="1"/>
  <c r="K11" i="1"/>
  <c r="L11" i="1" s="1"/>
  <c r="H11" i="1"/>
  <c r="I11" i="1" s="1"/>
  <c r="C11" i="1"/>
  <c r="D11" i="1" s="1"/>
  <c r="AN10" i="1"/>
  <c r="AO10" i="1" s="1"/>
  <c r="AK10" i="1"/>
  <c r="AL10" i="1" s="1"/>
  <c r="AH10" i="1"/>
  <c r="AI10" i="1"/>
  <c r="AE10" i="1"/>
  <c r="AF10" i="1" s="1"/>
  <c r="AB10" i="1"/>
  <c r="AC10" i="1" s="1"/>
  <c r="Y10" i="1"/>
  <c r="Z10" i="1" s="1"/>
  <c r="V10" i="1"/>
  <c r="W10" i="1" s="1"/>
  <c r="S10" i="1"/>
  <c r="T10" i="1" s="1"/>
  <c r="P10" i="1"/>
  <c r="Q10" i="1"/>
  <c r="K10" i="1"/>
  <c r="L10" i="1" s="1"/>
  <c r="H10" i="1"/>
  <c r="I10" i="1" s="1"/>
  <c r="C10" i="1"/>
  <c r="D10" i="1" s="1"/>
  <c r="AN9" i="1"/>
  <c r="AO9" i="1" s="1"/>
  <c r="AK9" i="1"/>
  <c r="AL9" i="1"/>
  <c r="AH9" i="1"/>
  <c r="AI9" i="1"/>
  <c r="AE9" i="1"/>
  <c r="AF9" i="1" s="1"/>
  <c r="AB9" i="1"/>
  <c r="AC9" i="1" s="1"/>
  <c r="Y9" i="1"/>
  <c r="Z9" i="1"/>
  <c r="V9" i="1"/>
  <c r="W9" i="1" s="1"/>
  <c r="S9" i="1"/>
  <c r="T9" i="1"/>
  <c r="P9" i="1"/>
  <c r="Q9" i="1"/>
  <c r="K9" i="1"/>
  <c r="L9" i="1"/>
  <c r="H9" i="1"/>
  <c r="I9" i="1" s="1"/>
  <c r="C9" i="1"/>
  <c r="D9" i="1" s="1"/>
  <c r="AN8" i="1"/>
  <c r="AO8" i="1" s="1"/>
  <c r="AK8" i="1"/>
  <c r="AL8" i="1"/>
  <c r="AH8" i="1"/>
  <c r="AI8" i="1"/>
  <c r="AE8" i="1"/>
  <c r="AF8" i="1" s="1"/>
  <c r="AB8" i="1"/>
  <c r="AC8" i="1" s="1"/>
  <c r="Y8" i="1"/>
  <c r="Z8" i="1"/>
  <c r="V8" i="1"/>
  <c r="W8" i="1"/>
  <c r="S8" i="1"/>
  <c r="T8" i="1" s="1"/>
  <c r="P8" i="1"/>
  <c r="Q8" i="1"/>
  <c r="K8" i="1"/>
  <c r="L8" i="1" s="1"/>
  <c r="H8" i="1"/>
  <c r="I8" i="1" s="1"/>
  <c r="C8" i="1"/>
  <c r="D8" i="1" s="1"/>
  <c r="AN7" i="1"/>
  <c r="AO7" i="1" s="1"/>
  <c r="AK7" i="1"/>
  <c r="AL7" i="1" s="1"/>
  <c r="AH7" i="1"/>
  <c r="AI7" i="1"/>
  <c r="AE7" i="1"/>
  <c r="AF7" i="1" s="1"/>
  <c r="AB7" i="1"/>
  <c r="AC7" i="1" s="1"/>
  <c r="Y7" i="1"/>
  <c r="Z7" i="1" s="1"/>
  <c r="V7" i="1"/>
  <c r="W7" i="1" s="1"/>
  <c r="S7" i="1"/>
  <c r="T7" i="1" s="1"/>
  <c r="P7" i="1"/>
  <c r="Q7" i="1" s="1"/>
  <c r="K7" i="1"/>
  <c r="L7" i="1" s="1"/>
  <c r="H7" i="1"/>
  <c r="I7" i="1" s="1"/>
  <c r="C7" i="1"/>
  <c r="D7" i="1" s="1"/>
  <c r="AN6" i="1"/>
  <c r="AO6" i="1" s="1"/>
  <c r="AK6" i="1"/>
  <c r="AL6" i="1" s="1"/>
  <c r="AH6" i="1"/>
  <c r="AI6" i="1"/>
  <c r="AE6" i="1"/>
  <c r="AF6" i="1" s="1"/>
  <c r="AB6" i="1"/>
  <c r="AC6" i="1" s="1"/>
  <c r="Y6" i="1"/>
  <c r="Z6" i="1" s="1"/>
  <c r="V6" i="1"/>
  <c r="W6" i="1"/>
  <c r="S6" i="1"/>
  <c r="T6" i="1" s="1"/>
  <c r="P6" i="1"/>
  <c r="Q6" i="1" s="1"/>
  <c r="K6" i="1"/>
  <c r="L6" i="1" s="1"/>
  <c r="H6" i="1"/>
  <c r="I6" i="1" s="1"/>
  <c r="C6" i="1"/>
  <c r="D6" i="1" s="1"/>
  <c r="AN5" i="1"/>
  <c r="AO5" i="1" s="1"/>
  <c r="AK5" i="1"/>
  <c r="AL5" i="1" s="1"/>
  <c r="AH5" i="1"/>
  <c r="AI5" i="1"/>
  <c r="AI29" i="1"/>
  <c r="AE5" i="1"/>
  <c r="AF5" i="1"/>
  <c r="AB5" i="1"/>
  <c r="AC5" i="1" s="1"/>
  <c r="Y5" i="1"/>
  <c r="Z5" i="1"/>
  <c r="V5" i="1"/>
  <c r="W5" i="1" s="1"/>
  <c r="S5" i="1"/>
  <c r="T5" i="1" s="1"/>
  <c r="P5" i="1"/>
  <c r="Q5" i="1" s="1"/>
  <c r="K5" i="1"/>
  <c r="L5" i="1" s="1"/>
  <c r="H5" i="1"/>
  <c r="I5" i="1" s="1"/>
  <c r="C5" i="1"/>
  <c r="D5" i="1" s="1"/>
  <c r="AB29" i="3"/>
  <c r="AI29" i="4"/>
  <c r="AL29" i="4"/>
  <c r="Y29" i="3" l="1"/>
  <c r="V29" i="3"/>
  <c r="P29" i="3"/>
  <c r="M29" i="3"/>
  <c r="J29" i="3"/>
  <c r="AC29" i="2"/>
  <c r="Q29" i="2"/>
  <c r="L29" i="2"/>
  <c r="AE12" i="2"/>
  <c r="AE19" i="2"/>
  <c r="AR30" i="1"/>
  <c r="AL29" i="1"/>
  <c r="AF29" i="1"/>
  <c r="Z29" i="1"/>
  <c r="W29" i="1"/>
  <c r="Q29" i="1"/>
  <c r="L29" i="1"/>
  <c r="AQ11" i="1"/>
  <c r="I29" i="1"/>
  <c r="AQ21" i="1"/>
  <c r="AC6" i="3"/>
  <c r="AC7" i="3"/>
  <c r="AC9" i="3"/>
  <c r="AC11" i="3"/>
  <c r="AC13" i="3"/>
  <c r="AC15" i="3"/>
  <c r="AC17" i="3"/>
  <c r="AC19" i="3"/>
  <c r="AC21" i="3"/>
  <c r="AC23" i="3"/>
  <c r="AC25" i="3"/>
  <c r="AC27" i="3"/>
  <c r="AC8" i="3"/>
  <c r="AC10" i="3"/>
  <c r="AC12" i="3"/>
  <c r="AC14" i="3"/>
  <c r="AC16" i="3"/>
  <c r="AC18" i="3"/>
  <c r="AC20" i="3"/>
  <c r="AC22" i="3"/>
  <c r="AC24" i="3"/>
  <c r="AC26" i="3"/>
  <c r="AC28" i="3"/>
  <c r="D29" i="3"/>
  <c r="AC5" i="3"/>
  <c r="AE16" i="2"/>
  <c r="AE18" i="2"/>
  <c r="AE14" i="2"/>
  <c r="AE9" i="2"/>
  <c r="AE23" i="2"/>
  <c r="I29" i="2"/>
  <c r="AE29" i="2" s="1"/>
  <c r="AE5" i="2"/>
  <c r="AE7" i="2"/>
  <c r="AE10" i="2"/>
  <c r="AE13" i="2"/>
  <c r="AE17" i="2"/>
  <c r="AE21" i="2"/>
  <c r="AE24" i="2"/>
  <c r="AE25" i="2"/>
  <c r="AE26" i="2"/>
  <c r="AE6" i="2"/>
  <c r="AE8" i="2"/>
  <c r="AE11" i="2"/>
  <c r="AE15" i="2"/>
  <c r="AE20" i="2"/>
  <c r="AE22" i="2"/>
  <c r="AE27" i="2"/>
  <c r="AE28" i="2"/>
  <c r="T29" i="2"/>
  <c r="Z29" i="2"/>
  <c r="AD5" i="2"/>
  <c r="AD7" i="2"/>
  <c r="AD9" i="2"/>
  <c r="AD11" i="2"/>
  <c r="AD13" i="2"/>
  <c r="AD15" i="2"/>
  <c r="AD17" i="2"/>
  <c r="AD19" i="2"/>
  <c r="AD21" i="2"/>
  <c r="AD23" i="2"/>
  <c r="AD25" i="2"/>
  <c r="AD26" i="2"/>
  <c r="AD27" i="2"/>
  <c r="AD8" i="2"/>
  <c r="AD10" i="2"/>
  <c r="AD12" i="2"/>
  <c r="AD14" i="2"/>
  <c r="AD16" i="2"/>
  <c r="AD18" i="2"/>
  <c r="AD20" i="2"/>
  <c r="AD22" i="2"/>
  <c r="AD24" i="2"/>
  <c r="AD28" i="2"/>
  <c r="D29" i="2"/>
  <c r="AD6" i="2"/>
  <c r="T29" i="1"/>
  <c r="AQ25" i="1"/>
  <c r="AQ23" i="1"/>
  <c r="AC29" i="1"/>
  <c r="AQ9" i="1"/>
  <c r="AQ13" i="1"/>
  <c r="AQ17" i="1"/>
  <c r="AQ20" i="1"/>
  <c r="AQ26" i="1"/>
  <c r="AQ12" i="1"/>
  <c r="AQ19" i="1"/>
  <c r="AQ24" i="1"/>
  <c r="AQ6" i="1"/>
  <c r="AQ8" i="1"/>
  <c r="AQ14" i="1"/>
  <c r="AQ16" i="1"/>
  <c r="AQ22" i="1"/>
  <c r="AQ28" i="1"/>
  <c r="AQ7" i="1"/>
  <c r="AQ10" i="1"/>
  <c r="AQ15" i="1"/>
  <c r="AQ18" i="1"/>
  <c r="AQ27" i="1"/>
  <c r="AO29" i="1"/>
  <c r="AQ5" i="1"/>
  <c r="AQ30" i="1" s="1"/>
  <c r="AP6" i="1"/>
  <c r="AP7" i="1"/>
  <c r="AP9" i="1"/>
  <c r="AP11" i="1"/>
  <c r="AP13" i="1"/>
  <c r="AP15" i="1"/>
  <c r="AP17" i="1"/>
  <c r="AP19" i="1"/>
  <c r="AP21" i="1"/>
  <c r="AP23" i="1"/>
  <c r="AP25" i="1"/>
  <c r="AP27" i="1"/>
  <c r="C33" i="1" s="1"/>
  <c r="AP8" i="1"/>
  <c r="AP10" i="1"/>
  <c r="AP12" i="1"/>
  <c r="AP14" i="1"/>
  <c r="AP16" i="1"/>
  <c r="AP18" i="1"/>
  <c r="AP20" i="1"/>
  <c r="AP22" i="1"/>
  <c r="AP24" i="1"/>
  <c r="AP26" i="1"/>
  <c r="AP28" i="1"/>
  <c r="AP5" i="1"/>
  <c r="D29" i="1"/>
  <c r="Q29" i="4"/>
  <c r="I29" i="4"/>
  <c r="AF29" i="4"/>
  <c r="AC29" i="4"/>
  <c r="Z29" i="4"/>
  <c r="AM20" i="4"/>
  <c r="W29" i="4"/>
  <c r="T29" i="4"/>
  <c r="AM24" i="4"/>
  <c r="AM12" i="4"/>
  <c r="AM8" i="4"/>
  <c r="AM28" i="4"/>
  <c r="AM16" i="4"/>
  <c r="L29" i="4"/>
  <c r="AM26" i="4"/>
  <c r="AM22" i="4"/>
  <c r="AM18" i="4"/>
  <c r="AM14" i="4"/>
  <c r="AM10" i="4"/>
  <c r="AM6" i="4"/>
  <c r="AM27" i="4"/>
  <c r="AM25" i="4"/>
  <c r="AM23" i="4"/>
  <c r="AM21" i="4"/>
  <c r="AM19" i="4"/>
  <c r="AM17" i="4"/>
  <c r="AM15" i="4"/>
  <c r="AM13" i="4"/>
  <c r="AM11" i="4"/>
  <c r="AM9" i="4"/>
  <c r="AM7" i="4"/>
  <c r="AM5" i="4"/>
  <c r="D29" i="4"/>
  <c r="AC29" i="3" l="1"/>
  <c r="AP29" i="1"/>
  <c r="AD29" i="2"/>
  <c r="C32" i="2" s="1"/>
  <c r="C34" i="2" s="1"/>
  <c r="AM29" i="4"/>
  <c r="C32" i="4" s="1"/>
  <c r="C34" i="4" s="1"/>
  <c r="C32" i="1" l="1"/>
</calcChain>
</file>

<file path=xl/sharedStrings.xml><?xml version="1.0" encoding="utf-8"?>
<sst xmlns="http://schemas.openxmlformats.org/spreadsheetml/2006/main" count="756" uniqueCount="409">
  <si>
    <t>Договор № 9348 от 5.12.08 г.</t>
  </si>
  <si>
    <t>Вид отрасли: ЖКХ</t>
  </si>
  <si>
    <t>Время</t>
  </si>
  <si>
    <t>Т-1                                            ТД-10000 кВА 35/6 кВ                  ГПП-38 Яч.6  актив.показания счетчика                                         № 01059909</t>
  </si>
  <si>
    <t>Разница показаний</t>
  </si>
  <si>
    <t>Расход,   кВтч</t>
  </si>
  <si>
    <t>Напряжение</t>
  </si>
  <si>
    <t>Положение анц.</t>
  </si>
  <si>
    <t>Т-1                                           ТД-10000 кВА 35/6 кВ                  ГПП-38 Яч.6  реактив.показания счетчика                                     № 01059909</t>
  </si>
  <si>
    <t>Расход реактивной энергии</t>
  </si>
  <si>
    <t>Т-2                                            ТД-10000 кВА 35/6 кВ                  ГПП-38 Яч.15               актив. показания счетчика                                         № 01059910</t>
  </si>
  <si>
    <t>Т-2                                            ТД-10000 кВА 35/6 кВ                  ГПП-38 Яч.15               реактив. показания счетчика                                     № 01059910</t>
  </si>
  <si>
    <t>ГПП-38 ТСН-1 показания счетчика                    № 01081791</t>
  </si>
  <si>
    <t>ГПП-38 ТСН-2 показания счетчика                    № 01081792</t>
  </si>
  <si>
    <t>ГПП-38 Яч.24  показания счетчика                    № 01081771</t>
  </si>
  <si>
    <t>ГПП-38 Яч.24  реакт. показания счетчика                    № 01081771</t>
  </si>
  <si>
    <t>ГПП-38 Яч.22  показания счетчика                    № 01081770</t>
  </si>
  <si>
    <t>ГПП-38 Яч.22  реакт. показания счетчика                    № 01081770</t>
  </si>
  <si>
    <t>ГПП-38 Яч.23  показания счетчика                    № 01081769</t>
  </si>
  <si>
    <t>ГПП-38 Яч.23  реакт. показания счетчика                    № 01081769</t>
  </si>
  <si>
    <t>Общий расход ПОС, кВтч</t>
  </si>
  <si>
    <t>Общий расход реактивной энергии по ПОС</t>
  </si>
  <si>
    <t>V</t>
  </si>
  <si>
    <t>IV</t>
  </si>
  <si>
    <t xml:space="preserve">        Итого за сутки</t>
  </si>
  <si>
    <t>Ктт - 12000</t>
  </si>
  <si>
    <t>Ктт - 20</t>
  </si>
  <si>
    <t>Ктт - 3600</t>
  </si>
  <si>
    <t>Ктт - 2400</t>
  </si>
  <si>
    <t>Рср.</t>
  </si>
  <si>
    <t>Р мах</t>
  </si>
  <si>
    <t>К зап.</t>
  </si>
  <si>
    <t>Начальник управления электроэнергетики                                                            В.Г. Журавлев</t>
  </si>
  <si>
    <t>Начальник ПТО                                                                                                      А.Н. Русецкий</t>
  </si>
  <si>
    <t xml:space="preserve">  </t>
  </si>
  <si>
    <t>Вввод I                          тр-р. ТДН-10000/35/6 кВ                   ГПП-148 Яч.5  актив. показания счетчика                    № 01055531</t>
  </si>
  <si>
    <t>Вввод I                          тр-р. ТДН-10000/35/6 кВ                   ГПП-148 Яч.5  реактив. показания счетчика                    № 01055531</t>
  </si>
  <si>
    <t>Вввод II                          тр-р. ТДН-10000/35/6 кВ                   ГПП-148 Яч.35  актив. показания счетчика                    № 01055532</t>
  </si>
  <si>
    <t>Вввод II                          тр-р. ТДН-10000/35/6 кВ                   ГПП-148 Яч.35  реактив. показания счетчика                    № 01055532</t>
  </si>
  <si>
    <t xml:space="preserve"> ГПП-148 Яч.3 ТСН-1 активные показания счетчика  № 01081774                 </t>
  </si>
  <si>
    <t xml:space="preserve"> ГПП-148 Яч.3 ТСН-1 реактивные показания счетчика  № 01081774                 </t>
  </si>
  <si>
    <t xml:space="preserve"> ГПП-148 Яч.37  ТСН-2  активные показания счетчика  № 01081772                 </t>
  </si>
  <si>
    <t xml:space="preserve"> ГПП-148 Яч.37  ТСН-2 реактивные показания счетчика  № 01081772                 </t>
  </si>
  <si>
    <t>Общий расход ГПП-148, кВтч</t>
  </si>
  <si>
    <t>Общий расход реактивной энергии</t>
  </si>
  <si>
    <t>VIII</t>
  </si>
  <si>
    <t>Итого за сутки</t>
  </si>
  <si>
    <t>Ктт - 18000</t>
  </si>
  <si>
    <t>Ктт - 600</t>
  </si>
  <si>
    <t xml:space="preserve"> (АЧР)         ГПП-148 Яч.11  показания счетчика                   </t>
  </si>
  <si>
    <t xml:space="preserve"> (АЧР)         ГПП-148 Яч.13  показания счетчика                   </t>
  </si>
  <si>
    <t xml:space="preserve"> (АЧР)         ГПП-148 Яч.15  показания счетчика                   </t>
  </si>
  <si>
    <t xml:space="preserve"> (АЧР)         ГПП-148 Яч.21  показания счетчика                   </t>
  </si>
  <si>
    <t xml:space="preserve"> (АЧР)         ГПП-148 Яч.23  показания счетчика                   </t>
  </si>
  <si>
    <t xml:space="preserve"> (АЧР)         ГПП-148 Яч.25  показания счетчика                   </t>
  </si>
  <si>
    <t xml:space="preserve"> (АЧР)         ГПП-148 Яч.27  показания счетчика                   </t>
  </si>
  <si>
    <t xml:space="preserve"> ГПП-148 Яч.29  показания счетчика                   </t>
  </si>
  <si>
    <t xml:space="preserve"> ГПП-148 Яч.37  показания счетчика                   </t>
  </si>
  <si>
    <t>Ктт - 1200</t>
  </si>
  <si>
    <t>Ктт - 7200</t>
  </si>
  <si>
    <t>226-78-40</t>
  </si>
  <si>
    <t>Ктт - 40</t>
  </si>
  <si>
    <t>Общий расход ГПП-32 без субабонентов, кВтч</t>
  </si>
  <si>
    <t>РП-70 Яч.15  показания счетчика                    № 01059918</t>
  </si>
  <si>
    <t>РП-70 Яч.12  показания счетчика                    № 01059944</t>
  </si>
  <si>
    <t>РП-70 Яч.19  показания счетчика                    № 01059943</t>
  </si>
  <si>
    <t>Т-1                                 ТМ-6300/110/6 кВА ГПП-32 Яч.3 реактив. показания счетчика                    № 0602121221</t>
  </si>
  <si>
    <t>Т-1                                 ТМ-6300/110/6 кВА ГПП-32 Яч.3  актив. показания счетчика                    № 0602121221</t>
  </si>
  <si>
    <t>Т-2                                 ТДН-10000/110/6 кВА                       ГПП-32 Яч.4  актив.  показания счетчика                    № 0611129679</t>
  </si>
  <si>
    <t>Т-2                                 ТДН-10000/110/6 кВА                       ГПП-32 Яч.4   реактив.  показания счетчика                    № 0611129679</t>
  </si>
  <si>
    <t>ГПП-32 ТСН-2 показания счетчика                    № 01081789</t>
  </si>
  <si>
    <t>ГПП-32 ТСН-1 показания счетчика                    № 01059229</t>
  </si>
  <si>
    <t>ГПП-32 Яч.22 показания счетчика                    № 0611129651</t>
  </si>
  <si>
    <t>ГПП-32 Яч.25  показания счетчика                    № 0602110767</t>
  </si>
  <si>
    <t>Суточный график электрических нагрузок за 15 июня 2016 г. по п/с.т. ГПП-38, ПОС</t>
  </si>
  <si>
    <t>Общий расход ГПП-38, кВтч</t>
  </si>
  <si>
    <t xml:space="preserve">                                               Суточный график электрических нагрузок за 15 июня 2016 по п/ст. ГПП-148  УФОС  ООО"КрасКом"</t>
  </si>
  <si>
    <t>Общая нагрузка в часы замеров  за 15 июня 2016 по п/ст. ГПП-148  УФОС  ООО"КрасКом"</t>
  </si>
  <si>
    <t>03272,209</t>
  </si>
  <si>
    <t>03272,251</t>
  </si>
  <si>
    <t>03272,302</t>
  </si>
  <si>
    <t>03272,354</t>
  </si>
  <si>
    <t>03272,417</t>
  </si>
  <si>
    <t>03272,496</t>
  </si>
  <si>
    <t>03272,547</t>
  </si>
  <si>
    <t>03272,600</t>
  </si>
  <si>
    <t>03272,664</t>
  </si>
  <si>
    <t>03272,737</t>
  </si>
  <si>
    <t>03272,779</t>
  </si>
  <si>
    <t>03272,836</t>
  </si>
  <si>
    <t>03272,903</t>
  </si>
  <si>
    <t>03272,956</t>
  </si>
  <si>
    <t>03273,018</t>
  </si>
  <si>
    <t>03273,072</t>
  </si>
  <si>
    <t>03273,138</t>
  </si>
  <si>
    <t>03273,188</t>
  </si>
  <si>
    <t>03273,245</t>
  </si>
  <si>
    <t>03273,296</t>
  </si>
  <si>
    <t>03273,366</t>
  </si>
  <si>
    <t>03273,422</t>
  </si>
  <si>
    <t>03273,478</t>
  </si>
  <si>
    <t>03273,529</t>
  </si>
  <si>
    <t>03273,585</t>
  </si>
  <si>
    <t>01815,400</t>
  </si>
  <si>
    <t>01815,422</t>
  </si>
  <si>
    <t>01815,455</t>
  </si>
  <si>
    <t>01815,481</t>
  </si>
  <si>
    <t>01815,518</t>
  </si>
  <si>
    <t>01815,566</t>
  </si>
  <si>
    <t>01815,581</t>
  </si>
  <si>
    <t>01815,624</t>
  </si>
  <si>
    <t>01815,659</t>
  </si>
  <si>
    <t>01815,699</t>
  </si>
  <si>
    <t>01815,722</t>
  </si>
  <si>
    <t>01815,753</t>
  </si>
  <si>
    <t>01815,789</t>
  </si>
  <si>
    <t>01815,819</t>
  </si>
  <si>
    <t>01815,852</t>
  </si>
  <si>
    <t>01815,882</t>
  </si>
  <si>
    <t>01815,918</t>
  </si>
  <si>
    <t>01815,945</t>
  </si>
  <si>
    <t>01815,976</t>
  </si>
  <si>
    <t>01816,005</t>
  </si>
  <si>
    <t>01816,043</t>
  </si>
  <si>
    <t>01816,074</t>
  </si>
  <si>
    <t>01816,106</t>
  </si>
  <si>
    <t>01816,136</t>
  </si>
  <si>
    <t>01816,167</t>
  </si>
  <si>
    <t>02500,660</t>
  </si>
  <si>
    <t>02500,665</t>
  </si>
  <si>
    <t>02500,710</t>
  </si>
  <si>
    <t>02500,735</t>
  </si>
  <si>
    <t>02500,779</t>
  </si>
  <si>
    <t>02500,812</t>
  </si>
  <si>
    <t>02500,841</t>
  </si>
  <si>
    <t>02500,873</t>
  </si>
  <si>
    <t>02500,907</t>
  </si>
  <si>
    <t>02500,937</t>
  </si>
  <si>
    <t>02500,973</t>
  </si>
  <si>
    <t>02501,004</t>
  </si>
  <si>
    <t>02501,038</t>
  </si>
  <si>
    <t>02501,082</t>
  </si>
  <si>
    <t>02501,116</t>
  </si>
  <si>
    <t>02501,148</t>
  </si>
  <si>
    <t>02501,176</t>
  </si>
  <si>
    <t>02501,212</t>
  </si>
  <si>
    <t>02501,244</t>
  </si>
  <si>
    <t>02501,273</t>
  </si>
  <si>
    <t>02501,302</t>
  </si>
  <si>
    <t>02501,338</t>
  </si>
  <si>
    <t>02501,376</t>
  </si>
  <si>
    <t>02501,402</t>
  </si>
  <si>
    <t>02501,435</t>
  </si>
  <si>
    <t>01232,634</t>
  </si>
  <si>
    <t>01232,640</t>
  </si>
  <si>
    <t>01232,665</t>
  </si>
  <si>
    <t>01232,682</t>
  </si>
  <si>
    <t>01232,701</t>
  </si>
  <si>
    <t>01232,727</t>
  </si>
  <si>
    <t>01232,747</t>
  </si>
  <si>
    <t>01232,763</t>
  </si>
  <si>
    <t>01232,783</t>
  </si>
  <si>
    <t>01232,801</t>
  </si>
  <si>
    <t>01232,821</t>
  </si>
  <si>
    <t>01232,839</t>
  </si>
  <si>
    <t>01232,858</t>
  </si>
  <si>
    <t>01232,884</t>
  </si>
  <si>
    <t>01232,904</t>
  </si>
  <si>
    <t>01232,922</t>
  </si>
  <si>
    <t>01232,938</t>
  </si>
  <si>
    <t>01232,959</t>
  </si>
  <si>
    <t>01232,977</t>
  </si>
  <si>
    <t>01232,994</t>
  </si>
  <si>
    <t>01233,011</t>
  </si>
  <si>
    <t>01233,034</t>
  </si>
  <si>
    <t>01233,055</t>
  </si>
  <si>
    <t>01233,070</t>
  </si>
  <si>
    <t>01233,089</t>
  </si>
  <si>
    <t>07089,702</t>
  </si>
  <si>
    <t>07089,710</t>
  </si>
  <si>
    <t>07089,714</t>
  </si>
  <si>
    <t>07089,719</t>
  </si>
  <si>
    <t>07089,727</t>
  </si>
  <si>
    <t>07089,731</t>
  </si>
  <si>
    <t>07089,735</t>
  </si>
  <si>
    <t>07089,740</t>
  </si>
  <si>
    <t>07089,745</t>
  </si>
  <si>
    <t>07089,748</t>
  </si>
  <si>
    <t>07089,752</t>
  </si>
  <si>
    <t>07089,757</t>
  </si>
  <si>
    <t>07089,760</t>
  </si>
  <si>
    <t>07089,765</t>
  </si>
  <si>
    <t>07089,769</t>
  </si>
  <si>
    <t>07089,774</t>
  </si>
  <si>
    <t>07089,777</t>
  </si>
  <si>
    <t>07089,782</t>
  </si>
  <si>
    <t>07089,786</t>
  </si>
  <si>
    <t>07089,792</t>
  </si>
  <si>
    <t>07089,796</t>
  </si>
  <si>
    <t>07089,800</t>
  </si>
  <si>
    <t>07089,805</t>
  </si>
  <si>
    <t>07089,810</t>
  </si>
  <si>
    <t>07089,706</t>
  </si>
  <si>
    <t>04121,540</t>
  </si>
  <si>
    <t>04121,546</t>
  </si>
  <si>
    <t>04121,551</t>
  </si>
  <si>
    <t>04121,557</t>
  </si>
  <si>
    <t>04121,565</t>
  </si>
  <si>
    <t>04121,573</t>
  </si>
  <si>
    <t>04121,579</t>
  </si>
  <si>
    <t>04121,583</t>
  </si>
  <si>
    <t>04121,590</t>
  </si>
  <si>
    <t>04121,598</t>
  </si>
  <si>
    <t>04121,602</t>
  </si>
  <si>
    <t>04121,608</t>
  </si>
  <si>
    <t>04121,615</t>
  </si>
  <si>
    <t>04121,621</t>
  </si>
  <si>
    <t>04121,627</t>
  </si>
  <si>
    <t>04121,633</t>
  </si>
  <si>
    <t>04121,640</t>
  </si>
  <si>
    <t>04121,645</t>
  </si>
  <si>
    <t>04121,651</t>
  </si>
  <si>
    <t>04121,657</t>
  </si>
  <si>
    <t>04121,665</t>
  </si>
  <si>
    <t>04121,671</t>
  </si>
  <si>
    <t>04121,677</t>
  </si>
  <si>
    <t>04121,683</t>
  </si>
  <si>
    <t>04121,689</t>
  </si>
  <si>
    <t>00575,367</t>
  </si>
  <si>
    <t>00575,369</t>
  </si>
  <si>
    <t>00575,370</t>
  </si>
  <si>
    <t>00575,372</t>
  </si>
  <si>
    <t>00575,375</t>
  </si>
  <si>
    <t>00575,377</t>
  </si>
  <si>
    <t>00575,379</t>
  </si>
  <si>
    <t>00575,381</t>
  </si>
  <si>
    <t>00575,384</t>
  </si>
  <si>
    <t>00575,385</t>
  </si>
  <si>
    <t>00575,387</t>
  </si>
  <si>
    <t>00575,389</t>
  </si>
  <si>
    <t>00575,391</t>
  </si>
  <si>
    <t>00575,393</t>
  </si>
  <si>
    <t>00575,396</t>
  </si>
  <si>
    <t>00575,397</t>
  </si>
  <si>
    <t>00575,399</t>
  </si>
  <si>
    <t>00575,402</t>
  </si>
  <si>
    <t>00575,404</t>
  </si>
  <si>
    <t>00575,405</t>
  </si>
  <si>
    <t>00575,407</t>
  </si>
  <si>
    <t>00575,410</t>
  </si>
  <si>
    <t>00575,413</t>
  </si>
  <si>
    <t>00575,414</t>
  </si>
  <si>
    <t>00575,416</t>
  </si>
  <si>
    <t>00327,170</t>
  </si>
  <si>
    <t>00327,178</t>
  </si>
  <si>
    <t>00327,183</t>
  </si>
  <si>
    <t>00327,192</t>
  </si>
  <si>
    <t>00327,201</t>
  </si>
  <si>
    <t>00327,211</t>
  </si>
  <si>
    <t>00327,219</t>
  </si>
  <si>
    <t>00327,225</t>
  </si>
  <si>
    <t>00327,233</t>
  </si>
  <si>
    <t>00327,240</t>
  </si>
  <si>
    <t>00327,249</t>
  </si>
  <si>
    <t>00327,256</t>
  </si>
  <si>
    <t>00327,262</t>
  </si>
  <si>
    <t>00327,272</t>
  </si>
  <si>
    <t>00327,280</t>
  </si>
  <si>
    <t>00327,287</t>
  </si>
  <si>
    <t>00327,293</t>
  </si>
  <si>
    <t>00327,302</t>
  </si>
  <si>
    <t>00327,310</t>
  </si>
  <si>
    <t>00327,317</t>
  </si>
  <si>
    <t>00327,324</t>
  </si>
  <si>
    <t>00327,335</t>
  </si>
  <si>
    <t>00327,344</t>
  </si>
  <si>
    <t>00327,349</t>
  </si>
  <si>
    <t>00327,358</t>
  </si>
  <si>
    <t>2810,38</t>
  </si>
  <si>
    <t>2810,40</t>
  </si>
  <si>
    <t>2810,43</t>
  </si>
  <si>
    <t>2810,45</t>
  </si>
  <si>
    <t>2810,47</t>
  </si>
  <si>
    <t>2810,50</t>
  </si>
  <si>
    <t>2810,52</t>
  </si>
  <si>
    <t>2810,54</t>
  </si>
  <si>
    <t>2810,56</t>
  </si>
  <si>
    <t>2810,57</t>
  </si>
  <si>
    <t>2810,58</t>
  </si>
  <si>
    <t>2810,60</t>
  </si>
  <si>
    <t>2810,61</t>
  </si>
  <si>
    <t>2810,62</t>
  </si>
  <si>
    <t>2810,64</t>
  </si>
  <si>
    <t>2810,66</t>
  </si>
  <si>
    <t>2810,68</t>
  </si>
  <si>
    <t>2810,69</t>
  </si>
  <si>
    <t>2810,70</t>
  </si>
  <si>
    <t>2810,72</t>
  </si>
  <si>
    <t>2810,73</t>
  </si>
  <si>
    <t>2810,75</t>
  </si>
  <si>
    <t>2810,76</t>
  </si>
  <si>
    <t>2810,80</t>
  </si>
  <si>
    <t>2810,82</t>
  </si>
  <si>
    <t>3164,09</t>
  </si>
  <si>
    <t>3164,15</t>
  </si>
  <si>
    <t>3164,20</t>
  </si>
  <si>
    <t>3164,24</t>
  </si>
  <si>
    <t>3164,37</t>
  </si>
  <si>
    <t>3164,45</t>
  </si>
  <si>
    <t>3164,50</t>
  </si>
  <si>
    <t>3164,55</t>
  </si>
  <si>
    <t>3164,63</t>
  </si>
  <si>
    <t>3164,71</t>
  </si>
  <si>
    <t>3164,78</t>
  </si>
  <si>
    <t>3164,84</t>
  </si>
  <si>
    <t>3164,91</t>
  </si>
  <si>
    <t>3165,00</t>
  </si>
  <si>
    <t>3165,07</t>
  </si>
  <si>
    <t>3165,14</t>
  </si>
  <si>
    <t>3165,21</t>
  </si>
  <si>
    <t>3165,28</t>
  </si>
  <si>
    <t>3165,34</t>
  </si>
  <si>
    <t>3165,41</t>
  </si>
  <si>
    <t>3165,49</t>
  </si>
  <si>
    <t>3165,56</t>
  </si>
  <si>
    <t>3165,63</t>
  </si>
  <si>
    <t>3165,69</t>
  </si>
  <si>
    <t>3165,76</t>
  </si>
  <si>
    <t>5794,24</t>
  </si>
  <si>
    <t>5794,29</t>
  </si>
  <si>
    <t>5794,35</t>
  </si>
  <si>
    <t>5794,41</t>
  </si>
  <si>
    <t>5794,52</t>
  </si>
  <si>
    <t>5794,61</t>
  </si>
  <si>
    <t>5794,67</t>
  </si>
  <si>
    <t>5794,76</t>
  </si>
  <si>
    <t>5794,82</t>
  </si>
  <si>
    <t>5794,90</t>
  </si>
  <si>
    <t>5794,96</t>
  </si>
  <si>
    <t>5795,03</t>
  </si>
  <si>
    <t>5795,11</t>
  </si>
  <si>
    <t>5795,18</t>
  </si>
  <si>
    <t>5795,26</t>
  </si>
  <si>
    <t>5795,33</t>
  </si>
  <si>
    <t>5795,40</t>
  </si>
  <si>
    <t>5795,46</t>
  </si>
  <si>
    <t>5795,54</t>
  </si>
  <si>
    <t>5795,62</t>
  </si>
  <si>
    <t>5795,69</t>
  </si>
  <si>
    <t>5795,90</t>
  </si>
  <si>
    <t>8696,46</t>
  </si>
  <si>
    <t>8696,52</t>
  </si>
  <si>
    <t>8696,59</t>
  </si>
  <si>
    <t>8696,66</t>
  </si>
  <si>
    <t>8696,78</t>
  </si>
  <si>
    <t>8696,86</t>
  </si>
  <si>
    <t>8696,94</t>
  </si>
  <si>
    <t>8697,00</t>
  </si>
  <si>
    <t>8697,08</t>
  </si>
  <si>
    <t>8697,16</t>
  </si>
  <si>
    <t>8697,24</t>
  </si>
  <si>
    <t>8697,32</t>
  </si>
  <si>
    <t>8697,40</t>
  </si>
  <si>
    <t>8697,48</t>
  </si>
  <si>
    <t>8697,56</t>
  </si>
  <si>
    <t>8697,65</t>
  </si>
  <si>
    <t>8697,73</t>
  </si>
  <si>
    <t>8697,80</t>
  </si>
  <si>
    <t>8697,88</t>
  </si>
  <si>
    <t>8697,96</t>
  </si>
  <si>
    <t>8698,12</t>
  </si>
  <si>
    <t>8698,20</t>
  </si>
  <si>
    <t>8698,26</t>
  </si>
  <si>
    <t>0882,45</t>
  </si>
  <si>
    <t>0882,46</t>
  </si>
  <si>
    <t>0882,47</t>
  </si>
  <si>
    <t>0882,48</t>
  </si>
  <si>
    <t>0882,50</t>
  </si>
  <si>
    <t>0882,51</t>
  </si>
  <si>
    <t>5432,70</t>
  </si>
  <si>
    <t>5432,71</t>
  </si>
  <si>
    <t>5432,73</t>
  </si>
  <si>
    <t>5432,74</t>
  </si>
  <si>
    <t>5432,75</t>
  </si>
  <si>
    <t>5432,77</t>
  </si>
  <si>
    <t>5432,80</t>
  </si>
  <si>
    <t>5432,82</t>
  </si>
  <si>
    <t>5432,86</t>
  </si>
  <si>
    <t>5432,88</t>
  </si>
  <si>
    <t>5432,90</t>
  </si>
  <si>
    <t>5432,92</t>
  </si>
  <si>
    <t>5432,94</t>
  </si>
  <si>
    <t>5432,96</t>
  </si>
  <si>
    <t>5432,98</t>
  </si>
  <si>
    <t>5433,00</t>
  </si>
  <si>
    <t>5433,02</t>
  </si>
  <si>
    <t>5433,03</t>
  </si>
  <si>
    <t>5433,04</t>
  </si>
  <si>
    <t>5433,05</t>
  </si>
  <si>
    <t>9283,48</t>
  </si>
  <si>
    <t>7527,29</t>
  </si>
  <si>
    <t>7527,30</t>
  </si>
  <si>
    <t>8698,04</t>
  </si>
  <si>
    <t>8698,32</t>
  </si>
  <si>
    <t>5795,76</t>
  </si>
  <si>
    <t>5795,79</t>
  </si>
  <si>
    <t>5795,84</t>
  </si>
  <si>
    <t>Суточный график электрических нагрузок за 15 июня 2016 по п/ст. ГПП-32 в/з. о.Н. Атамановский ООО"КрасКом"</t>
  </si>
  <si>
    <t>Ячейки подключенные через АЧР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</si>
</sst>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5" x14ac:knownFonts="1">
    <font>
      <sz val="10"/>
      <color theme="1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theme="1"/>
      <name val="Arial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7" fillId="0" borderId="0"/>
    <xf numFmtId="0" fontId="1" fillId="0" borderId="0"/>
  </cellStyleXfs>
  <cellXfs count="398">
    <xf numFmtId="0" fontId="0" fillId="0" borderId="0" xfId="0"/>
    <xf numFmtId="49" fontId="2" fillId="0" borderId="0" xfId="1" applyNumberFormat="1" applyFill="1"/>
    <xf numFmtId="0" fontId="2" fillId="0" borderId="0" xfId="1" applyFill="1"/>
    <xf numFmtId="0" fontId="3" fillId="0" borderId="1" xfId="1" applyFont="1" applyFill="1" applyBorder="1" applyAlignme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>
      <alignment horizontal="center" vertical="center" wrapText="1"/>
    </xf>
    <xf numFmtId="0" fontId="2" fillId="0" borderId="0" xfId="1" applyFill="1" applyBorder="1"/>
    <xf numFmtId="0" fontId="6" fillId="0" borderId="10" xfId="1" applyFont="1" applyFill="1" applyBorder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3" xfId="1" applyNumberFormat="1" applyFont="1" applyFill="1" applyBorder="1" applyAlignment="1">
      <alignment horizontal="center"/>
    </xf>
    <xf numFmtId="164" fontId="6" fillId="0" borderId="16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6" fillId="0" borderId="19" xfId="1" applyNumberFormat="1" applyFont="1" applyFill="1" applyBorder="1" applyAlignment="1">
      <alignment horizontal="center"/>
    </xf>
    <xf numFmtId="1" fontId="6" fillId="0" borderId="20" xfId="1" applyNumberFormat="1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 vertical="center"/>
    </xf>
    <xf numFmtId="1" fontId="6" fillId="0" borderId="22" xfId="1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21" xfId="1" applyNumberFormat="1" applyFont="1" applyFill="1" applyBorder="1" applyAlignment="1">
      <alignment horizontal="center"/>
    </xf>
    <xf numFmtId="1" fontId="6" fillId="0" borderId="23" xfId="1" applyNumberFormat="1" applyFont="1" applyFill="1" applyBorder="1" applyAlignment="1">
      <alignment horizontal="center"/>
    </xf>
    <xf numFmtId="1" fontId="6" fillId="0" borderId="21" xfId="1" applyNumberFormat="1" applyFont="1" applyFill="1" applyBorder="1" applyAlignment="1">
      <alignment horizontal="center"/>
    </xf>
    <xf numFmtId="2" fontId="6" fillId="0" borderId="23" xfId="1" applyNumberFormat="1" applyFont="1" applyFill="1" applyBorder="1" applyAlignment="1">
      <alignment horizontal="center"/>
    </xf>
    <xf numFmtId="164" fontId="6" fillId="0" borderId="24" xfId="1" applyNumberFormat="1" applyFont="1" applyFill="1" applyBorder="1" applyAlignment="1">
      <alignment horizontal="center"/>
    </xf>
    <xf numFmtId="1" fontId="6" fillId="0" borderId="25" xfId="1" applyNumberFormat="1" applyFont="1" applyFill="1" applyBorder="1" applyAlignment="1">
      <alignment horizontal="center"/>
    </xf>
    <xf numFmtId="164" fontId="6" fillId="0" borderId="26" xfId="1" applyNumberFormat="1" applyFont="1" applyFill="1" applyBorder="1" applyAlignment="1">
      <alignment horizontal="center"/>
    </xf>
    <xf numFmtId="1" fontId="6" fillId="0" borderId="27" xfId="1" applyNumberFormat="1" applyFont="1" applyFill="1" applyBorder="1" applyAlignment="1">
      <alignment horizontal="center"/>
    </xf>
    <xf numFmtId="164" fontId="6" fillId="0" borderId="28" xfId="1" applyNumberFormat="1" applyFont="1" applyFill="1" applyBorder="1" applyAlignment="1">
      <alignment horizontal="center"/>
    </xf>
    <xf numFmtId="2" fontId="6" fillId="0" borderId="29" xfId="1" applyNumberFormat="1" applyFont="1" applyFill="1" applyBorder="1" applyAlignment="1">
      <alignment horizontal="center"/>
    </xf>
    <xf numFmtId="1" fontId="6" fillId="0" borderId="29" xfId="1" applyNumberFormat="1" applyFont="1" applyFill="1" applyBorder="1" applyAlignment="1">
      <alignment horizontal="center"/>
    </xf>
    <xf numFmtId="164" fontId="6" fillId="0" borderId="30" xfId="1" applyNumberFormat="1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/>
    </xf>
    <xf numFmtId="164" fontId="6" fillId="0" borderId="31" xfId="1" applyNumberFormat="1" applyFont="1" applyFill="1" applyBorder="1" applyAlignment="1">
      <alignment horizontal="center"/>
    </xf>
    <xf numFmtId="1" fontId="6" fillId="0" borderId="32" xfId="1" applyNumberFormat="1" applyFont="1" applyFill="1" applyBorder="1" applyAlignment="1">
      <alignment horizontal="center"/>
    </xf>
    <xf numFmtId="164" fontId="6" fillId="0" borderId="33" xfId="1" applyNumberFormat="1" applyFont="1" applyFill="1" applyBorder="1" applyAlignment="1">
      <alignment horizontal="center"/>
    </xf>
    <xf numFmtId="2" fontId="6" fillId="0" borderId="34" xfId="1" applyNumberFormat="1" applyFont="1" applyFill="1" applyBorder="1" applyAlignment="1">
      <alignment horizontal="center"/>
    </xf>
    <xf numFmtId="1" fontId="6" fillId="0" borderId="34" xfId="1" applyNumberFormat="1" applyFont="1" applyFill="1" applyBorder="1" applyAlignment="1">
      <alignment horizontal="center"/>
    </xf>
    <xf numFmtId="164" fontId="6" fillId="0" borderId="35" xfId="1" applyNumberFormat="1" applyFont="1" applyFill="1" applyBorder="1" applyAlignment="1">
      <alignment horizontal="center"/>
    </xf>
    <xf numFmtId="164" fontId="6" fillId="0" borderId="36" xfId="1" applyNumberFormat="1" applyFont="1" applyFill="1" applyBorder="1" applyAlignment="1">
      <alignment horizontal="center"/>
    </xf>
    <xf numFmtId="1" fontId="6" fillId="0" borderId="37" xfId="1" applyNumberFormat="1" applyFont="1" applyFill="1" applyBorder="1" applyAlignment="1">
      <alignment horizontal="center"/>
    </xf>
    <xf numFmtId="1" fontId="6" fillId="0" borderId="39" xfId="1" applyNumberFormat="1" applyFont="1" applyFill="1" applyBorder="1" applyAlignment="1">
      <alignment horizontal="center"/>
    </xf>
    <xf numFmtId="164" fontId="6" fillId="0" borderId="40" xfId="0" applyNumberFormat="1" applyFont="1" applyFill="1" applyBorder="1" applyAlignment="1">
      <alignment horizontal="center" vertical="center"/>
    </xf>
    <xf numFmtId="164" fontId="6" fillId="0" borderId="38" xfId="1" applyNumberFormat="1" applyFont="1" applyFill="1" applyBorder="1" applyAlignment="1">
      <alignment horizontal="center"/>
    </xf>
    <xf numFmtId="1" fontId="6" fillId="0" borderId="41" xfId="1" applyNumberFormat="1" applyFont="1" applyFill="1" applyBorder="1" applyAlignment="1">
      <alignment horizontal="center"/>
    </xf>
    <xf numFmtId="1" fontId="6" fillId="0" borderId="38" xfId="1" applyNumberFormat="1" applyFont="1" applyFill="1" applyBorder="1" applyAlignment="1">
      <alignment horizontal="center"/>
    </xf>
    <xf numFmtId="2" fontId="6" fillId="0" borderId="41" xfId="1" applyNumberFormat="1" applyFont="1" applyFill="1" applyBorder="1" applyAlignment="1">
      <alignment horizontal="center"/>
    </xf>
    <xf numFmtId="164" fontId="6" fillId="0" borderId="42" xfId="1" applyNumberFormat="1" applyFont="1" applyFill="1" applyBorder="1" applyAlignment="1">
      <alignment horizontal="center"/>
    </xf>
    <xf numFmtId="164" fontId="6" fillId="0" borderId="43" xfId="1" applyNumberFormat="1" applyFont="1" applyFill="1" applyBorder="1" applyAlignment="1">
      <alignment horizontal="center"/>
    </xf>
    <xf numFmtId="1" fontId="6" fillId="0" borderId="44" xfId="1" applyNumberFormat="1" applyFont="1" applyFill="1" applyBorder="1" applyAlignment="1">
      <alignment horizontal="center"/>
    </xf>
    <xf numFmtId="0" fontId="4" fillId="0" borderId="45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" fontId="4" fillId="0" borderId="46" xfId="1" applyNumberFormat="1" applyFont="1" applyFill="1" applyBorder="1" applyAlignment="1">
      <alignment horizontal="center"/>
    </xf>
    <xf numFmtId="0" fontId="4" fillId="0" borderId="45" xfId="1" applyFont="1" applyFill="1" applyBorder="1"/>
    <xf numFmtId="1" fontId="4" fillId="0" borderId="1" xfId="1" applyNumberFormat="1" applyFont="1" applyFill="1" applyBorder="1" applyAlignment="1">
      <alignment horizontal="center"/>
    </xf>
    <xf numFmtId="1" fontId="4" fillId="0" borderId="45" xfId="1" applyNumberFormat="1" applyFont="1" applyFill="1" applyBorder="1" applyAlignment="1">
      <alignment horizontal="center"/>
    </xf>
    <xf numFmtId="0" fontId="4" fillId="0" borderId="1" xfId="1" applyFont="1" applyFill="1" applyBorder="1"/>
    <xf numFmtId="1" fontId="4" fillId="0" borderId="47" xfId="1" applyNumberFormat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/>
    <xf numFmtId="0" fontId="4" fillId="0" borderId="46" xfId="1" applyFont="1" applyFill="1" applyBorder="1"/>
    <xf numFmtId="0" fontId="4" fillId="0" borderId="50" xfId="1" applyFont="1" applyFill="1" applyBorder="1"/>
    <xf numFmtId="0" fontId="4" fillId="0" borderId="51" xfId="1" applyFont="1" applyFill="1" applyBorder="1"/>
    <xf numFmtId="0" fontId="4" fillId="0" borderId="9" xfId="1" applyFont="1" applyFill="1" applyBorder="1"/>
    <xf numFmtId="1" fontId="2" fillId="0" borderId="0" xfId="1" applyNumberFormat="1" applyFill="1"/>
    <xf numFmtId="164" fontId="6" fillId="0" borderId="0" xfId="0" applyNumberFormat="1" applyFont="1" applyFill="1" applyBorder="1" applyAlignment="1">
      <alignment horizontal="center" vertical="center"/>
    </xf>
    <xf numFmtId="164" fontId="2" fillId="0" borderId="0" xfId="1" applyNumberFormat="1" applyFill="1"/>
    <xf numFmtId="2" fontId="2" fillId="0" borderId="0" xfId="1" applyNumberFormat="1" applyFill="1"/>
    <xf numFmtId="0" fontId="8" fillId="0" borderId="0" xfId="1" applyFont="1" applyFill="1" applyAlignment="1"/>
    <xf numFmtId="0" fontId="9" fillId="0" borderId="0" xfId="1" applyFont="1" applyFill="1" applyAlignment="1"/>
    <xf numFmtId="164" fontId="9" fillId="0" borderId="0" xfId="1" applyNumberFormat="1" applyFont="1" applyFill="1" applyAlignment="1"/>
    <xf numFmtId="0" fontId="10" fillId="0" borderId="0" xfId="1" applyFont="1" applyFill="1"/>
    <xf numFmtId="0" fontId="3" fillId="0" borderId="0" xfId="1" applyFont="1" applyFill="1"/>
    <xf numFmtId="164" fontId="3" fillId="0" borderId="0" xfId="1" applyNumberFormat="1" applyFont="1" applyFill="1"/>
    <xf numFmtId="164" fontId="10" fillId="0" borderId="0" xfId="1" applyNumberFormat="1" applyFont="1" applyFill="1"/>
    <xf numFmtId="49" fontId="4" fillId="0" borderId="53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1" fontId="2" fillId="0" borderId="21" xfId="1" applyNumberFormat="1" applyFont="1" applyFill="1" applyBorder="1" applyAlignment="1">
      <alignment horizontal="center"/>
    </xf>
    <xf numFmtId="165" fontId="2" fillId="0" borderId="2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" fontId="2" fillId="0" borderId="25" xfId="1" applyNumberFormat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164" fontId="2" fillId="0" borderId="26" xfId="1" applyNumberFormat="1" applyFont="1" applyFill="1" applyBorder="1" applyAlignment="1">
      <alignment horizontal="center"/>
    </xf>
    <xf numFmtId="1" fontId="2" fillId="0" borderId="28" xfId="1" applyNumberFormat="1" applyFont="1" applyFill="1" applyBorder="1" applyAlignment="1">
      <alignment horizontal="center"/>
    </xf>
    <xf numFmtId="165" fontId="2" fillId="0" borderId="28" xfId="1" applyNumberFormat="1" applyFont="1" applyFill="1" applyBorder="1" applyAlignment="1">
      <alignment horizontal="center"/>
    </xf>
    <xf numFmtId="1" fontId="2" fillId="0" borderId="29" xfId="1" applyNumberFormat="1" applyFont="1" applyFill="1" applyBorder="1" applyAlignment="1">
      <alignment horizontal="center"/>
    </xf>
    <xf numFmtId="1" fontId="2" fillId="0" borderId="30" xfId="1" applyNumberFormat="1" applyFont="1" applyFill="1" applyBorder="1" applyAlignment="1">
      <alignment horizontal="center"/>
    </xf>
    <xf numFmtId="164" fontId="2" fillId="0" borderId="28" xfId="1" applyNumberFormat="1" applyFont="1" applyFill="1" applyBorder="1" applyAlignment="1">
      <alignment horizontal="center"/>
    </xf>
    <xf numFmtId="1" fontId="2" fillId="0" borderId="56" xfId="1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1" fontId="4" fillId="0" borderId="58" xfId="1" applyNumberFormat="1" applyFont="1" applyFill="1" applyBorder="1" applyAlignment="1">
      <alignment horizontal="center"/>
    </xf>
    <xf numFmtId="165" fontId="4" fillId="0" borderId="58" xfId="1" applyNumberFormat="1" applyFont="1" applyFill="1" applyBorder="1" applyAlignment="1">
      <alignment horizontal="center"/>
    </xf>
    <xf numFmtId="1" fontId="4" fillId="0" borderId="59" xfId="1" applyNumberFormat="1" applyFont="1" applyFill="1" applyBorder="1" applyAlignment="1">
      <alignment horizontal="center"/>
    </xf>
    <xf numFmtId="1" fontId="4" fillId="0" borderId="60" xfId="1" applyNumberFormat="1" applyFont="1" applyFill="1" applyBorder="1" applyAlignment="1">
      <alignment horizontal="center"/>
    </xf>
    <xf numFmtId="164" fontId="4" fillId="0" borderId="58" xfId="1" applyNumberFormat="1" applyFont="1" applyFill="1" applyBorder="1" applyAlignment="1">
      <alignment horizontal="center"/>
    </xf>
    <xf numFmtId="1" fontId="4" fillId="0" borderId="61" xfId="1" applyNumberFormat="1" applyFont="1" applyFill="1" applyBorder="1" applyAlignment="1">
      <alignment horizontal="center"/>
    </xf>
    <xf numFmtId="1" fontId="4" fillId="0" borderId="51" xfId="1" applyNumberFormat="1" applyFont="1" applyFill="1" applyBorder="1" applyAlignment="1">
      <alignment horizontal="center"/>
    </xf>
    <xf numFmtId="2" fontId="4" fillId="0" borderId="51" xfId="1" applyNumberFormat="1" applyFont="1" applyFill="1" applyBorder="1" applyAlignment="1">
      <alignment horizontal="center"/>
    </xf>
    <xf numFmtId="0" fontId="4" fillId="0" borderId="51" xfId="1" applyFont="1" applyFill="1" applyBorder="1" applyAlignment="1">
      <alignment horizontal="center"/>
    </xf>
    <xf numFmtId="164" fontId="2" fillId="0" borderId="31" xfId="1" applyNumberFormat="1" applyFont="1" applyFill="1" applyBorder="1" applyAlignment="1">
      <alignment horizontal="center"/>
    </xf>
    <xf numFmtId="1" fontId="2" fillId="0" borderId="33" xfId="1" applyNumberFormat="1" applyFont="1" applyFill="1" applyBorder="1" applyAlignment="1">
      <alignment horizontal="center"/>
    </xf>
    <xf numFmtId="165" fontId="2" fillId="0" borderId="33" xfId="1" applyNumberFormat="1" applyFont="1" applyFill="1" applyBorder="1" applyAlignment="1">
      <alignment horizontal="center"/>
    </xf>
    <xf numFmtId="1" fontId="2" fillId="0" borderId="34" xfId="1" applyNumberFormat="1" applyFont="1" applyFill="1" applyBorder="1" applyAlignment="1">
      <alignment horizontal="center"/>
    </xf>
    <xf numFmtId="1" fontId="2" fillId="0" borderId="35" xfId="1" applyNumberFormat="1" applyFont="1" applyFill="1" applyBorder="1" applyAlignment="1">
      <alignment horizontal="center"/>
    </xf>
    <xf numFmtId="164" fontId="2" fillId="0" borderId="33" xfId="1" applyNumberFormat="1" applyFont="1" applyFill="1" applyBorder="1" applyAlignment="1">
      <alignment horizontal="center"/>
    </xf>
    <xf numFmtId="1" fontId="2" fillId="0" borderId="63" xfId="1" applyNumberFormat="1" applyFont="1" applyFill="1" applyBorder="1" applyAlignment="1">
      <alignment horizontal="center"/>
    </xf>
    <xf numFmtId="164" fontId="2" fillId="0" borderId="36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/>
    </xf>
    <xf numFmtId="165" fontId="2" fillId="0" borderId="38" xfId="1" applyNumberFormat="1" applyFont="1" applyFill="1" applyBorder="1" applyAlignment="1">
      <alignment horizontal="center"/>
    </xf>
    <xf numFmtId="1" fontId="2" fillId="0" borderId="41" xfId="1" applyNumberFormat="1" applyFont="1" applyFill="1" applyBorder="1" applyAlignment="1">
      <alignment horizontal="center"/>
    </xf>
    <xf numFmtId="1" fontId="2" fillId="0" borderId="43" xfId="1" applyNumberFormat="1" applyFont="1" applyFill="1" applyBorder="1" applyAlignment="1">
      <alignment horizontal="center"/>
    </xf>
    <xf numFmtId="164" fontId="2" fillId="0" borderId="38" xfId="1" applyNumberFormat="1" applyFont="1" applyFill="1" applyBorder="1" applyAlignment="1">
      <alignment horizontal="center"/>
    </xf>
    <xf numFmtId="1" fontId="2" fillId="0" borderId="44" xfId="1" applyNumberFormat="1" applyFont="1" applyFill="1" applyBorder="1" applyAlignment="1">
      <alignment horizontal="center"/>
    </xf>
    <xf numFmtId="0" fontId="5" fillId="0" borderId="47" xfId="1" applyFont="1" applyFill="1" applyBorder="1" applyAlignment="1"/>
    <xf numFmtId="0" fontId="5" fillId="0" borderId="45" xfId="1" applyFont="1" applyFill="1" applyBorder="1" applyAlignment="1"/>
    <xf numFmtId="1" fontId="4" fillId="0" borderId="45" xfId="1" applyNumberFormat="1" applyFont="1" applyFill="1" applyBorder="1" applyAlignment="1"/>
    <xf numFmtId="1" fontId="4" fillId="0" borderId="1" xfId="1" applyNumberFormat="1" applyFont="1" applyFill="1" applyBorder="1" applyAlignment="1"/>
    <xf numFmtId="1" fontId="4" fillId="0" borderId="64" xfId="1" applyNumberFormat="1" applyFont="1" applyFill="1" applyBorder="1" applyAlignment="1">
      <alignment horizontal="center"/>
    </xf>
    <xf numFmtId="1" fontId="4" fillId="0" borderId="42" xfId="1" applyNumberFormat="1" applyFont="1" applyFill="1" applyBorder="1" applyAlignment="1">
      <alignment horizontal="center"/>
    </xf>
    <xf numFmtId="1" fontId="4" fillId="0" borderId="65" xfId="1" applyNumberFormat="1" applyFont="1" applyFill="1" applyBorder="1" applyAlignment="1">
      <alignment horizontal="center"/>
    </xf>
    <xf numFmtId="1" fontId="4" fillId="0" borderId="66" xfId="1" applyNumberFormat="1" applyFont="1" applyFill="1" applyBorder="1" applyAlignment="1">
      <alignment horizontal="center"/>
    </xf>
    <xf numFmtId="1" fontId="4" fillId="0" borderId="0" xfId="1" applyNumberFormat="1" applyFont="1" applyFill="1" applyBorder="1"/>
    <xf numFmtId="166" fontId="2" fillId="0" borderId="0" xfId="1" applyNumberFormat="1" applyFill="1"/>
    <xf numFmtId="0" fontId="2" fillId="0" borderId="0" xfId="1"/>
    <xf numFmtId="0" fontId="13" fillId="0" borderId="0" xfId="1" applyFont="1" applyFill="1" applyBorder="1" applyAlignment="1"/>
    <xf numFmtId="164" fontId="2" fillId="0" borderId="3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14" fillId="0" borderId="3" xfId="1" applyNumberFormat="1" applyFont="1" applyFill="1" applyBorder="1" applyAlignment="1">
      <alignment horizontal="center"/>
    </xf>
    <xf numFmtId="164" fontId="14" fillId="0" borderId="7" xfId="1" applyNumberFormat="1" applyFont="1" applyFill="1" applyBorder="1" applyAlignment="1">
      <alignment horizontal="center"/>
    </xf>
    <xf numFmtId="164" fontId="2" fillId="0" borderId="11" xfId="1" applyNumberFormat="1" applyFont="1" applyFill="1" applyBorder="1"/>
    <xf numFmtId="0" fontId="2" fillId="0" borderId="0" xfId="1" applyFont="1" applyFill="1"/>
    <xf numFmtId="1" fontId="14" fillId="0" borderId="23" xfId="1" applyNumberFormat="1" applyFont="1" applyFill="1" applyBorder="1" applyAlignment="1">
      <alignment horizontal="center"/>
    </xf>
    <xf numFmtId="164" fontId="2" fillId="0" borderId="19" xfId="1" applyNumberFormat="1" applyFont="1" applyFill="1" applyBorder="1"/>
    <xf numFmtId="1" fontId="14" fillId="0" borderId="29" xfId="1" applyNumberFormat="1" applyFont="1" applyFill="1" applyBorder="1" applyAlignment="1">
      <alignment horizontal="center"/>
    </xf>
    <xf numFmtId="164" fontId="2" fillId="0" borderId="26" xfId="1" applyNumberFormat="1" applyFont="1" applyFill="1" applyBorder="1"/>
    <xf numFmtId="1" fontId="15" fillId="0" borderId="59" xfId="1" applyNumberFormat="1" applyFont="1" applyFill="1" applyBorder="1" applyAlignment="1">
      <alignment horizontal="center"/>
    </xf>
    <xf numFmtId="164" fontId="4" fillId="0" borderId="57" xfId="1" applyNumberFormat="1" applyFont="1" applyFill="1" applyBorder="1"/>
    <xf numFmtId="1" fontId="14" fillId="0" borderId="34" xfId="1" applyNumberFormat="1" applyFont="1" applyFill="1" applyBorder="1" applyAlignment="1">
      <alignment horizontal="center"/>
    </xf>
    <xf numFmtId="164" fontId="2" fillId="0" borderId="31" xfId="1" applyNumberFormat="1" applyFont="1" applyFill="1" applyBorder="1"/>
    <xf numFmtId="164" fontId="2" fillId="0" borderId="66" xfId="1" applyNumberFormat="1" applyFont="1" applyFill="1" applyBorder="1" applyAlignment="1">
      <alignment horizontal="center"/>
    </xf>
    <xf numFmtId="1" fontId="2" fillId="0" borderId="65" xfId="1" applyNumberFormat="1" applyFont="1" applyFill="1" applyBorder="1" applyAlignment="1">
      <alignment horizontal="center"/>
    </xf>
    <xf numFmtId="1" fontId="14" fillId="0" borderId="65" xfId="1" applyNumberFormat="1" applyFont="1" applyFill="1" applyBorder="1" applyAlignment="1">
      <alignment horizontal="center"/>
    </xf>
    <xf numFmtId="1" fontId="6" fillId="0" borderId="30" xfId="1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vertical="center"/>
    </xf>
    <xf numFmtId="1" fontId="6" fillId="0" borderId="67" xfId="1" applyNumberFormat="1" applyFont="1" applyFill="1" applyBorder="1" applyAlignment="1">
      <alignment horizontal="center"/>
    </xf>
    <xf numFmtId="164" fontId="6" fillId="0" borderId="55" xfId="0" applyNumberFormat="1" applyFont="1" applyFill="1" applyBorder="1" applyAlignment="1">
      <alignment horizontal="center" vertical="center"/>
    </xf>
    <xf numFmtId="1" fontId="6" fillId="0" borderId="28" xfId="1" applyNumberFormat="1" applyFont="1" applyFill="1" applyBorder="1" applyAlignment="1">
      <alignment horizontal="center"/>
    </xf>
    <xf numFmtId="1" fontId="6" fillId="0" borderId="56" xfId="1" applyNumberFormat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1" fontId="6" fillId="0" borderId="68" xfId="1" applyNumberFormat="1" applyFont="1" applyFill="1" applyBorder="1" applyAlignment="1">
      <alignment horizontal="center"/>
    </xf>
    <xf numFmtId="164" fontId="6" fillId="0" borderId="62" xfId="0" applyNumberFormat="1" applyFont="1" applyFill="1" applyBorder="1" applyAlignment="1">
      <alignment horizontal="center" vertical="center"/>
    </xf>
    <xf numFmtId="1" fontId="6" fillId="0" borderId="33" xfId="1" applyNumberFormat="1" applyFont="1" applyFill="1" applyBorder="1" applyAlignment="1">
      <alignment horizontal="center"/>
    </xf>
    <xf numFmtId="1" fontId="6" fillId="0" borderId="63" xfId="1" applyNumberFormat="1" applyFont="1" applyFill="1" applyBorder="1" applyAlignment="1">
      <alignment horizontal="center"/>
    </xf>
    <xf numFmtId="164" fontId="7" fillId="0" borderId="57" xfId="1" applyNumberFormat="1" applyFont="1" applyFill="1" applyBorder="1" applyAlignment="1">
      <alignment horizontal="center"/>
    </xf>
    <xf numFmtId="1" fontId="7" fillId="0" borderId="51" xfId="1" applyNumberFormat="1" applyFont="1" applyFill="1" applyBorder="1" applyAlignment="1">
      <alignment horizontal="center"/>
    </xf>
    <xf numFmtId="0" fontId="19" fillId="0" borderId="58" xfId="0" applyFont="1" applyFill="1" applyBorder="1" applyAlignment="1">
      <alignment horizontal="center" vertical="center"/>
    </xf>
    <xf numFmtId="1" fontId="7" fillId="0" borderId="9" xfId="1" applyNumberFormat="1" applyFont="1" applyFill="1" applyBorder="1" applyAlignment="1">
      <alignment horizontal="center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58" xfId="1" applyNumberFormat="1" applyFont="1" applyFill="1" applyBorder="1" applyAlignment="1">
      <alignment horizontal="center"/>
    </xf>
    <xf numFmtId="1" fontId="7" fillId="0" borderId="59" xfId="1" applyNumberFormat="1" applyFont="1" applyFill="1" applyBorder="1" applyAlignment="1">
      <alignment horizontal="center"/>
    </xf>
    <xf numFmtId="1" fontId="7" fillId="0" borderId="58" xfId="1" applyNumberFormat="1" applyFont="1" applyFill="1" applyBorder="1" applyAlignment="1">
      <alignment horizontal="center"/>
    </xf>
    <xf numFmtId="2" fontId="7" fillId="0" borderId="59" xfId="1" applyNumberFormat="1" applyFont="1" applyFill="1" applyBorder="1" applyAlignment="1">
      <alignment horizontal="center"/>
    </xf>
    <xf numFmtId="164" fontId="7" fillId="0" borderId="60" xfId="1" applyNumberFormat="1" applyFont="1" applyFill="1" applyBorder="1" applyAlignment="1">
      <alignment horizontal="center"/>
    </xf>
    <xf numFmtId="1" fontId="7" fillId="0" borderId="61" xfId="1" applyNumberFormat="1" applyFont="1" applyFill="1" applyBorder="1" applyAlignment="1">
      <alignment horizontal="center"/>
    </xf>
    <xf numFmtId="0" fontId="7" fillId="0" borderId="51" xfId="1" applyFont="1" applyFill="1" applyBorder="1" applyAlignment="1">
      <alignment horizontal="center"/>
    </xf>
    <xf numFmtId="1" fontId="7" fillId="0" borderId="60" xfId="1" applyNumberFormat="1" applyFont="1" applyFill="1" applyBorder="1" applyAlignment="1">
      <alignment horizontal="center"/>
    </xf>
    <xf numFmtId="0" fontId="7" fillId="0" borderId="58" xfId="1" applyFont="1" applyFill="1" applyBorder="1" applyAlignment="1">
      <alignment horizontal="center"/>
    </xf>
    <xf numFmtId="2" fontId="2" fillId="0" borderId="21" xfId="1" applyNumberFormat="1" applyFont="1" applyFill="1" applyBorder="1" applyAlignment="1">
      <alignment horizontal="center"/>
    </xf>
    <xf numFmtId="165" fontId="2" fillId="0" borderId="58" xfId="1" applyNumberFormat="1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/>
    </xf>
    <xf numFmtId="0" fontId="2" fillId="0" borderId="33" xfId="1" applyFont="1" applyFill="1" applyBorder="1" applyAlignment="1">
      <alignment horizontal="center"/>
    </xf>
    <xf numFmtId="0" fontId="2" fillId="0" borderId="70" xfId="1" applyFont="1" applyFill="1" applyBorder="1" applyAlignment="1">
      <alignment horizontal="center"/>
    </xf>
    <xf numFmtId="0" fontId="2" fillId="0" borderId="71" xfId="1" applyFont="1" applyFill="1" applyBorder="1" applyAlignment="1">
      <alignment horizontal="center"/>
    </xf>
    <xf numFmtId="0" fontId="4" fillId="0" borderId="50" xfId="1" applyFont="1" applyFill="1" applyBorder="1" applyAlignment="1">
      <alignment horizontal="center"/>
    </xf>
    <xf numFmtId="0" fontId="2" fillId="0" borderId="72" xfId="1" applyFont="1" applyFill="1" applyBorder="1" applyAlignment="1">
      <alignment horizontal="center"/>
    </xf>
    <xf numFmtId="0" fontId="2" fillId="0" borderId="73" xfId="1" applyFont="1" applyFill="1" applyBorder="1" applyAlignment="1">
      <alignment horizontal="center"/>
    </xf>
    <xf numFmtId="1" fontId="2" fillId="0" borderId="19" xfId="1" applyNumberFormat="1" applyFont="1" applyFill="1" applyBorder="1" applyAlignment="1">
      <alignment horizontal="center"/>
    </xf>
    <xf numFmtId="0" fontId="2" fillId="0" borderId="21" xfId="1" applyFont="1" applyFill="1" applyBorder="1"/>
    <xf numFmtId="0" fontId="2" fillId="0" borderId="33" xfId="1" applyFont="1" applyFill="1" applyBorder="1"/>
    <xf numFmtId="0" fontId="2" fillId="0" borderId="31" xfId="1" applyFont="1" applyFill="1" applyBorder="1"/>
    <xf numFmtId="0" fontId="2" fillId="0" borderId="19" xfId="1" applyFont="1" applyFill="1" applyBorder="1"/>
    <xf numFmtId="0" fontId="4" fillId="0" borderId="54" xfId="1" applyFont="1" applyFill="1" applyBorder="1" applyAlignment="1">
      <alignment horizontal="center" vertical="center" wrapText="1"/>
    </xf>
    <xf numFmtId="164" fontId="17" fillId="0" borderId="40" xfId="2" applyNumberFormat="1" applyFill="1" applyBorder="1" applyAlignment="1">
      <alignment horizontal="center"/>
    </xf>
    <xf numFmtId="164" fontId="2" fillId="0" borderId="43" xfId="1" applyNumberFormat="1" applyFont="1" applyFill="1" applyBorder="1" applyAlignment="1">
      <alignment horizontal="center"/>
    </xf>
    <xf numFmtId="1" fontId="2" fillId="0" borderId="39" xfId="1" applyNumberFormat="1" applyFont="1" applyFill="1" applyBorder="1" applyAlignment="1">
      <alignment horizontal="center"/>
    </xf>
    <xf numFmtId="1" fontId="2" fillId="0" borderId="37" xfId="1" applyNumberFormat="1" applyFont="1" applyFill="1" applyBorder="1" applyAlignment="1">
      <alignment horizontal="center"/>
    </xf>
    <xf numFmtId="1" fontId="2" fillId="0" borderId="68" xfId="1" applyNumberFormat="1" applyFont="1" applyFill="1" applyBorder="1" applyAlignment="1">
      <alignment horizontal="center"/>
    </xf>
    <xf numFmtId="2" fontId="2" fillId="0" borderId="62" xfId="1" applyNumberFormat="1" applyFont="1" applyFill="1" applyBorder="1" applyAlignment="1">
      <alignment horizontal="center"/>
    </xf>
    <xf numFmtId="164" fontId="20" fillId="0" borderId="69" xfId="2" applyNumberFormat="1" applyFont="1" applyFill="1" applyBorder="1" applyAlignment="1">
      <alignment horizontal="center"/>
    </xf>
    <xf numFmtId="2" fontId="4" fillId="0" borderId="69" xfId="1" applyNumberFormat="1" applyFont="1" applyFill="1" applyBorder="1" applyAlignment="1">
      <alignment horizontal="center"/>
    </xf>
    <xf numFmtId="164" fontId="17" fillId="0" borderId="55" xfId="2" applyNumberFormat="1" applyFont="1" applyFill="1" applyBorder="1" applyAlignment="1">
      <alignment horizontal="center"/>
    </xf>
    <xf numFmtId="2" fontId="2" fillId="0" borderId="55" xfId="1" applyNumberFormat="1" applyFont="1" applyFill="1" applyBorder="1" applyAlignment="1">
      <alignment horizontal="center"/>
    </xf>
    <xf numFmtId="164" fontId="17" fillId="0" borderId="62" xfId="2" applyNumberFormat="1" applyFont="1" applyFill="1" applyBorder="1" applyAlignment="1">
      <alignment horizontal="center"/>
    </xf>
    <xf numFmtId="164" fontId="17" fillId="0" borderId="18" xfId="2" applyNumberFormat="1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0" fontId="4" fillId="0" borderId="54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17" fillId="0" borderId="2" xfId="2" applyNumberForma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 vertical="center" wrapText="1"/>
    </xf>
    <xf numFmtId="49" fontId="5" fillId="0" borderId="57" xfId="1" applyNumberFormat="1" applyFont="1" applyFill="1" applyBorder="1" applyAlignment="1">
      <alignment horizontal="center" vertical="center" wrapText="1"/>
    </xf>
    <xf numFmtId="49" fontId="5" fillId="0" borderId="69" xfId="1" applyNumberFormat="1" applyFont="1" applyFill="1" applyBorder="1" applyAlignment="1">
      <alignment horizontal="center" vertical="center" wrapText="1"/>
    </xf>
    <xf numFmtId="49" fontId="5" fillId="0" borderId="59" xfId="1" applyNumberFormat="1" applyFont="1" applyFill="1" applyBorder="1" applyAlignment="1">
      <alignment horizontal="center" vertical="center" wrapText="1"/>
    </xf>
    <xf numFmtId="49" fontId="5" fillId="0" borderId="58" xfId="1" applyNumberFormat="1" applyFont="1" applyFill="1" applyBorder="1" applyAlignment="1">
      <alignment horizontal="center" vertical="center" wrapText="1"/>
    </xf>
    <xf numFmtId="49" fontId="5" fillId="0" borderId="60" xfId="1" applyNumberFormat="1" applyFont="1" applyFill="1" applyBorder="1" applyAlignment="1">
      <alignment horizontal="center" vertical="center" wrapText="1"/>
    </xf>
    <xf numFmtId="49" fontId="5" fillId="0" borderId="51" xfId="1" applyNumberFormat="1" applyFont="1" applyFill="1" applyBorder="1" applyAlignment="1">
      <alignment horizontal="center" vertical="center" wrapText="1"/>
    </xf>
    <xf numFmtId="49" fontId="4" fillId="0" borderId="69" xfId="1" applyNumberFormat="1" applyFont="1" applyFill="1" applyBorder="1" applyAlignment="1">
      <alignment horizontal="center"/>
    </xf>
    <xf numFmtId="0" fontId="13" fillId="0" borderId="1" xfId="1" applyFont="1" applyFill="1" applyBorder="1" applyAlignment="1"/>
    <xf numFmtId="164" fontId="4" fillId="0" borderId="1" xfId="1" applyNumberFormat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4" fillId="0" borderId="58" xfId="1" applyFont="1" applyFill="1" applyBorder="1" applyAlignment="1">
      <alignment horizontal="center"/>
    </xf>
    <xf numFmtId="0" fontId="2" fillId="0" borderId="3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55" xfId="0" applyNumberFormat="1" applyFill="1" applyBorder="1" applyAlignment="1">
      <alignment horizontal="center"/>
    </xf>
    <xf numFmtId="2" fontId="0" fillId="0" borderId="62" xfId="0" applyNumberForma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164" fontId="6" fillId="0" borderId="69" xfId="0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/>
    </xf>
    <xf numFmtId="1" fontId="2" fillId="0" borderId="1" xfId="1" applyNumberFormat="1" applyFill="1" applyBorder="1" applyAlignment="1">
      <alignment horizontal="center"/>
    </xf>
    <xf numFmtId="2" fontId="2" fillId="0" borderId="1" xfId="1" applyNumberForma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4" fillId="0" borderId="45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47" xfId="1" applyNumberFormat="1" applyFont="1" applyFill="1" applyBorder="1" applyAlignment="1">
      <alignment horizontal="center"/>
    </xf>
    <xf numFmtId="1" fontId="4" fillId="0" borderId="48" xfId="1" applyNumberFormat="1" applyFont="1" applyFill="1" applyBorder="1" applyAlignment="1">
      <alignment horizontal="center"/>
    </xf>
    <xf numFmtId="1" fontId="4" fillId="0" borderId="45" xfId="1" applyNumberFormat="1" applyFont="1" applyFill="1" applyBorder="1" applyAlignment="1">
      <alignment horizontal="center"/>
    </xf>
    <xf numFmtId="1" fontId="4" fillId="0" borderId="49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45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4" fillId="0" borderId="45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1" fontId="3" fillId="0" borderId="0" xfId="1" applyNumberFormat="1" applyFont="1" applyFill="1" applyAlignment="1">
      <alignment horizontal="center"/>
    </xf>
    <xf numFmtId="0" fontId="3" fillId="0" borderId="1" xfId="1" applyFont="1" applyFill="1" applyBorder="1" applyAlignment="1">
      <alignment horizontal="left"/>
    </xf>
    <xf numFmtId="1" fontId="4" fillId="0" borderId="47" xfId="1" applyNumberFormat="1" applyFont="1" applyFill="1" applyBorder="1" applyAlignment="1">
      <alignment horizontal="center"/>
    </xf>
    <xf numFmtId="1" fontId="4" fillId="0" borderId="48" xfId="1" applyNumberFormat="1" applyFont="1" applyFill="1" applyBorder="1" applyAlignment="1">
      <alignment horizontal="center"/>
    </xf>
    <xf numFmtId="1" fontId="4" fillId="0" borderId="45" xfId="1" applyNumberFormat="1" applyFont="1" applyFill="1" applyBorder="1" applyAlignment="1">
      <alignment horizontal="center"/>
    </xf>
    <xf numFmtId="1" fontId="4" fillId="0" borderId="49" xfId="1" applyNumberFormat="1" applyFont="1" applyFill="1" applyBorder="1" applyAlignment="1">
      <alignment horizontal="center"/>
    </xf>
    <xf numFmtId="1" fontId="4" fillId="0" borderId="52" xfId="1" applyNumberFormat="1" applyFont="1" applyFill="1" applyBorder="1" applyAlignment="1">
      <alignment horizontal="center"/>
    </xf>
    <xf numFmtId="0" fontId="4" fillId="0" borderId="51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0" fontId="4" fillId="0" borderId="46" xfId="1" applyFont="1" applyFill="1" applyBorder="1" applyAlignment="1">
      <alignment horizontal="center"/>
    </xf>
    <xf numFmtId="0" fontId="4" fillId="0" borderId="50" xfId="1" applyFont="1" applyFill="1" applyBorder="1" applyAlignment="1">
      <alignment horizontal="left"/>
    </xf>
    <xf numFmtId="0" fontId="4" fillId="0" borderId="46" xfId="1" applyFont="1" applyFill="1" applyBorder="1" applyAlignment="1">
      <alignment horizontal="left"/>
    </xf>
    <xf numFmtId="1" fontId="4" fillId="0" borderId="10" xfId="1" applyNumberFormat="1" applyFont="1" applyFill="1" applyBorder="1" applyAlignment="1">
      <alignment horizontal="center"/>
    </xf>
    <xf numFmtId="1" fontId="4" fillId="0" borderId="44" xfId="1" applyNumberFormat="1" applyFont="1" applyFill="1" applyBorder="1" applyAlignment="1">
      <alignment horizontal="center"/>
    </xf>
    <xf numFmtId="1" fontId="4" fillId="0" borderId="47" xfId="1" applyNumberFormat="1" applyFont="1" applyFill="1" applyBorder="1"/>
    <xf numFmtId="0" fontId="6" fillId="0" borderId="26" xfId="1" applyFont="1" applyFill="1" applyBorder="1" applyAlignment="1">
      <alignment horizontal="center"/>
    </xf>
    <xf numFmtId="0" fontId="7" fillId="0" borderId="5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63" xfId="1" applyFont="1" applyFill="1" applyBorder="1" applyAlignment="1">
      <alignment horizontal="center"/>
    </xf>
    <xf numFmtId="0" fontId="4" fillId="0" borderId="61" xfId="1" applyFont="1" applyFill="1" applyBorder="1" applyAlignment="1">
      <alignment horizontal="center" vertical="center" wrapText="1"/>
    </xf>
    <xf numFmtId="1" fontId="6" fillId="0" borderId="61" xfId="1" applyNumberFormat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56" xfId="1" applyFont="1" applyFill="1" applyBorder="1" applyAlignment="1">
      <alignment horizontal="center"/>
    </xf>
    <xf numFmtId="0" fontId="7" fillId="0" borderId="61" xfId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164" fontId="2" fillId="0" borderId="15" xfId="1" applyNumberForma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164" fontId="2" fillId="0" borderId="18" xfId="1" applyNumberFormat="1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164" fontId="2" fillId="0" borderId="55" xfId="1" applyNumberFormat="1" applyFill="1" applyBorder="1" applyAlignment="1">
      <alignment horizontal="center"/>
    </xf>
    <xf numFmtId="0" fontId="0" fillId="0" borderId="28" xfId="0" applyFill="1" applyBorder="1" applyAlignment="1">
      <alignment horizontal="center" vertical="center"/>
    </xf>
    <xf numFmtId="164" fontId="2" fillId="0" borderId="69" xfId="1" applyNumberFormat="1" applyFill="1" applyBorder="1" applyAlignment="1">
      <alignment horizontal="center"/>
    </xf>
    <xf numFmtId="0" fontId="0" fillId="0" borderId="58" xfId="0" applyFill="1" applyBorder="1" applyAlignment="1">
      <alignment horizontal="center" vertical="center"/>
    </xf>
    <xf numFmtId="164" fontId="2" fillId="0" borderId="62" xfId="1" applyNumberFormat="1" applyFill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164" fontId="2" fillId="0" borderId="55" xfId="1" applyNumberFormat="1" applyFont="1" applyFill="1" applyBorder="1" applyAlignment="1">
      <alignment horizontal="center"/>
    </xf>
    <xf numFmtId="164" fontId="4" fillId="0" borderId="69" xfId="1" applyNumberFormat="1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  <xf numFmtId="164" fontId="2" fillId="0" borderId="40" xfId="1" applyNumberFormat="1" applyFill="1" applyBorder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164" fontId="2" fillId="0" borderId="74" xfId="1" applyNumberFormat="1" applyFill="1" applyBorder="1" applyAlignment="1">
      <alignment horizontal="center"/>
    </xf>
    <xf numFmtId="1" fontId="2" fillId="0" borderId="0" xfId="1" applyNumberFormat="1" applyFill="1" applyBorder="1"/>
    <xf numFmtId="1" fontId="19" fillId="0" borderId="52" xfId="0" applyNumberFormat="1" applyFont="1" applyBorder="1" applyAlignment="1">
      <alignment horizontal="center"/>
    </xf>
    <xf numFmtId="1" fontId="2" fillId="0" borderId="32" xfId="1" applyNumberFormat="1" applyFont="1" applyFill="1" applyBorder="1" applyAlignment="1">
      <alignment horizontal="center"/>
    </xf>
    <xf numFmtId="49" fontId="11" fillId="0" borderId="15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55" xfId="0" applyNumberFormat="1" applyFont="1" applyBorder="1" applyAlignment="1">
      <alignment horizontal="center" wrapText="1"/>
    </xf>
    <xf numFmtId="49" fontId="11" fillId="0" borderId="62" xfId="0" applyNumberFormat="1" applyFont="1" applyBorder="1" applyAlignment="1">
      <alignment horizontal="center" wrapText="1"/>
    </xf>
    <xf numFmtId="164" fontId="4" fillId="0" borderId="28" xfId="1" applyNumberFormat="1" applyFont="1" applyFill="1" applyBorder="1" applyAlignment="1">
      <alignment horizontal="center"/>
    </xf>
    <xf numFmtId="1" fontId="4" fillId="0" borderId="29" xfId="1" applyNumberFormat="1" applyFont="1" applyFill="1" applyBorder="1" applyAlignment="1">
      <alignment horizontal="center"/>
    </xf>
    <xf numFmtId="1" fontId="4" fillId="0" borderId="30" xfId="1" applyNumberFormat="1" applyFont="1" applyFill="1" applyBorder="1" applyAlignment="1">
      <alignment horizontal="center"/>
    </xf>
    <xf numFmtId="1" fontId="4" fillId="0" borderId="56" xfId="1" applyNumberFormat="1" applyFont="1" applyFill="1" applyBorder="1" applyAlignment="1">
      <alignment horizontal="center"/>
    </xf>
    <xf numFmtId="1" fontId="4" fillId="0" borderId="4" xfId="1" applyNumberFormat="1" applyFont="1" applyFill="1" applyBorder="1" applyAlignment="1">
      <alignment horizontal="center"/>
    </xf>
    <xf numFmtId="2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49" fontId="12" fillId="0" borderId="69" xfId="0" applyNumberFormat="1" applyFont="1" applyBorder="1" applyAlignment="1">
      <alignment horizontal="center" wrapText="1"/>
    </xf>
    <xf numFmtId="1" fontId="4" fillId="0" borderId="57" xfId="1" applyNumberFormat="1" applyFont="1" applyFill="1" applyBorder="1" applyAlignment="1">
      <alignment horizontal="center"/>
    </xf>
    <xf numFmtId="2" fontId="4" fillId="0" borderId="58" xfId="1" applyNumberFormat="1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2" fillId="0" borderId="56" xfId="1" applyFont="1" applyFill="1" applyBorder="1" applyAlignment="1">
      <alignment horizontal="center"/>
    </xf>
    <xf numFmtId="0" fontId="4" fillId="0" borderId="61" xfId="1" applyFont="1" applyFill="1" applyBorder="1" applyAlignment="1">
      <alignment horizontal="center"/>
    </xf>
    <xf numFmtId="0" fontId="2" fillId="0" borderId="63" xfId="1" applyFont="1" applyFill="1" applyBorder="1" applyAlignment="1">
      <alignment horizontal="center"/>
    </xf>
    <xf numFmtId="0" fontId="2" fillId="0" borderId="44" xfId="1" applyFont="1" applyFill="1" applyBorder="1" applyAlignment="1">
      <alignment horizontal="center"/>
    </xf>
    <xf numFmtId="49" fontId="5" fillId="0" borderId="54" xfId="1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49" fontId="21" fillId="0" borderId="15" xfId="0" applyNumberFormat="1" applyFont="1" applyFill="1" applyBorder="1" applyAlignment="1">
      <alignment horizontal="center" wrapText="1"/>
    </xf>
    <xf numFmtId="49" fontId="11" fillId="0" borderId="19" xfId="0" applyNumberFormat="1" applyFont="1" applyFill="1" applyBorder="1" applyAlignment="1">
      <alignment horizontal="center" wrapText="1"/>
    </xf>
    <xf numFmtId="49" fontId="11" fillId="0" borderId="18" xfId="0" applyNumberFormat="1" applyFont="1" applyFill="1" applyBorder="1" applyAlignment="1">
      <alignment horizontal="center" wrapText="1"/>
    </xf>
    <xf numFmtId="49" fontId="21" fillId="0" borderId="18" xfId="0" applyNumberFormat="1" applyFont="1" applyFill="1" applyBorder="1" applyAlignment="1">
      <alignment horizontal="center" wrapText="1"/>
    </xf>
    <xf numFmtId="49" fontId="11" fillId="0" borderId="26" xfId="0" applyNumberFormat="1" applyFont="1" applyFill="1" applyBorder="1" applyAlignment="1">
      <alignment horizontal="center" wrapText="1"/>
    </xf>
    <xf numFmtId="49" fontId="11" fillId="0" borderId="55" xfId="0" applyNumberFormat="1" applyFont="1" applyFill="1" applyBorder="1" applyAlignment="1">
      <alignment horizontal="center" wrapText="1"/>
    </xf>
    <xf numFmtId="49" fontId="21" fillId="0" borderId="55" xfId="0" applyNumberFormat="1" applyFont="1" applyFill="1" applyBorder="1" applyAlignment="1">
      <alignment horizontal="center" wrapText="1"/>
    </xf>
    <xf numFmtId="49" fontId="11" fillId="0" borderId="57" xfId="0" applyNumberFormat="1" applyFont="1" applyFill="1" applyBorder="1" applyAlignment="1">
      <alignment horizontal="center" wrapText="1"/>
    </xf>
    <xf numFmtId="49" fontId="11" fillId="0" borderId="69" xfId="0" applyNumberFormat="1" applyFont="1" applyFill="1" applyBorder="1" applyAlignment="1">
      <alignment horizontal="center" wrapText="1"/>
    </xf>
    <xf numFmtId="49" fontId="21" fillId="0" borderId="69" xfId="0" applyNumberFormat="1" applyFont="1" applyFill="1" applyBorder="1" applyAlignment="1">
      <alignment horizontal="center" wrapText="1"/>
    </xf>
    <xf numFmtId="49" fontId="11" fillId="0" borderId="31" xfId="0" applyNumberFormat="1" applyFont="1" applyFill="1" applyBorder="1" applyAlignment="1">
      <alignment horizontal="center" wrapText="1"/>
    </xf>
    <xf numFmtId="49" fontId="11" fillId="0" borderId="62" xfId="0" applyNumberFormat="1" applyFont="1" applyFill="1" applyBorder="1" applyAlignment="1">
      <alignment horizontal="center" wrapText="1"/>
    </xf>
    <xf numFmtId="49" fontId="21" fillId="0" borderId="62" xfId="0" applyNumberFormat="1" applyFont="1" applyFill="1" applyBorder="1" applyAlignment="1">
      <alignment horizontal="center" wrapText="1"/>
    </xf>
    <xf numFmtId="1" fontId="4" fillId="0" borderId="28" xfId="1" applyNumberFormat="1" applyFont="1" applyFill="1" applyBorder="1" applyAlignment="1">
      <alignment horizontal="center"/>
    </xf>
    <xf numFmtId="165" fontId="4" fillId="0" borderId="28" xfId="1" applyNumberFormat="1" applyFont="1" applyFill="1" applyBorder="1" applyAlignment="1">
      <alignment horizontal="center"/>
    </xf>
    <xf numFmtId="49" fontId="12" fillId="0" borderId="57" xfId="0" applyNumberFormat="1" applyFont="1" applyFill="1" applyBorder="1" applyAlignment="1">
      <alignment horizontal="center" wrapText="1"/>
    </xf>
    <xf numFmtId="49" fontId="12" fillId="0" borderId="69" xfId="0" applyNumberFormat="1" applyFont="1" applyFill="1" applyBorder="1" applyAlignment="1">
      <alignment horizontal="center" wrapText="1"/>
    </xf>
    <xf numFmtId="49" fontId="22" fillId="0" borderId="69" xfId="0" applyNumberFormat="1" applyFont="1" applyFill="1" applyBorder="1" applyAlignment="1">
      <alignment horizontal="center" wrapText="1"/>
    </xf>
    <xf numFmtId="49" fontId="11" fillId="0" borderId="36" xfId="0" applyNumberFormat="1" applyFont="1" applyFill="1" applyBorder="1" applyAlignment="1">
      <alignment horizontal="center" wrapText="1"/>
    </xf>
    <xf numFmtId="49" fontId="11" fillId="0" borderId="40" xfId="0" applyNumberFormat="1" applyFont="1" applyFill="1" applyBorder="1" applyAlignment="1">
      <alignment horizontal="center" wrapText="1"/>
    </xf>
    <xf numFmtId="49" fontId="21" fillId="0" borderId="40" xfId="0" applyNumberFormat="1" applyFont="1" applyFill="1" applyBorder="1" applyAlignment="1">
      <alignment horizontal="center" wrapText="1"/>
    </xf>
    <xf numFmtId="1" fontId="2" fillId="0" borderId="75" xfId="1" applyNumberFormat="1" applyFont="1" applyFill="1" applyBorder="1" applyAlignment="1">
      <alignment horizontal="center"/>
    </xf>
    <xf numFmtId="164" fontId="2" fillId="0" borderId="66" xfId="1" applyNumberFormat="1" applyFont="1" applyFill="1" applyBorder="1"/>
    <xf numFmtId="1" fontId="2" fillId="0" borderId="52" xfId="1" applyNumberFormat="1" applyFont="1" applyFill="1" applyBorder="1" applyAlignment="1">
      <alignment horizontal="center"/>
    </xf>
    <xf numFmtId="0" fontId="2" fillId="0" borderId="28" xfId="1" applyFont="1" applyFill="1" applyBorder="1"/>
    <xf numFmtId="0" fontId="4" fillId="0" borderId="58" xfId="1" applyFont="1" applyFill="1" applyBorder="1"/>
    <xf numFmtId="0" fontId="2" fillId="0" borderId="52" xfId="1" applyFont="1" applyFill="1" applyBorder="1" applyAlignment="1">
      <alignment horizontal="center"/>
    </xf>
    <xf numFmtId="49" fontId="11" fillId="0" borderId="64" xfId="0" applyNumberFormat="1" applyFont="1" applyBorder="1" applyAlignment="1">
      <alignment horizontal="center" wrapText="1"/>
    </xf>
    <xf numFmtId="0" fontId="2" fillId="0" borderId="26" xfId="1" applyFont="1" applyFill="1" applyBorder="1"/>
    <xf numFmtId="0" fontId="4" fillId="0" borderId="57" xfId="1" applyFont="1" applyFill="1" applyBorder="1"/>
    <xf numFmtId="49" fontId="11" fillId="0" borderId="64" xfId="0" applyNumberFormat="1" applyFont="1" applyFill="1" applyBorder="1" applyAlignment="1">
      <alignment horizontal="center" wrapText="1"/>
    </xf>
    <xf numFmtId="165" fontId="2" fillId="0" borderId="76" xfId="1" applyNumberFormat="1" applyFont="1" applyFill="1" applyBorder="1" applyAlignment="1">
      <alignment horizontal="center"/>
    </xf>
    <xf numFmtId="164" fontId="2" fillId="0" borderId="35" xfId="1" applyNumberFormat="1" applyFont="1" applyFill="1" applyBorder="1" applyAlignment="1">
      <alignment horizontal="center"/>
    </xf>
    <xf numFmtId="164" fontId="17" fillId="0" borderId="62" xfId="2" applyNumberFormat="1" applyFill="1" applyBorder="1" applyAlignment="1">
      <alignment horizontal="center"/>
    </xf>
    <xf numFmtId="2" fontId="16" fillId="0" borderId="15" xfId="1" applyNumberFormat="1" applyFont="1" applyFill="1" applyBorder="1" applyAlignment="1">
      <alignment horizontal="center"/>
    </xf>
    <xf numFmtId="2" fontId="16" fillId="0" borderId="18" xfId="1" applyNumberFormat="1" applyFont="1" applyFill="1" applyBorder="1" applyAlignment="1">
      <alignment horizontal="center"/>
    </xf>
    <xf numFmtId="2" fontId="16" fillId="0" borderId="40" xfId="1" applyNumberFormat="1" applyFont="1" applyFill="1" applyBorder="1" applyAlignment="1">
      <alignment horizontal="center"/>
    </xf>
    <xf numFmtId="2" fontId="16" fillId="0" borderId="55" xfId="1" applyNumberFormat="1" applyFont="1" applyFill="1" applyBorder="1" applyAlignment="1">
      <alignment horizontal="center"/>
    </xf>
    <xf numFmtId="2" fontId="16" fillId="0" borderId="62" xfId="1" applyNumberFormat="1" applyFont="1" applyFill="1" applyBorder="1" applyAlignment="1">
      <alignment horizontal="center"/>
    </xf>
    <xf numFmtId="2" fontId="16" fillId="0" borderId="53" xfId="1" applyNumberFormat="1" applyFont="1" applyFill="1" applyBorder="1" applyAlignment="1">
      <alignment horizontal="center"/>
    </xf>
    <xf numFmtId="2" fontId="2" fillId="0" borderId="72" xfId="1" applyNumberFormat="1" applyFont="1" applyFill="1" applyBorder="1" applyAlignment="1">
      <alignment horizontal="center"/>
    </xf>
    <xf numFmtId="2" fontId="2" fillId="0" borderId="73" xfId="1" applyNumberFormat="1" applyFont="1" applyFill="1" applyBorder="1" applyAlignment="1">
      <alignment horizontal="center"/>
    </xf>
    <xf numFmtId="164" fontId="1" fillId="0" borderId="55" xfId="2" applyNumberFormat="1" applyFont="1" applyFill="1" applyBorder="1" applyAlignment="1">
      <alignment horizontal="center"/>
    </xf>
    <xf numFmtId="164" fontId="1" fillId="0" borderId="18" xfId="2" applyNumberFormat="1" applyFont="1" applyFill="1" applyBorder="1" applyAlignment="1">
      <alignment horizontal="center"/>
    </xf>
    <xf numFmtId="2" fontId="0" fillId="0" borderId="55" xfId="0" applyNumberFormat="1" applyFont="1" applyFill="1" applyBorder="1" applyAlignment="1">
      <alignment horizontal="center"/>
    </xf>
    <xf numFmtId="2" fontId="23" fillId="0" borderId="69" xfId="0" applyNumberFormat="1" applyFont="1" applyFill="1" applyBorder="1" applyAlignment="1">
      <alignment horizontal="center"/>
    </xf>
    <xf numFmtId="2" fontId="0" fillId="0" borderId="18" xfId="0" applyNumberFormat="1" applyFont="1" applyFill="1" applyBorder="1" applyAlignment="1">
      <alignment horizontal="center"/>
    </xf>
    <xf numFmtId="2" fontId="1" fillId="0" borderId="15" xfId="3" applyNumberFormat="1" applyFill="1" applyBorder="1" applyAlignment="1">
      <alignment horizontal="center"/>
    </xf>
    <xf numFmtId="2" fontId="1" fillId="0" borderId="19" xfId="3" applyNumberFormat="1" applyFill="1" applyBorder="1" applyAlignment="1">
      <alignment horizontal="center"/>
    </xf>
    <xf numFmtId="2" fontId="1" fillId="0" borderId="18" xfId="3" applyNumberFormat="1" applyFill="1" applyBorder="1" applyAlignment="1">
      <alignment horizontal="center"/>
    </xf>
    <xf numFmtId="2" fontId="1" fillId="0" borderId="55" xfId="3" applyNumberFormat="1" applyFill="1" applyBorder="1" applyAlignment="1">
      <alignment horizontal="center"/>
    </xf>
    <xf numFmtId="2" fontId="1" fillId="0" borderId="62" xfId="3" applyNumberFormat="1" applyFill="1" applyBorder="1" applyAlignment="1">
      <alignment horizontal="center"/>
    </xf>
    <xf numFmtId="2" fontId="1" fillId="0" borderId="55" xfId="3" applyNumberFormat="1" applyFont="1" applyFill="1" applyBorder="1" applyAlignment="1">
      <alignment horizontal="center"/>
    </xf>
    <xf numFmtId="2" fontId="20" fillId="0" borderId="69" xfId="3" applyNumberFormat="1" applyFont="1" applyFill="1" applyBorder="1" applyAlignment="1">
      <alignment horizontal="center"/>
    </xf>
    <xf numFmtId="2" fontId="1" fillId="0" borderId="18" xfId="3" applyNumberFormat="1" applyFont="1" applyFill="1" applyBorder="1" applyAlignment="1">
      <alignment horizontal="center"/>
    </xf>
    <xf numFmtId="2" fontId="1" fillId="0" borderId="40" xfId="3" applyNumberFormat="1" applyFill="1" applyBorder="1" applyAlignment="1">
      <alignment horizontal="center"/>
    </xf>
    <xf numFmtId="0" fontId="2" fillId="0" borderId="4" xfId="1" applyFill="1" applyBorder="1" applyAlignment="1">
      <alignment horizontal="left"/>
    </xf>
    <xf numFmtId="2" fontId="1" fillId="0" borderId="26" xfId="3" applyNumberFormat="1" applyFill="1" applyBorder="1" applyAlignment="1">
      <alignment horizontal="center"/>
    </xf>
    <xf numFmtId="2" fontId="1" fillId="0" borderId="31" xfId="3" applyNumberFormat="1" applyFill="1" applyBorder="1" applyAlignment="1">
      <alignment horizontal="center"/>
    </xf>
    <xf numFmtId="2" fontId="24" fillId="0" borderId="69" xfId="1" applyNumberFormat="1" applyFont="1" applyFill="1" applyBorder="1" applyAlignment="1">
      <alignment horizontal="center"/>
    </xf>
    <xf numFmtId="2" fontId="20" fillId="0" borderId="57" xfId="3" applyNumberFormat="1" applyFont="1" applyFill="1" applyBorder="1" applyAlignment="1">
      <alignment horizontal="center"/>
    </xf>
    <xf numFmtId="0" fontId="2" fillId="0" borderId="53" xfId="1" applyFont="1" applyFill="1" applyBorder="1" applyAlignment="1">
      <alignment horizontal="center"/>
    </xf>
    <xf numFmtId="2" fontId="1" fillId="0" borderId="11" xfId="3" applyNumberForma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BX44"/>
  <sheetViews>
    <sheetView workbookViewId="0">
      <selection activeCell="AR1" sqref="A1:AR38"/>
    </sheetView>
  </sheetViews>
  <sheetFormatPr defaultRowHeight="12.75" x14ac:dyDescent="0.2"/>
  <cols>
    <col min="1" max="1" width="7.7109375" style="2" customWidth="1"/>
    <col min="2" max="2" width="16.85546875" style="2" customWidth="1"/>
    <col min="3" max="3" width="9.42578125" style="2" customWidth="1"/>
    <col min="4" max="4" width="6.85546875" style="2" customWidth="1"/>
    <col min="5" max="5" width="8.5703125" style="2" customWidth="1"/>
    <col min="6" max="6" width="8.140625" style="2" customWidth="1"/>
    <col min="7" max="7" width="17" style="2" customWidth="1"/>
    <col min="8" max="8" width="9.140625" style="2"/>
    <col min="9" max="9" width="10.140625" style="2" customWidth="1"/>
    <col min="10" max="10" width="17" style="2" customWidth="1"/>
    <col min="11" max="11" width="9.5703125" style="2" customWidth="1"/>
    <col min="12" max="12" width="7" style="2" customWidth="1"/>
    <col min="13" max="13" width="6.85546875" style="2" customWidth="1"/>
    <col min="14" max="14" width="8.85546875" style="2" customWidth="1"/>
    <col min="15" max="15" width="17.7109375" style="2" customWidth="1"/>
    <col min="16" max="16" width="9" style="2" customWidth="1"/>
    <col min="17" max="17" width="10" style="2" customWidth="1"/>
    <col min="18" max="18" width="12.5703125" style="2" customWidth="1"/>
    <col min="19" max="19" width="9.28515625" style="2" customWidth="1"/>
    <col min="20" max="20" width="7" style="2" customWidth="1"/>
    <col min="21" max="21" width="11.28515625" style="2" customWidth="1"/>
    <col min="22" max="22" width="9.140625" style="2"/>
    <col min="23" max="23" width="8.42578125" style="2" customWidth="1"/>
    <col min="24" max="24" width="11" style="2" customWidth="1"/>
    <col min="25" max="25" width="9.28515625" style="2" customWidth="1"/>
    <col min="26" max="26" width="8.85546875" style="2" customWidth="1"/>
    <col min="27" max="27" width="12" style="2" customWidth="1"/>
    <col min="28" max="28" width="9" style="2" customWidth="1"/>
    <col min="29" max="29" width="11.42578125" style="2" customWidth="1"/>
    <col min="30" max="30" width="11.5703125" style="2" customWidth="1"/>
    <col min="31" max="31" width="9.140625" style="2"/>
    <col min="32" max="32" width="7.7109375" style="2" customWidth="1"/>
    <col min="33" max="33" width="12" style="2" customWidth="1"/>
    <col min="34" max="34" width="9.7109375" style="2" customWidth="1"/>
    <col min="35" max="36" width="11.28515625" style="2" customWidth="1"/>
    <col min="37" max="37" width="9.28515625" style="2" customWidth="1"/>
    <col min="38" max="38" width="9.85546875" style="2" customWidth="1"/>
    <col min="39" max="39" width="10" style="2" customWidth="1"/>
    <col min="40" max="40" width="9.28515625" style="2" customWidth="1"/>
    <col min="41" max="41" width="11.42578125" style="2" customWidth="1"/>
    <col min="42" max="42" width="13.42578125" style="2" customWidth="1"/>
    <col min="43" max="43" width="12.140625" style="2" customWidth="1"/>
    <col min="44" max="44" width="14.28515625" style="2" customWidth="1"/>
    <col min="45" max="16384" width="9.140625" style="2"/>
  </cols>
  <sheetData>
    <row r="1" spans="1:76" x14ac:dyDescent="0.2">
      <c r="A1" s="1"/>
      <c r="B1" s="2" t="s">
        <v>0</v>
      </c>
      <c r="K1" s="2" t="s">
        <v>1</v>
      </c>
    </row>
    <row r="2" spans="1:76" ht="18.75" customHeight="1" thickBot="1" x14ac:dyDescent="0.3">
      <c r="A2" s="260" t="s">
        <v>74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3"/>
      <c r="P2" s="3"/>
      <c r="Q2" s="3"/>
      <c r="R2" s="3"/>
      <c r="S2" s="3"/>
      <c r="T2" s="3"/>
      <c r="U2" s="3"/>
      <c r="V2" s="3"/>
      <c r="W2" s="3"/>
    </row>
    <row r="3" spans="1:76" ht="75.75" customHeight="1" thickBot="1" x14ac:dyDescent="0.25">
      <c r="A3" s="229" t="s">
        <v>2</v>
      </c>
      <c r="B3" s="224" t="s">
        <v>3</v>
      </c>
      <c r="C3" s="223" t="s">
        <v>4</v>
      </c>
      <c r="D3" s="228" t="s">
        <v>5</v>
      </c>
      <c r="E3" s="226" t="s">
        <v>6</v>
      </c>
      <c r="F3" s="222" t="s">
        <v>7</v>
      </c>
      <c r="G3" s="224" t="s">
        <v>8</v>
      </c>
      <c r="H3" s="226" t="s">
        <v>4</v>
      </c>
      <c r="I3" s="225" t="s">
        <v>9</v>
      </c>
      <c r="J3" s="223" t="s">
        <v>10</v>
      </c>
      <c r="K3" s="223" t="s">
        <v>4</v>
      </c>
      <c r="L3" s="228" t="s">
        <v>5</v>
      </c>
      <c r="M3" s="226" t="s">
        <v>6</v>
      </c>
      <c r="N3" s="222" t="s">
        <v>7</v>
      </c>
      <c r="O3" s="224" t="s">
        <v>11</v>
      </c>
      <c r="P3" s="226" t="s">
        <v>4</v>
      </c>
      <c r="Q3" s="225" t="s">
        <v>9</v>
      </c>
      <c r="R3" s="223" t="s">
        <v>12</v>
      </c>
      <c r="S3" s="223" t="s">
        <v>4</v>
      </c>
      <c r="T3" s="228" t="s">
        <v>5</v>
      </c>
      <c r="U3" s="224" t="s">
        <v>13</v>
      </c>
      <c r="V3" s="223" t="s">
        <v>4</v>
      </c>
      <c r="W3" s="228" t="s">
        <v>5</v>
      </c>
      <c r="X3" s="224" t="s">
        <v>14</v>
      </c>
      <c r="Y3" s="223" t="s">
        <v>4</v>
      </c>
      <c r="Z3" s="222" t="s">
        <v>5</v>
      </c>
      <c r="AA3" s="224" t="s">
        <v>15</v>
      </c>
      <c r="AB3" s="226" t="s">
        <v>4</v>
      </c>
      <c r="AC3" s="225" t="s">
        <v>9</v>
      </c>
      <c r="AD3" s="224" t="s">
        <v>16</v>
      </c>
      <c r="AE3" s="223" t="s">
        <v>4</v>
      </c>
      <c r="AF3" s="228" t="s">
        <v>5</v>
      </c>
      <c r="AG3" s="224" t="s">
        <v>17</v>
      </c>
      <c r="AH3" s="226" t="s">
        <v>4</v>
      </c>
      <c r="AI3" s="225" t="s">
        <v>9</v>
      </c>
      <c r="AJ3" s="224" t="s">
        <v>18</v>
      </c>
      <c r="AK3" s="226" t="s">
        <v>4</v>
      </c>
      <c r="AL3" s="227" t="s">
        <v>5</v>
      </c>
      <c r="AM3" s="224" t="s">
        <v>19</v>
      </c>
      <c r="AN3" s="226" t="s">
        <v>4</v>
      </c>
      <c r="AO3" s="225" t="s">
        <v>9</v>
      </c>
      <c r="AP3" s="308" t="s">
        <v>20</v>
      </c>
      <c r="AQ3" s="227" t="s">
        <v>21</v>
      </c>
      <c r="AR3" s="287" t="s">
        <v>75</v>
      </c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</row>
    <row r="4" spans="1:76" s="240" customFormat="1" x14ac:dyDescent="0.2">
      <c r="A4" s="10">
        <v>0</v>
      </c>
      <c r="B4" s="293">
        <v>20404.475999999999</v>
      </c>
      <c r="C4" s="11"/>
      <c r="D4" s="12"/>
      <c r="E4" s="294">
        <v>6.3</v>
      </c>
      <c r="F4" s="13"/>
      <c r="G4" s="14">
        <v>7461.3450000000003</v>
      </c>
      <c r="H4" s="15"/>
      <c r="I4" s="16"/>
      <c r="J4" s="293">
        <v>18194.494999999999</v>
      </c>
      <c r="K4" s="15"/>
      <c r="L4" s="15"/>
      <c r="M4" s="294">
        <v>6.4</v>
      </c>
      <c r="N4" s="16"/>
      <c r="O4" s="14">
        <v>6301.1210000000001</v>
      </c>
      <c r="P4" s="15"/>
      <c r="Q4" s="16"/>
      <c r="R4" s="293">
        <v>25976.542000000001</v>
      </c>
      <c r="S4" s="15"/>
      <c r="T4" s="16"/>
      <c r="U4" s="293">
        <v>2436.0520000000001</v>
      </c>
      <c r="V4" s="15"/>
      <c r="W4" s="16"/>
      <c r="X4" s="293">
        <v>4249.9219999999996</v>
      </c>
      <c r="Y4" s="15"/>
      <c r="Z4" s="16"/>
      <c r="AA4" s="14">
        <v>2633.9059999999999</v>
      </c>
      <c r="AB4" s="17"/>
      <c r="AC4" s="16"/>
      <c r="AD4" s="293">
        <v>73.099000000000004</v>
      </c>
      <c r="AE4" s="17"/>
      <c r="AF4" s="16"/>
      <c r="AG4" s="14">
        <v>241.29300000000001</v>
      </c>
      <c r="AH4" s="15"/>
      <c r="AI4" s="16"/>
      <c r="AJ4" s="293">
        <v>865.31200000000001</v>
      </c>
      <c r="AK4" s="18"/>
      <c r="AL4" s="19"/>
      <c r="AM4" s="14">
        <v>712.12199999999996</v>
      </c>
      <c r="AN4" s="18"/>
      <c r="AO4" s="20"/>
      <c r="AP4" s="289"/>
      <c r="AQ4" s="10"/>
      <c r="AR4" s="10"/>
    </row>
    <row r="5" spans="1:76" s="21" customFormat="1" x14ac:dyDescent="0.2">
      <c r="A5" s="285">
        <v>1</v>
      </c>
      <c r="B5" s="295">
        <v>20404.597600000001</v>
      </c>
      <c r="C5" s="22">
        <f t="shared" ref="C5:C28" si="0">B5-B4</f>
        <v>0.12160000000221771</v>
      </c>
      <c r="D5" s="23">
        <f t="shared" ref="D5:D28" si="1">C5*12000</f>
        <v>1459.2000000266125</v>
      </c>
      <c r="E5" s="296">
        <v>6.3</v>
      </c>
      <c r="F5" s="25" t="s">
        <v>22</v>
      </c>
      <c r="G5" s="26">
        <v>7461.3869999999997</v>
      </c>
      <c r="H5" s="27">
        <f t="shared" ref="H5:H28" si="2">G5-G4</f>
        <v>4.1999999999461579E-2</v>
      </c>
      <c r="I5" s="28">
        <f t="shared" ref="I5:I28" si="3">H5*12000</f>
        <v>503.99999999353895</v>
      </c>
      <c r="J5" s="295">
        <v>18194.615160000001</v>
      </c>
      <c r="K5" s="27">
        <f t="shared" ref="K5:K28" si="4">J5-J4</f>
        <v>0.12016000000221538</v>
      </c>
      <c r="L5" s="29">
        <f t="shared" ref="L5:L28" si="5">K5*12000</f>
        <v>1441.9200000265846</v>
      </c>
      <c r="M5" s="296">
        <v>6.4</v>
      </c>
      <c r="N5" s="28" t="s">
        <v>23</v>
      </c>
      <c r="O5" s="26">
        <v>6301.1570000000002</v>
      </c>
      <c r="P5" s="27">
        <f t="shared" ref="P5:P28" si="6">O5-O4</f>
        <v>3.6000000000058208E-2</v>
      </c>
      <c r="Q5" s="28">
        <f t="shared" ref="Q5:Q28" si="7">P5*12000</f>
        <v>432.00000000069849</v>
      </c>
      <c r="R5" s="295">
        <v>25976.662240000001</v>
      </c>
      <c r="S5" s="27">
        <f t="shared" ref="S5:S28" si="8">R5-R4</f>
        <v>0.12024000000019441</v>
      </c>
      <c r="T5" s="30">
        <f t="shared" ref="T5:T28" si="9">S5*20</f>
        <v>2.4048000000038883</v>
      </c>
      <c r="U5" s="295">
        <v>2436.0723200000002</v>
      </c>
      <c r="V5" s="27">
        <f t="shared" ref="V5:V18" si="10">U5-U4</f>
        <v>2.0320000000083382E-2</v>
      </c>
      <c r="W5" s="30">
        <f t="shared" ref="W5:W28" si="11">V5*20</f>
        <v>0.40640000000166765</v>
      </c>
      <c r="X5" s="295">
        <v>4249.9219999999996</v>
      </c>
      <c r="Y5" s="27">
        <f t="shared" ref="Y5:Y28" si="12">X5-X4</f>
        <v>0</v>
      </c>
      <c r="Z5" s="28">
        <f t="shared" ref="Z5:Z28" si="13">Y5*3600</f>
        <v>0</v>
      </c>
      <c r="AA5" s="26">
        <v>2633.9059999999999</v>
      </c>
      <c r="AB5" s="27">
        <f t="shared" ref="AB5:AB18" si="14">AA5-AA4</f>
        <v>0</v>
      </c>
      <c r="AC5" s="28">
        <f t="shared" ref="AC5:AC28" si="15">AB5*3600</f>
        <v>0</v>
      </c>
      <c r="AD5" s="295">
        <v>73.099000000000004</v>
      </c>
      <c r="AE5" s="31">
        <f t="shared" ref="AE5:AE28" si="16">AD5-AD4</f>
        <v>0</v>
      </c>
      <c r="AF5" s="28">
        <f t="shared" ref="AF5:AF28" si="17">AE5*2400</f>
        <v>0</v>
      </c>
      <c r="AG5" s="26">
        <v>241.29300000000001</v>
      </c>
      <c r="AH5" s="31">
        <f t="shared" ref="AH5:AH28" si="18">AG5-AG4</f>
        <v>0</v>
      </c>
      <c r="AI5" s="28">
        <f t="shared" ref="AI5:AI28" si="19">AH5*2400</f>
        <v>0</v>
      </c>
      <c r="AJ5" s="295">
        <v>865.31384000000003</v>
      </c>
      <c r="AK5" s="27">
        <f t="shared" ref="AK5:AK28" si="20">AJ5-AJ4</f>
        <v>1.8400000000156069E-3</v>
      </c>
      <c r="AL5" s="28">
        <f t="shared" ref="AL5:AL28" si="21">AK5*2400</f>
        <v>4.4160000000374566</v>
      </c>
      <c r="AM5" s="26">
        <v>712.125</v>
      </c>
      <c r="AN5" s="27">
        <f t="shared" ref="AN5:AN28" si="22">AM5-AM4</f>
        <v>3.0000000000427463E-3</v>
      </c>
      <c r="AO5" s="28">
        <f t="shared" ref="AO5:AO28" si="23">AN5*2400</f>
        <v>7.200000000102591</v>
      </c>
      <c r="AP5" s="23">
        <f>D5+L5+T5+W5-Z5-AF5-AL5</f>
        <v>2899.5152000531652</v>
      </c>
      <c r="AQ5" s="32">
        <f t="shared" ref="AQ5:AQ28" si="24">I5+Q5-AI5-AO5-AC5</f>
        <v>928.79999999413485</v>
      </c>
      <c r="AR5" s="32">
        <f>D5+L5+T5+W5+Z5+AF5+AL5</f>
        <v>2908.3472000532402</v>
      </c>
    </row>
    <row r="6" spans="1:76" s="21" customFormat="1" x14ac:dyDescent="0.2">
      <c r="A6" s="285">
        <v>2</v>
      </c>
      <c r="B6" s="295">
        <v>20404.719359999999</v>
      </c>
      <c r="C6" s="22">
        <f t="shared" si="0"/>
        <v>0.12175999999817577</v>
      </c>
      <c r="D6" s="23">
        <f t="shared" si="1"/>
        <v>1461.1199999781093</v>
      </c>
      <c r="E6" s="296">
        <v>6.3</v>
      </c>
      <c r="F6" s="25" t="s">
        <v>22</v>
      </c>
      <c r="G6" s="26">
        <v>7461.4290000000001</v>
      </c>
      <c r="H6" s="27">
        <f t="shared" si="2"/>
        <v>4.2000000000371074E-2</v>
      </c>
      <c r="I6" s="28">
        <f t="shared" si="3"/>
        <v>504.00000000445289</v>
      </c>
      <c r="J6" s="295">
        <v>18194.735400000001</v>
      </c>
      <c r="K6" s="27">
        <f t="shared" si="4"/>
        <v>0.12024000000019441</v>
      </c>
      <c r="L6" s="29">
        <f t="shared" si="5"/>
        <v>1442.880000002333</v>
      </c>
      <c r="M6" s="296">
        <v>6.4</v>
      </c>
      <c r="N6" s="28" t="s">
        <v>23</v>
      </c>
      <c r="O6" s="26">
        <v>6301.1930000000002</v>
      </c>
      <c r="P6" s="27">
        <f t="shared" si="6"/>
        <v>3.6000000000058208E-2</v>
      </c>
      <c r="Q6" s="28">
        <f t="shared" si="7"/>
        <v>432.00000000069849</v>
      </c>
      <c r="R6" s="295">
        <v>25976.781760000002</v>
      </c>
      <c r="S6" s="27">
        <f t="shared" si="8"/>
        <v>0.11952000000019325</v>
      </c>
      <c r="T6" s="30">
        <f t="shared" si="9"/>
        <v>2.390400000003865</v>
      </c>
      <c r="U6" s="295">
        <v>2436.0927999999999</v>
      </c>
      <c r="V6" s="27">
        <f t="shared" si="10"/>
        <v>2.0479999999679421E-2</v>
      </c>
      <c r="W6" s="30">
        <f t="shared" si="11"/>
        <v>0.40959999999358843</v>
      </c>
      <c r="X6" s="295">
        <v>4249.9219999999996</v>
      </c>
      <c r="Y6" s="27">
        <f t="shared" si="12"/>
        <v>0</v>
      </c>
      <c r="Z6" s="28">
        <f t="shared" si="13"/>
        <v>0</v>
      </c>
      <c r="AA6" s="26">
        <v>2633.9059999999999</v>
      </c>
      <c r="AB6" s="27">
        <f t="shared" si="14"/>
        <v>0</v>
      </c>
      <c r="AC6" s="28">
        <f t="shared" si="15"/>
        <v>0</v>
      </c>
      <c r="AD6" s="295">
        <v>73.099000000000004</v>
      </c>
      <c r="AE6" s="31">
        <f t="shared" si="16"/>
        <v>0</v>
      </c>
      <c r="AF6" s="28">
        <f t="shared" si="17"/>
        <v>0</v>
      </c>
      <c r="AG6" s="26">
        <v>241.29300000000001</v>
      </c>
      <c r="AH6" s="31">
        <f t="shared" si="18"/>
        <v>0</v>
      </c>
      <c r="AI6" s="28">
        <f t="shared" si="19"/>
        <v>0</v>
      </c>
      <c r="AJ6" s="295">
        <v>865.31568000000004</v>
      </c>
      <c r="AK6" s="27">
        <f t="shared" si="20"/>
        <v>1.8400000000156069E-3</v>
      </c>
      <c r="AL6" s="28">
        <f t="shared" si="21"/>
        <v>4.4160000000374566</v>
      </c>
      <c r="AM6" s="26">
        <v>712.12900000000002</v>
      </c>
      <c r="AN6" s="27">
        <f t="shared" si="22"/>
        <v>4.0000000000190994E-3</v>
      </c>
      <c r="AO6" s="28">
        <f t="shared" si="23"/>
        <v>9.6000000000458385</v>
      </c>
      <c r="AP6" s="23">
        <f t="shared" ref="AP6:AP28" si="25">D6+L6+T6+W6-Z6-AF6-AL6</f>
        <v>2902.3839999804022</v>
      </c>
      <c r="AQ6" s="32">
        <f t="shared" si="24"/>
        <v>926.40000000510554</v>
      </c>
      <c r="AR6" s="32">
        <f t="shared" ref="AR6:AR28" si="26">D6+L6+T6+W6+Z6+AF6+AL6</f>
        <v>2911.2159999804771</v>
      </c>
    </row>
    <row r="7" spans="1:76" s="21" customFormat="1" x14ac:dyDescent="0.2">
      <c r="A7" s="285">
        <v>3</v>
      </c>
      <c r="B7" s="295">
        <v>20404.841280000001</v>
      </c>
      <c r="C7" s="33">
        <f t="shared" si="0"/>
        <v>0.12192000000140979</v>
      </c>
      <c r="D7" s="34">
        <f t="shared" si="1"/>
        <v>1463.0400000169175</v>
      </c>
      <c r="E7" s="296">
        <v>6.3</v>
      </c>
      <c r="F7" s="25" t="s">
        <v>22</v>
      </c>
      <c r="G7" s="26">
        <v>7461.47</v>
      </c>
      <c r="H7" s="27">
        <f t="shared" si="2"/>
        <v>4.1000000000167347E-2</v>
      </c>
      <c r="I7" s="28">
        <f t="shared" si="3"/>
        <v>492.00000000200816</v>
      </c>
      <c r="J7" s="295">
        <v>18194.855800000001</v>
      </c>
      <c r="K7" s="27">
        <f t="shared" si="4"/>
        <v>0.12039999999979045</v>
      </c>
      <c r="L7" s="29">
        <f t="shared" si="5"/>
        <v>1444.7999999974854</v>
      </c>
      <c r="M7" s="296">
        <v>6.4</v>
      </c>
      <c r="N7" s="28" t="s">
        <v>23</v>
      </c>
      <c r="O7" s="26">
        <v>6301.2280000000001</v>
      </c>
      <c r="P7" s="27">
        <f t="shared" si="6"/>
        <v>3.4999999999854481E-2</v>
      </c>
      <c r="Q7" s="28">
        <f t="shared" si="7"/>
        <v>419.99999999825377</v>
      </c>
      <c r="R7" s="295">
        <v>25976.901040000001</v>
      </c>
      <c r="S7" s="35">
        <f t="shared" si="8"/>
        <v>0.1192799999989802</v>
      </c>
      <c r="T7" s="36">
        <f t="shared" si="9"/>
        <v>2.385599999979604</v>
      </c>
      <c r="U7" s="295">
        <v>2436.1131999999998</v>
      </c>
      <c r="V7" s="35">
        <f t="shared" si="10"/>
        <v>2.0399999999881402E-2</v>
      </c>
      <c r="W7" s="36">
        <f t="shared" si="11"/>
        <v>0.40799999999762804</v>
      </c>
      <c r="X7" s="295">
        <v>4249.9219999999996</v>
      </c>
      <c r="Y7" s="35">
        <f t="shared" si="12"/>
        <v>0</v>
      </c>
      <c r="Z7" s="37">
        <f t="shared" si="13"/>
        <v>0</v>
      </c>
      <c r="AA7" s="26">
        <v>2633.9059999999999</v>
      </c>
      <c r="AB7" s="35">
        <f t="shared" si="14"/>
        <v>0</v>
      </c>
      <c r="AC7" s="28">
        <f t="shared" si="15"/>
        <v>0</v>
      </c>
      <c r="AD7" s="295">
        <v>73.099000000000004</v>
      </c>
      <c r="AE7" s="38">
        <f t="shared" si="16"/>
        <v>0</v>
      </c>
      <c r="AF7" s="37">
        <f t="shared" si="17"/>
        <v>0</v>
      </c>
      <c r="AG7" s="26">
        <v>241.29300000000001</v>
      </c>
      <c r="AH7" s="38">
        <f t="shared" si="18"/>
        <v>0</v>
      </c>
      <c r="AI7" s="37">
        <f t="shared" si="19"/>
        <v>0</v>
      </c>
      <c r="AJ7" s="295">
        <v>865.31744000000003</v>
      </c>
      <c r="AK7" s="35">
        <f t="shared" si="20"/>
        <v>1.7599999999902138E-3</v>
      </c>
      <c r="AL7" s="37">
        <f t="shared" si="21"/>
        <v>4.2239999999765132</v>
      </c>
      <c r="AM7" s="26">
        <v>712.13199999999995</v>
      </c>
      <c r="AN7" s="35">
        <f t="shared" si="22"/>
        <v>2.9999999999290594E-3</v>
      </c>
      <c r="AO7" s="37">
        <f t="shared" si="23"/>
        <v>7.1999999998297426</v>
      </c>
      <c r="AP7" s="34">
        <f t="shared" si="25"/>
        <v>2906.4096000144036</v>
      </c>
      <c r="AQ7" s="32">
        <f t="shared" si="24"/>
        <v>904.80000000043219</v>
      </c>
      <c r="AR7" s="32">
        <f t="shared" si="26"/>
        <v>2914.8576000143566</v>
      </c>
    </row>
    <row r="8" spans="1:76" s="167" customFormat="1" ht="13.5" thickBot="1" x14ac:dyDescent="0.25">
      <c r="A8" s="290">
        <v>4</v>
      </c>
      <c r="B8" s="297">
        <v>20404.962960000001</v>
      </c>
      <c r="C8" s="35">
        <f t="shared" si="0"/>
        <v>0.12168000000019674</v>
      </c>
      <c r="D8" s="161">
        <f t="shared" si="1"/>
        <v>1460.1600000023609</v>
      </c>
      <c r="E8" s="298">
        <v>6.3</v>
      </c>
      <c r="F8" s="163" t="s">
        <v>22</v>
      </c>
      <c r="G8" s="164">
        <v>7461.5119999999997</v>
      </c>
      <c r="H8" s="35">
        <f t="shared" si="2"/>
        <v>4.1999999999461579E-2</v>
      </c>
      <c r="I8" s="37">
        <f t="shared" si="3"/>
        <v>503.99999999353895</v>
      </c>
      <c r="J8" s="297">
        <v>18194.976040000001</v>
      </c>
      <c r="K8" s="35">
        <f t="shared" si="4"/>
        <v>0.12024000000019441</v>
      </c>
      <c r="L8" s="165">
        <f t="shared" si="5"/>
        <v>1442.880000002333</v>
      </c>
      <c r="M8" s="298">
        <v>6.4</v>
      </c>
      <c r="N8" s="37" t="s">
        <v>23</v>
      </c>
      <c r="O8" s="164">
        <v>6301.2640000000001</v>
      </c>
      <c r="P8" s="35">
        <f t="shared" si="6"/>
        <v>3.6000000000058208E-2</v>
      </c>
      <c r="Q8" s="37">
        <f t="shared" si="7"/>
        <v>432.00000000069849</v>
      </c>
      <c r="R8" s="297">
        <v>25976.99912</v>
      </c>
      <c r="S8" s="35">
        <f t="shared" si="8"/>
        <v>9.8079999999754364E-2</v>
      </c>
      <c r="T8" s="36">
        <f t="shared" si="9"/>
        <v>1.9615999999950873</v>
      </c>
      <c r="U8" s="297">
        <v>2436.1336000000001</v>
      </c>
      <c r="V8" s="35">
        <f t="shared" si="10"/>
        <v>2.0400000000336149E-2</v>
      </c>
      <c r="W8" s="36">
        <f t="shared" si="11"/>
        <v>0.40800000000672298</v>
      </c>
      <c r="X8" s="297">
        <v>4249.9219999999996</v>
      </c>
      <c r="Y8" s="35">
        <f t="shared" si="12"/>
        <v>0</v>
      </c>
      <c r="Z8" s="37">
        <f t="shared" si="13"/>
        <v>0</v>
      </c>
      <c r="AA8" s="164">
        <v>2633.9059999999999</v>
      </c>
      <c r="AB8" s="35">
        <f t="shared" si="14"/>
        <v>0</v>
      </c>
      <c r="AC8" s="37">
        <f t="shared" si="15"/>
        <v>0</v>
      </c>
      <c r="AD8" s="297">
        <v>73.099000000000004</v>
      </c>
      <c r="AE8" s="35">
        <f t="shared" si="16"/>
        <v>0</v>
      </c>
      <c r="AF8" s="37">
        <f t="shared" si="17"/>
        <v>0</v>
      </c>
      <c r="AG8" s="164">
        <v>241.29300000000001</v>
      </c>
      <c r="AH8" s="35">
        <f t="shared" si="18"/>
        <v>0</v>
      </c>
      <c r="AI8" s="37">
        <f t="shared" si="19"/>
        <v>0</v>
      </c>
      <c r="AJ8" s="297">
        <v>865.31928000000005</v>
      </c>
      <c r="AK8" s="35">
        <f t="shared" si="20"/>
        <v>1.8400000000156069E-3</v>
      </c>
      <c r="AL8" s="37">
        <f t="shared" si="21"/>
        <v>4.4160000000374566</v>
      </c>
      <c r="AM8" s="164">
        <v>712.13499999999999</v>
      </c>
      <c r="AN8" s="35">
        <f t="shared" si="22"/>
        <v>3.0000000000427463E-3</v>
      </c>
      <c r="AO8" s="37">
        <f t="shared" si="23"/>
        <v>7.200000000102591</v>
      </c>
      <c r="AP8" s="34">
        <f t="shared" si="25"/>
        <v>2900.9936000046582</v>
      </c>
      <c r="AQ8" s="166">
        <f t="shared" si="24"/>
        <v>928.79999999413485</v>
      </c>
      <c r="AR8" s="166">
        <f t="shared" si="26"/>
        <v>2909.8256000047331</v>
      </c>
      <c r="AS8" s="282"/>
    </row>
    <row r="9" spans="1:76" s="183" customFormat="1" ht="13.5" thickBot="1" x14ac:dyDescent="0.25">
      <c r="A9" s="291">
        <v>5</v>
      </c>
      <c r="B9" s="299">
        <v>20405.083839999999</v>
      </c>
      <c r="C9" s="172">
        <f t="shared" si="0"/>
        <v>0.12087999999857857</v>
      </c>
      <c r="D9" s="173">
        <f t="shared" si="1"/>
        <v>1450.5599999829428</v>
      </c>
      <c r="E9" s="300">
        <v>6.3</v>
      </c>
      <c r="F9" s="175" t="s">
        <v>22</v>
      </c>
      <c r="G9" s="247">
        <v>7461.5550000000003</v>
      </c>
      <c r="H9" s="177">
        <f t="shared" si="2"/>
        <v>4.3000000000574801E-2</v>
      </c>
      <c r="I9" s="178">
        <f t="shared" si="3"/>
        <v>516.00000000689761</v>
      </c>
      <c r="J9" s="299">
        <v>18195.094840000002</v>
      </c>
      <c r="K9" s="177">
        <f t="shared" si="4"/>
        <v>0.11880000000019209</v>
      </c>
      <c r="L9" s="179">
        <f t="shared" si="5"/>
        <v>1425.600000002305</v>
      </c>
      <c r="M9" s="300">
        <v>6.4</v>
      </c>
      <c r="N9" s="178" t="s">
        <v>23</v>
      </c>
      <c r="O9" s="247">
        <v>6301.29</v>
      </c>
      <c r="P9" s="177">
        <f t="shared" si="6"/>
        <v>2.5999999999839929E-2</v>
      </c>
      <c r="Q9" s="178">
        <f t="shared" si="7"/>
        <v>311.99999999807915</v>
      </c>
      <c r="R9" s="299">
        <v>25977.070479999998</v>
      </c>
      <c r="S9" s="177">
        <f t="shared" si="8"/>
        <v>7.1359999998094281E-2</v>
      </c>
      <c r="T9" s="180">
        <f t="shared" si="9"/>
        <v>1.4271999999618856</v>
      </c>
      <c r="U9" s="299">
        <v>2436.15416</v>
      </c>
      <c r="V9" s="177">
        <f t="shared" si="10"/>
        <v>2.0559999999932188E-2</v>
      </c>
      <c r="W9" s="180">
        <f t="shared" si="11"/>
        <v>0.41119999999864376</v>
      </c>
      <c r="X9" s="299">
        <v>4249.9219999999996</v>
      </c>
      <c r="Y9" s="177">
        <f t="shared" si="12"/>
        <v>0</v>
      </c>
      <c r="Z9" s="178">
        <f t="shared" si="13"/>
        <v>0</v>
      </c>
      <c r="AA9" s="247">
        <v>2633.9059999999999</v>
      </c>
      <c r="AB9" s="177">
        <f t="shared" si="14"/>
        <v>0</v>
      </c>
      <c r="AC9" s="178">
        <f t="shared" si="15"/>
        <v>0</v>
      </c>
      <c r="AD9" s="299">
        <v>73.099000000000004</v>
      </c>
      <c r="AE9" s="181">
        <f t="shared" si="16"/>
        <v>0</v>
      </c>
      <c r="AF9" s="178">
        <f t="shared" si="17"/>
        <v>0</v>
      </c>
      <c r="AG9" s="176">
        <v>241.29300000000001</v>
      </c>
      <c r="AH9" s="181">
        <f t="shared" si="18"/>
        <v>0</v>
      </c>
      <c r="AI9" s="178">
        <f t="shared" si="19"/>
        <v>0</v>
      </c>
      <c r="AJ9" s="299">
        <v>865.32111999999995</v>
      </c>
      <c r="AK9" s="177">
        <f t="shared" si="20"/>
        <v>1.8399999999019201E-3</v>
      </c>
      <c r="AL9" s="178">
        <f t="shared" si="21"/>
        <v>4.4159999997646082</v>
      </c>
      <c r="AM9" s="247">
        <v>712.13900000000001</v>
      </c>
      <c r="AN9" s="177">
        <f t="shared" si="22"/>
        <v>4.0000000000190994E-3</v>
      </c>
      <c r="AO9" s="178">
        <f t="shared" si="23"/>
        <v>9.6000000000458385</v>
      </c>
      <c r="AP9" s="173">
        <f t="shared" si="25"/>
        <v>2873.5823999854438</v>
      </c>
      <c r="AQ9" s="182">
        <f t="shared" si="24"/>
        <v>818.40000000493092</v>
      </c>
      <c r="AR9" s="288">
        <f t="shared" si="26"/>
        <v>2882.414399984973</v>
      </c>
    </row>
    <row r="10" spans="1:76" s="21" customFormat="1" x14ac:dyDescent="0.2">
      <c r="A10" s="286">
        <v>6</v>
      </c>
      <c r="B10" s="301">
        <v>20405.204239999999</v>
      </c>
      <c r="C10" s="40">
        <f t="shared" si="0"/>
        <v>0.12039999999979045</v>
      </c>
      <c r="D10" s="41">
        <f t="shared" si="1"/>
        <v>1444.7999999974854</v>
      </c>
      <c r="E10" s="302">
        <v>6.3</v>
      </c>
      <c r="F10" s="168" t="s">
        <v>22</v>
      </c>
      <c r="G10" s="169">
        <v>7461.5990000000002</v>
      </c>
      <c r="H10" s="42">
        <f t="shared" si="2"/>
        <v>4.3999999999869033E-2</v>
      </c>
      <c r="I10" s="44">
        <f t="shared" si="3"/>
        <v>527.99999999842839</v>
      </c>
      <c r="J10" s="301">
        <v>18195.19412</v>
      </c>
      <c r="K10" s="42">
        <f t="shared" si="4"/>
        <v>9.9279999998543644E-2</v>
      </c>
      <c r="L10" s="170">
        <f t="shared" si="5"/>
        <v>1191.3599999825237</v>
      </c>
      <c r="M10" s="302">
        <v>6.4</v>
      </c>
      <c r="N10" s="44" t="s">
        <v>23</v>
      </c>
      <c r="O10" s="169">
        <v>6301.317</v>
      </c>
      <c r="P10" s="42">
        <f t="shared" si="6"/>
        <v>2.7000000000043656E-2</v>
      </c>
      <c r="Q10" s="44">
        <f t="shared" si="7"/>
        <v>324.00000000052387</v>
      </c>
      <c r="R10" s="301">
        <v>25977.142</v>
      </c>
      <c r="S10" s="42">
        <f t="shared" si="8"/>
        <v>7.1520000001328299E-2</v>
      </c>
      <c r="T10" s="43">
        <f t="shared" si="9"/>
        <v>1.430400000026566</v>
      </c>
      <c r="U10" s="301">
        <v>2436.17488</v>
      </c>
      <c r="V10" s="42">
        <f t="shared" si="10"/>
        <v>2.0719999999982974E-2</v>
      </c>
      <c r="W10" s="43">
        <f t="shared" si="11"/>
        <v>0.41439999999965949</v>
      </c>
      <c r="X10" s="301">
        <v>4249.9219999999996</v>
      </c>
      <c r="Y10" s="42">
        <f t="shared" si="12"/>
        <v>0</v>
      </c>
      <c r="Z10" s="44">
        <f t="shared" si="13"/>
        <v>0</v>
      </c>
      <c r="AA10" s="169">
        <v>2633.9059999999999</v>
      </c>
      <c r="AB10" s="42">
        <f t="shared" si="14"/>
        <v>0</v>
      </c>
      <c r="AC10" s="44">
        <f t="shared" si="15"/>
        <v>0</v>
      </c>
      <c r="AD10" s="301">
        <v>73.099000000000004</v>
      </c>
      <c r="AE10" s="45">
        <f t="shared" si="16"/>
        <v>0</v>
      </c>
      <c r="AF10" s="44">
        <f t="shared" si="17"/>
        <v>0</v>
      </c>
      <c r="AG10" s="169">
        <v>241.29300000000001</v>
      </c>
      <c r="AH10" s="45">
        <f t="shared" si="18"/>
        <v>0</v>
      </c>
      <c r="AI10" s="44">
        <f t="shared" si="19"/>
        <v>0</v>
      </c>
      <c r="AJ10" s="301">
        <v>865.32288000000005</v>
      </c>
      <c r="AK10" s="42">
        <f t="shared" si="20"/>
        <v>1.7600000001039007E-3</v>
      </c>
      <c r="AL10" s="44">
        <f t="shared" si="21"/>
        <v>4.2240000002493616</v>
      </c>
      <c r="AM10" s="169">
        <v>712.14200000000005</v>
      </c>
      <c r="AN10" s="42">
        <f t="shared" si="22"/>
        <v>3.0000000000427463E-3</v>
      </c>
      <c r="AO10" s="44">
        <f t="shared" si="23"/>
        <v>7.200000000102591</v>
      </c>
      <c r="AP10" s="41">
        <f t="shared" si="25"/>
        <v>2633.780799979786</v>
      </c>
      <c r="AQ10" s="171">
        <f t="shared" si="24"/>
        <v>844.79999999884967</v>
      </c>
      <c r="AR10" s="171">
        <f t="shared" si="26"/>
        <v>2642.2287999802847</v>
      </c>
    </row>
    <row r="11" spans="1:76" s="21" customFormat="1" x14ac:dyDescent="0.2">
      <c r="A11" s="285">
        <v>7</v>
      </c>
      <c r="B11" s="295">
        <v>20405.324560000001</v>
      </c>
      <c r="C11" s="22">
        <f t="shared" si="0"/>
        <v>0.12032000000181142</v>
      </c>
      <c r="D11" s="23">
        <f t="shared" si="1"/>
        <v>1443.8400000217371</v>
      </c>
      <c r="E11" s="296">
        <v>6.3</v>
      </c>
      <c r="F11" s="25" t="s">
        <v>22</v>
      </c>
      <c r="G11" s="26">
        <v>7461.6419999999998</v>
      </c>
      <c r="H11" s="27">
        <f t="shared" si="2"/>
        <v>4.2999999999665306E-2</v>
      </c>
      <c r="I11" s="28">
        <f t="shared" si="3"/>
        <v>515.99999999598367</v>
      </c>
      <c r="J11" s="295">
        <v>18195.296600000001</v>
      </c>
      <c r="K11" s="27">
        <f t="shared" si="4"/>
        <v>0.10248000000137836</v>
      </c>
      <c r="L11" s="29">
        <f t="shared" si="5"/>
        <v>1229.7600000165403</v>
      </c>
      <c r="M11" s="296">
        <v>6.4</v>
      </c>
      <c r="N11" s="28" t="s">
        <v>23</v>
      </c>
      <c r="O11" s="26">
        <v>6301.3429999999998</v>
      </c>
      <c r="P11" s="27">
        <f t="shared" si="6"/>
        <v>2.5999999999839929E-2</v>
      </c>
      <c r="Q11" s="28">
        <f t="shared" si="7"/>
        <v>311.99999999807915</v>
      </c>
      <c r="R11" s="295">
        <v>25977.194080000001</v>
      </c>
      <c r="S11" s="27">
        <f t="shared" si="8"/>
        <v>5.2080000001296867E-2</v>
      </c>
      <c r="T11" s="30">
        <f t="shared" si="9"/>
        <v>1.0416000000259373</v>
      </c>
      <c r="U11" s="295">
        <v>2436.19544</v>
      </c>
      <c r="V11" s="27">
        <f t="shared" si="10"/>
        <v>2.0559999999932188E-2</v>
      </c>
      <c r="W11" s="30">
        <f t="shared" si="11"/>
        <v>0.41119999999864376</v>
      </c>
      <c r="X11" s="295">
        <v>4249.9219999999996</v>
      </c>
      <c r="Y11" s="27">
        <f t="shared" si="12"/>
        <v>0</v>
      </c>
      <c r="Z11" s="28">
        <f t="shared" si="13"/>
        <v>0</v>
      </c>
      <c r="AA11" s="26">
        <v>2633.9059999999999</v>
      </c>
      <c r="AB11" s="27">
        <f t="shared" si="14"/>
        <v>0</v>
      </c>
      <c r="AC11" s="28">
        <f t="shared" si="15"/>
        <v>0</v>
      </c>
      <c r="AD11" s="295">
        <v>73.099000000000004</v>
      </c>
      <c r="AE11" s="31">
        <f t="shared" si="16"/>
        <v>0</v>
      </c>
      <c r="AF11" s="28">
        <f t="shared" si="17"/>
        <v>0</v>
      </c>
      <c r="AG11" s="26">
        <v>241.29300000000001</v>
      </c>
      <c r="AH11" s="31">
        <f t="shared" si="18"/>
        <v>0</v>
      </c>
      <c r="AI11" s="28">
        <f t="shared" si="19"/>
        <v>0</v>
      </c>
      <c r="AJ11" s="295">
        <v>865.32471999999996</v>
      </c>
      <c r="AK11" s="27">
        <f t="shared" si="20"/>
        <v>1.8399999999019201E-3</v>
      </c>
      <c r="AL11" s="28">
        <f t="shared" si="21"/>
        <v>4.4159999997646082</v>
      </c>
      <c r="AM11" s="26">
        <v>712.14599999999996</v>
      </c>
      <c r="AN11" s="27">
        <f t="shared" si="22"/>
        <v>3.9999999999054126E-3</v>
      </c>
      <c r="AO11" s="28">
        <f t="shared" si="23"/>
        <v>9.5999999997729901</v>
      </c>
      <c r="AP11" s="23">
        <f t="shared" si="25"/>
        <v>2670.6368000385373</v>
      </c>
      <c r="AQ11" s="32">
        <f t="shared" si="24"/>
        <v>818.39999999428983</v>
      </c>
      <c r="AR11" s="32">
        <f t="shared" si="26"/>
        <v>2679.4688000380665</v>
      </c>
    </row>
    <row r="12" spans="1:76" s="21" customFormat="1" x14ac:dyDescent="0.2">
      <c r="A12" s="285">
        <v>8</v>
      </c>
      <c r="B12" s="295">
        <v>20405.44656</v>
      </c>
      <c r="C12" s="22">
        <f t="shared" si="0"/>
        <v>0.12199999999938882</v>
      </c>
      <c r="D12" s="23">
        <f t="shared" si="1"/>
        <v>1463.9999999926658</v>
      </c>
      <c r="E12" s="296">
        <v>6.3</v>
      </c>
      <c r="F12" s="25" t="s">
        <v>22</v>
      </c>
      <c r="G12" s="26">
        <v>7461.6850000000004</v>
      </c>
      <c r="H12" s="27">
        <f t="shared" si="2"/>
        <v>4.3000000000574801E-2</v>
      </c>
      <c r="I12" s="28">
        <f t="shared" si="3"/>
        <v>516.00000000689761</v>
      </c>
      <c r="J12" s="295">
        <v>18195.39716</v>
      </c>
      <c r="K12" s="27">
        <f t="shared" si="4"/>
        <v>0.10055999999894993</v>
      </c>
      <c r="L12" s="29">
        <f t="shared" si="5"/>
        <v>1206.7199999873992</v>
      </c>
      <c r="M12" s="296">
        <v>6.4</v>
      </c>
      <c r="N12" s="28" t="s">
        <v>23</v>
      </c>
      <c r="O12" s="26">
        <v>6301.3689999999997</v>
      </c>
      <c r="P12" s="27">
        <f t="shared" si="6"/>
        <v>2.5999999999839929E-2</v>
      </c>
      <c r="Q12" s="28">
        <f t="shared" si="7"/>
        <v>311.99999999807915</v>
      </c>
      <c r="R12" s="295">
        <v>25977.243600000002</v>
      </c>
      <c r="S12" s="27">
        <f t="shared" si="8"/>
        <v>4.9520000000484288E-2</v>
      </c>
      <c r="T12" s="30">
        <f t="shared" si="9"/>
        <v>0.99040000000968575</v>
      </c>
      <c r="U12" s="295">
        <v>2436.2159200000001</v>
      </c>
      <c r="V12" s="27">
        <f t="shared" si="10"/>
        <v>2.0480000000134169E-2</v>
      </c>
      <c r="W12" s="30">
        <f t="shared" si="11"/>
        <v>0.40960000000268337</v>
      </c>
      <c r="X12" s="295">
        <v>4249.9219999999996</v>
      </c>
      <c r="Y12" s="27">
        <f t="shared" si="12"/>
        <v>0</v>
      </c>
      <c r="Z12" s="28">
        <f t="shared" si="13"/>
        <v>0</v>
      </c>
      <c r="AA12" s="26">
        <v>2633.9059999999999</v>
      </c>
      <c r="AB12" s="27">
        <f t="shared" si="14"/>
        <v>0</v>
      </c>
      <c r="AC12" s="28">
        <f t="shared" si="15"/>
        <v>0</v>
      </c>
      <c r="AD12" s="295">
        <v>73.099000000000004</v>
      </c>
      <c r="AE12" s="31">
        <f t="shared" si="16"/>
        <v>0</v>
      </c>
      <c r="AF12" s="28">
        <f t="shared" si="17"/>
        <v>0</v>
      </c>
      <c r="AG12" s="26">
        <v>241.29300000000001</v>
      </c>
      <c r="AH12" s="31">
        <f t="shared" si="18"/>
        <v>0</v>
      </c>
      <c r="AI12" s="28">
        <f t="shared" si="19"/>
        <v>0</v>
      </c>
      <c r="AJ12" s="295">
        <v>865.32664</v>
      </c>
      <c r="AK12" s="27">
        <f t="shared" si="20"/>
        <v>1.920000000041E-3</v>
      </c>
      <c r="AL12" s="28">
        <f t="shared" si="21"/>
        <v>4.6080000000984001</v>
      </c>
      <c r="AM12" s="26">
        <v>712.149</v>
      </c>
      <c r="AN12" s="27">
        <f t="shared" si="22"/>
        <v>3.0000000000427463E-3</v>
      </c>
      <c r="AO12" s="28">
        <f t="shared" si="23"/>
        <v>7.200000000102591</v>
      </c>
      <c r="AP12" s="23">
        <f t="shared" si="25"/>
        <v>2667.511999979979</v>
      </c>
      <c r="AQ12" s="32">
        <f t="shared" si="24"/>
        <v>820.80000000487416</v>
      </c>
      <c r="AR12" s="32">
        <f t="shared" si="26"/>
        <v>2676.7279999801758</v>
      </c>
    </row>
    <row r="13" spans="1:76" s="21" customFormat="1" x14ac:dyDescent="0.2">
      <c r="A13" s="290">
        <v>9</v>
      </c>
      <c r="B13" s="297">
        <v>20405.567520000001</v>
      </c>
      <c r="C13" s="33">
        <f t="shared" si="0"/>
        <v>0.12096000000019558</v>
      </c>
      <c r="D13" s="34">
        <f t="shared" si="1"/>
        <v>1451.5200000023469</v>
      </c>
      <c r="E13" s="298">
        <v>6.3</v>
      </c>
      <c r="F13" s="163" t="s">
        <v>22</v>
      </c>
      <c r="G13" s="164">
        <v>7461.7250000000004</v>
      </c>
      <c r="H13" s="35">
        <f t="shared" si="2"/>
        <v>3.999999999996362E-2</v>
      </c>
      <c r="I13" s="37">
        <f t="shared" si="3"/>
        <v>479.99999999956344</v>
      </c>
      <c r="J13" s="297">
        <v>18195.497719999999</v>
      </c>
      <c r="K13" s="35">
        <f t="shared" si="4"/>
        <v>0.10055999999894993</v>
      </c>
      <c r="L13" s="165">
        <f t="shared" si="5"/>
        <v>1206.7199999873992</v>
      </c>
      <c r="M13" s="298">
        <v>6.4</v>
      </c>
      <c r="N13" s="37" t="s">
        <v>23</v>
      </c>
      <c r="O13" s="164">
        <v>6301.3869999999997</v>
      </c>
      <c r="P13" s="35">
        <f t="shared" si="6"/>
        <v>1.8000000000029104E-2</v>
      </c>
      <c r="Q13" s="37">
        <f t="shared" si="7"/>
        <v>216.00000000034925</v>
      </c>
      <c r="R13" s="297">
        <v>25977.292560000002</v>
      </c>
      <c r="S13" s="35">
        <f t="shared" si="8"/>
        <v>4.8960000000079162E-2</v>
      </c>
      <c r="T13" s="36">
        <f t="shared" si="9"/>
        <v>0.97920000000158325</v>
      </c>
      <c r="U13" s="297">
        <v>2436.2359200000001</v>
      </c>
      <c r="V13" s="35">
        <f t="shared" si="10"/>
        <v>1.999999999998181E-2</v>
      </c>
      <c r="W13" s="36">
        <f t="shared" si="11"/>
        <v>0.3999999999996362</v>
      </c>
      <c r="X13" s="297">
        <v>4249.9219999999996</v>
      </c>
      <c r="Y13" s="35">
        <f t="shared" si="12"/>
        <v>0</v>
      </c>
      <c r="Z13" s="37">
        <f t="shared" si="13"/>
        <v>0</v>
      </c>
      <c r="AA13" s="164">
        <v>2633.9059999999999</v>
      </c>
      <c r="AB13" s="35">
        <f t="shared" si="14"/>
        <v>0</v>
      </c>
      <c r="AC13" s="37">
        <f t="shared" si="15"/>
        <v>0</v>
      </c>
      <c r="AD13" s="297">
        <v>73.099000000000004</v>
      </c>
      <c r="AE13" s="38">
        <f t="shared" si="16"/>
        <v>0</v>
      </c>
      <c r="AF13" s="37">
        <f t="shared" si="17"/>
        <v>0</v>
      </c>
      <c r="AG13" s="164">
        <v>241.29300000000001</v>
      </c>
      <c r="AH13" s="38">
        <f t="shared" si="18"/>
        <v>0</v>
      </c>
      <c r="AI13" s="37">
        <f t="shared" si="19"/>
        <v>0</v>
      </c>
      <c r="AJ13" s="297">
        <v>865.32888000000003</v>
      </c>
      <c r="AK13" s="35">
        <f t="shared" si="20"/>
        <v>2.2400000000288856E-3</v>
      </c>
      <c r="AL13" s="37">
        <f t="shared" si="21"/>
        <v>5.3760000000693253</v>
      </c>
      <c r="AM13" s="164">
        <v>712.15200000000004</v>
      </c>
      <c r="AN13" s="35">
        <f t="shared" si="22"/>
        <v>3.0000000000427463E-3</v>
      </c>
      <c r="AO13" s="37">
        <f t="shared" si="23"/>
        <v>7.200000000102591</v>
      </c>
      <c r="AP13" s="34">
        <f t="shared" si="25"/>
        <v>2654.243199989678</v>
      </c>
      <c r="AQ13" s="166">
        <f t="shared" si="24"/>
        <v>688.7999999998101</v>
      </c>
      <c r="AR13" s="166">
        <f t="shared" si="26"/>
        <v>2664.9951999898167</v>
      </c>
    </row>
    <row r="14" spans="1:76" s="167" customFormat="1" ht="13.5" thickBot="1" x14ac:dyDescent="0.25">
      <c r="A14" s="290">
        <v>10</v>
      </c>
      <c r="B14" s="303">
        <v>20405.689040000001</v>
      </c>
      <c r="C14" s="35">
        <f t="shared" si="0"/>
        <v>0.1215200000006007</v>
      </c>
      <c r="D14" s="165">
        <f t="shared" si="1"/>
        <v>1458.2400000072084</v>
      </c>
      <c r="E14" s="162">
        <v>6.3</v>
      </c>
      <c r="F14" s="37" t="s">
        <v>22</v>
      </c>
      <c r="G14" s="164">
        <v>7461.7650000000003</v>
      </c>
      <c r="H14" s="35">
        <f t="shared" si="2"/>
        <v>3.999999999996362E-2</v>
      </c>
      <c r="I14" s="37">
        <f t="shared" si="3"/>
        <v>479.99999999956344</v>
      </c>
      <c r="J14" s="303">
        <v>18195.60268</v>
      </c>
      <c r="K14" s="35">
        <f t="shared" si="4"/>
        <v>0.10496000000057393</v>
      </c>
      <c r="L14" s="165">
        <f t="shared" si="5"/>
        <v>1259.5200000068871</v>
      </c>
      <c r="M14" s="162">
        <v>6.3</v>
      </c>
      <c r="N14" s="37" t="s">
        <v>23</v>
      </c>
      <c r="O14" s="164">
        <v>6301.41</v>
      </c>
      <c r="P14" s="35">
        <f t="shared" si="6"/>
        <v>2.3000000000138243E-2</v>
      </c>
      <c r="Q14" s="37">
        <f t="shared" si="7"/>
        <v>276.00000000165892</v>
      </c>
      <c r="R14" s="303">
        <v>25977.340800000002</v>
      </c>
      <c r="S14" s="35">
        <f t="shared" si="8"/>
        <v>4.8240000000077998E-2</v>
      </c>
      <c r="T14" s="36">
        <f t="shared" si="9"/>
        <v>0.96480000000155997</v>
      </c>
      <c r="U14" s="303">
        <v>2436.25576</v>
      </c>
      <c r="V14" s="35">
        <f t="shared" si="10"/>
        <v>1.9839999999931024E-2</v>
      </c>
      <c r="W14" s="36">
        <f t="shared" si="11"/>
        <v>0.39679999999862048</v>
      </c>
      <c r="X14" s="303">
        <v>4249.9219999999996</v>
      </c>
      <c r="Y14" s="35">
        <f t="shared" si="12"/>
        <v>0</v>
      </c>
      <c r="Z14" s="37">
        <f t="shared" si="13"/>
        <v>0</v>
      </c>
      <c r="AA14" s="164">
        <v>2633.9059999999999</v>
      </c>
      <c r="AB14" s="35">
        <f t="shared" si="14"/>
        <v>0</v>
      </c>
      <c r="AC14" s="37">
        <f t="shared" si="15"/>
        <v>0</v>
      </c>
      <c r="AD14" s="303">
        <v>73.099000000000004</v>
      </c>
      <c r="AE14" s="35">
        <f t="shared" si="16"/>
        <v>0</v>
      </c>
      <c r="AF14" s="37">
        <f t="shared" si="17"/>
        <v>0</v>
      </c>
      <c r="AG14" s="164">
        <v>241.29300000000001</v>
      </c>
      <c r="AH14" s="35">
        <f t="shared" si="18"/>
        <v>0</v>
      </c>
      <c r="AI14" s="37">
        <f t="shared" si="19"/>
        <v>0</v>
      </c>
      <c r="AJ14" s="303">
        <v>865.33104000000003</v>
      </c>
      <c r="AK14" s="35">
        <f t="shared" si="20"/>
        <v>2.1600000000034925E-3</v>
      </c>
      <c r="AL14" s="37">
        <f t="shared" si="21"/>
        <v>5.1840000000083819</v>
      </c>
      <c r="AM14" s="164">
        <v>712.15599999999995</v>
      </c>
      <c r="AN14" s="35">
        <f t="shared" si="22"/>
        <v>3.9999999999054126E-3</v>
      </c>
      <c r="AO14" s="37">
        <f t="shared" si="23"/>
        <v>9.5999999997729901</v>
      </c>
      <c r="AP14" s="34">
        <f t="shared" si="25"/>
        <v>2713.9376000140874</v>
      </c>
      <c r="AQ14" s="166">
        <f t="shared" si="24"/>
        <v>746.40000000144937</v>
      </c>
      <c r="AR14" s="166">
        <f t="shared" si="26"/>
        <v>2724.3056000141041</v>
      </c>
      <c r="AS14" s="282"/>
    </row>
    <row r="15" spans="1:76" s="185" customFormat="1" ht="13.5" thickBot="1" x14ac:dyDescent="0.25">
      <c r="A15" s="291">
        <v>11</v>
      </c>
      <c r="B15" s="304">
        <v>20405.836480000002</v>
      </c>
      <c r="C15" s="177">
        <f t="shared" si="0"/>
        <v>0.14744000000064261</v>
      </c>
      <c r="D15" s="179">
        <f t="shared" si="1"/>
        <v>1769.2800000077114</v>
      </c>
      <c r="E15" s="174">
        <v>6.2</v>
      </c>
      <c r="F15" s="178" t="s">
        <v>22</v>
      </c>
      <c r="G15" s="176">
        <v>7461.8220000000001</v>
      </c>
      <c r="H15" s="177">
        <f t="shared" si="2"/>
        <v>5.6999999999788997E-2</v>
      </c>
      <c r="I15" s="178">
        <f t="shared" si="3"/>
        <v>683.99999999746797</v>
      </c>
      <c r="J15" s="304">
        <v>18195.701959999999</v>
      </c>
      <c r="K15" s="177">
        <f t="shared" si="4"/>
        <v>9.9279999998543644E-2</v>
      </c>
      <c r="L15" s="179">
        <f t="shared" si="5"/>
        <v>1191.3599999825237</v>
      </c>
      <c r="M15" s="174">
        <v>6.3</v>
      </c>
      <c r="N15" s="178" t="s">
        <v>23</v>
      </c>
      <c r="O15" s="176">
        <v>6301.4309999999996</v>
      </c>
      <c r="P15" s="177">
        <f t="shared" si="6"/>
        <v>2.099999999973079E-2</v>
      </c>
      <c r="Q15" s="178">
        <f t="shared" si="7"/>
        <v>251.99999999676947</v>
      </c>
      <c r="R15" s="304">
        <v>25977.373759999999</v>
      </c>
      <c r="S15" s="177">
        <f t="shared" si="8"/>
        <v>3.2959999996819533E-2</v>
      </c>
      <c r="T15" s="180">
        <f t="shared" si="9"/>
        <v>0.65919999993639067</v>
      </c>
      <c r="U15" s="304">
        <v>2436.2754399999999</v>
      </c>
      <c r="V15" s="177">
        <f t="shared" si="10"/>
        <v>1.9679999999880238E-2</v>
      </c>
      <c r="W15" s="180">
        <f t="shared" si="11"/>
        <v>0.39359999999760475</v>
      </c>
      <c r="X15" s="304">
        <v>4249.9219999999996</v>
      </c>
      <c r="Y15" s="177">
        <f t="shared" si="12"/>
        <v>0</v>
      </c>
      <c r="Z15" s="178">
        <f t="shared" si="13"/>
        <v>0</v>
      </c>
      <c r="AA15" s="176">
        <v>2633.9059999999999</v>
      </c>
      <c r="AB15" s="177">
        <f t="shared" si="14"/>
        <v>0</v>
      </c>
      <c r="AC15" s="178">
        <f t="shared" si="15"/>
        <v>0</v>
      </c>
      <c r="AD15" s="304">
        <v>73.099000000000004</v>
      </c>
      <c r="AE15" s="177">
        <f t="shared" si="16"/>
        <v>0</v>
      </c>
      <c r="AF15" s="178">
        <f t="shared" si="17"/>
        <v>0</v>
      </c>
      <c r="AG15" s="176">
        <v>241.29300000000001</v>
      </c>
      <c r="AH15" s="177">
        <f t="shared" si="18"/>
        <v>0</v>
      </c>
      <c r="AI15" s="178">
        <f t="shared" si="19"/>
        <v>0</v>
      </c>
      <c r="AJ15" s="304">
        <v>865.33360000000005</v>
      </c>
      <c r="AK15" s="177">
        <f t="shared" si="20"/>
        <v>2.5600000000167711E-3</v>
      </c>
      <c r="AL15" s="178">
        <f t="shared" si="21"/>
        <v>6.1440000000402506</v>
      </c>
      <c r="AM15" s="176">
        <v>712.15899999999999</v>
      </c>
      <c r="AN15" s="177">
        <f t="shared" si="22"/>
        <v>3.0000000000427463E-3</v>
      </c>
      <c r="AO15" s="178">
        <f t="shared" si="23"/>
        <v>7.200000000102591</v>
      </c>
      <c r="AP15" s="173">
        <f t="shared" si="25"/>
        <v>2955.5487999901288</v>
      </c>
      <c r="AQ15" s="182">
        <f t="shared" si="24"/>
        <v>928.79999999413485</v>
      </c>
      <c r="AR15" s="182">
        <f t="shared" si="26"/>
        <v>2967.8367999902093</v>
      </c>
      <c r="AS15" s="283"/>
    </row>
    <row r="16" spans="1:76" s="21" customFormat="1" x14ac:dyDescent="0.2">
      <c r="A16" s="286">
        <v>12</v>
      </c>
      <c r="B16" s="301">
        <v>20405.983520000002</v>
      </c>
      <c r="C16" s="40">
        <f t="shared" si="0"/>
        <v>0.14703999999983353</v>
      </c>
      <c r="D16" s="41">
        <f t="shared" si="1"/>
        <v>1764.4799999980023</v>
      </c>
      <c r="E16" s="302">
        <v>6.2</v>
      </c>
      <c r="F16" s="168" t="s">
        <v>22</v>
      </c>
      <c r="G16" s="169">
        <v>7461.8789999999999</v>
      </c>
      <c r="H16" s="42">
        <f t="shared" si="2"/>
        <v>5.6999999999788997E-2</v>
      </c>
      <c r="I16" s="44">
        <f t="shared" si="3"/>
        <v>683.99999999746797</v>
      </c>
      <c r="J16" s="301">
        <v>18195.809239999999</v>
      </c>
      <c r="K16" s="42">
        <f t="shared" si="4"/>
        <v>0.10728000000017346</v>
      </c>
      <c r="L16" s="170">
        <f t="shared" si="5"/>
        <v>1287.3600000020815</v>
      </c>
      <c r="M16" s="302">
        <v>6.4</v>
      </c>
      <c r="N16" s="44" t="s">
        <v>23</v>
      </c>
      <c r="O16" s="169">
        <v>6301.4570000000003</v>
      </c>
      <c r="P16" s="42">
        <f t="shared" si="6"/>
        <v>2.6000000000749424E-2</v>
      </c>
      <c r="Q16" s="44">
        <f t="shared" si="7"/>
        <v>312.00000000899308</v>
      </c>
      <c r="R16" s="301">
        <v>25977.400320000001</v>
      </c>
      <c r="S16" s="42">
        <f t="shared" si="8"/>
        <v>2.6560000002064044E-2</v>
      </c>
      <c r="T16" s="43">
        <f t="shared" si="9"/>
        <v>0.53120000004128087</v>
      </c>
      <c r="U16" s="301">
        <v>2436.29504</v>
      </c>
      <c r="V16" s="42">
        <f t="shared" si="10"/>
        <v>1.9600000000082218E-2</v>
      </c>
      <c r="W16" s="43">
        <f t="shared" si="11"/>
        <v>0.39200000000164437</v>
      </c>
      <c r="X16" s="301">
        <v>4249.9219999999996</v>
      </c>
      <c r="Y16" s="42">
        <f t="shared" si="12"/>
        <v>0</v>
      </c>
      <c r="Z16" s="44">
        <f t="shared" si="13"/>
        <v>0</v>
      </c>
      <c r="AA16" s="169">
        <v>2633.9059999999999</v>
      </c>
      <c r="AB16" s="42">
        <f t="shared" si="14"/>
        <v>0</v>
      </c>
      <c r="AC16" s="44">
        <f t="shared" si="15"/>
        <v>0</v>
      </c>
      <c r="AD16" s="301">
        <v>73.099000000000004</v>
      </c>
      <c r="AE16" s="45">
        <f t="shared" si="16"/>
        <v>0</v>
      </c>
      <c r="AF16" s="44">
        <f t="shared" si="17"/>
        <v>0</v>
      </c>
      <c r="AG16" s="169">
        <v>241.29300000000001</v>
      </c>
      <c r="AH16" s="45">
        <f t="shared" si="18"/>
        <v>0</v>
      </c>
      <c r="AI16" s="44">
        <f t="shared" si="19"/>
        <v>0</v>
      </c>
      <c r="AJ16" s="301">
        <v>865.33608000000004</v>
      </c>
      <c r="AK16" s="42">
        <f t="shared" si="20"/>
        <v>2.479999999991378E-3</v>
      </c>
      <c r="AL16" s="44">
        <f t="shared" si="21"/>
        <v>5.9519999999793072</v>
      </c>
      <c r="AM16" s="169">
        <v>712.16200000000003</v>
      </c>
      <c r="AN16" s="42">
        <f t="shared" si="22"/>
        <v>3.0000000000427463E-3</v>
      </c>
      <c r="AO16" s="44">
        <f t="shared" si="23"/>
        <v>7.200000000102591</v>
      </c>
      <c r="AP16" s="41">
        <f t="shared" si="25"/>
        <v>3046.8112000001474</v>
      </c>
      <c r="AQ16" s="171">
        <f t="shared" si="24"/>
        <v>988.80000000635846</v>
      </c>
      <c r="AR16" s="171">
        <f t="shared" si="26"/>
        <v>3058.7152000001061</v>
      </c>
    </row>
    <row r="17" spans="1:76" s="21" customFormat="1" ht="13.5" thickBot="1" x14ac:dyDescent="0.25">
      <c r="A17" s="290">
        <v>13</v>
      </c>
      <c r="B17" s="297">
        <v>20406.130239999999</v>
      </c>
      <c r="C17" s="33">
        <f t="shared" si="0"/>
        <v>0.14671999999700347</v>
      </c>
      <c r="D17" s="34">
        <f t="shared" si="1"/>
        <v>1760.6399999640416</v>
      </c>
      <c r="E17" s="298">
        <v>6.3</v>
      </c>
      <c r="F17" s="163" t="s">
        <v>22</v>
      </c>
      <c r="G17" s="164">
        <v>7461.942</v>
      </c>
      <c r="H17" s="35">
        <f t="shared" si="2"/>
        <v>6.3000000000101863E-2</v>
      </c>
      <c r="I17" s="37">
        <f t="shared" si="3"/>
        <v>756.00000000122236</v>
      </c>
      <c r="J17" s="297">
        <v>18195.899560000002</v>
      </c>
      <c r="K17" s="35">
        <f t="shared" si="4"/>
        <v>9.0320000002975576E-2</v>
      </c>
      <c r="L17" s="165">
        <f t="shared" si="5"/>
        <v>1083.8400000357069</v>
      </c>
      <c r="M17" s="298">
        <v>6.4</v>
      </c>
      <c r="N17" s="37" t="s">
        <v>23</v>
      </c>
      <c r="O17" s="164">
        <v>6301.4709999999995</v>
      </c>
      <c r="P17" s="35">
        <f t="shared" si="6"/>
        <v>1.3999999999214197E-2</v>
      </c>
      <c r="Q17" s="37">
        <f t="shared" si="7"/>
        <v>167.99999999057036</v>
      </c>
      <c r="R17" s="297">
        <v>25977.42712</v>
      </c>
      <c r="S17" s="35">
        <f t="shared" si="8"/>
        <v>2.6799999999639113E-2</v>
      </c>
      <c r="T17" s="36">
        <f t="shared" si="9"/>
        <v>0.53599999999278225</v>
      </c>
      <c r="U17" s="297">
        <v>2436.3148799999999</v>
      </c>
      <c r="V17" s="35">
        <f t="shared" si="10"/>
        <v>1.9839999999931024E-2</v>
      </c>
      <c r="W17" s="36">
        <f t="shared" si="11"/>
        <v>0.39679999999862048</v>
      </c>
      <c r="X17" s="297">
        <v>4249.9219999999996</v>
      </c>
      <c r="Y17" s="35">
        <f t="shared" si="12"/>
        <v>0</v>
      </c>
      <c r="Z17" s="37">
        <f t="shared" si="13"/>
        <v>0</v>
      </c>
      <c r="AA17" s="164">
        <v>2633.9059999999999</v>
      </c>
      <c r="AB17" s="35">
        <f t="shared" si="14"/>
        <v>0</v>
      </c>
      <c r="AC17" s="37">
        <f t="shared" si="15"/>
        <v>0</v>
      </c>
      <c r="AD17" s="297">
        <v>73.099000000000004</v>
      </c>
      <c r="AE17" s="38">
        <f t="shared" si="16"/>
        <v>0</v>
      </c>
      <c r="AF17" s="37">
        <f t="shared" si="17"/>
        <v>0</v>
      </c>
      <c r="AG17" s="164">
        <v>241.29300000000001</v>
      </c>
      <c r="AH17" s="38">
        <f t="shared" si="18"/>
        <v>0</v>
      </c>
      <c r="AI17" s="37">
        <f t="shared" si="19"/>
        <v>0</v>
      </c>
      <c r="AJ17" s="297">
        <v>865.33839999999998</v>
      </c>
      <c r="AK17" s="35">
        <f t="shared" si="20"/>
        <v>2.3199999999405918E-3</v>
      </c>
      <c r="AL17" s="37">
        <f t="shared" si="21"/>
        <v>5.5679999998574203</v>
      </c>
      <c r="AM17" s="164">
        <v>712.16600000000005</v>
      </c>
      <c r="AN17" s="35">
        <f t="shared" si="22"/>
        <v>4.0000000000190994E-3</v>
      </c>
      <c r="AO17" s="37">
        <f t="shared" si="23"/>
        <v>9.6000000000458385</v>
      </c>
      <c r="AP17" s="34">
        <f t="shared" si="25"/>
        <v>2839.8447999998825</v>
      </c>
      <c r="AQ17" s="166">
        <f t="shared" si="24"/>
        <v>914.39999999174688</v>
      </c>
      <c r="AR17" s="166">
        <f t="shared" si="26"/>
        <v>2850.9807999995974</v>
      </c>
    </row>
    <row r="18" spans="1:76" s="185" customFormat="1" ht="13.5" thickBot="1" x14ac:dyDescent="0.25">
      <c r="A18" s="291">
        <v>14</v>
      </c>
      <c r="B18" s="304">
        <v>20406.27864</v>
      </c>
      <c r="C18" s="177">
        <f t="shared" si="0"/>
        <v>0.14840000000185682</v>
      </c>
      <c r="D18" s="179">
        <f t="shared" si="1"/>
        <v>1780.8000000222819</v>
      </c>
      <c r="E18" s="174">
        <v>6.2</v>
      </c>
      <c r="F18" s="178" t="s">
        <v>22</v>
      </c>
      <c r="G18" s="176">
        <v>7462.0029999999997</v>
      </c>
      <c r="H18" s="177">
        <f t="shared" si="2"/>
        <v>6.099999999969441E-2</v>
      </c>
      <c r="I18" s="178">
        <f t="shared" si="3"/>
        <v>731.99999999633292</v>
      </c>
      <c r="J18" s="304">
        <v>18195.990839999999</v>
      </c>
      <c r="K18" s="177">
        <f t="shared" si="4"/>
        <v>9.127999999691383E-2</v>
      </c>
      <c r="L18" s="179">
        <f t="shared" si="5"/>
        <v>1095.359999962966</v>
      </c>
      <c r="M18" s="174">
        <v>6.3</v>
      </c>
      <c r="N18" s="178" t="s">
        <v>23</v>
      </c>
      <c r="O18" s="176">
        <v>6301.4859999999999</v>
      </c>
      <c r="P18" s="177">
        <f t="shared" si="6"/>
        <v>1.5000000000327418E-2</v>
      </c>
      <c r="Q18" s="178">
        <f t="shared" si="7"/>
        <v>180.00000000392902</v>
      </c>
      <c r="R18" s="304">
        <v>25977.453839999998</v>
      </c>
      <c r="S18" s="177">
        <f t="shared" si="8"/>
        <v>2.6719999998022104E-2</v>
      </c>
      <c r="T18" s="180">
        <f t="shared" si="9"/>
        <v>0.53439999996044207</v>
      </c>
      <c r="U18" s="304">
        <v>2436.3345599999998</v>
      </c>
      <c r="V18" s="177">
        <f t="shared" si="10"/>
        <v>1.9679999999880238E-2</v>
      </c>
      <c r="W18" s="180">
        <f t="shared" si="11"/>
        <v>0.39359999999760475</v>
      </c>
      <c r="X18" s="304">
        <v>4249.9219999999996</v>
      </c>
      <c r="Y18" s="177">
        <f t="shared" si="12"/>
        <v>0</v>
      </c>
      <c r="Z18" s="178">
        <f t="shared" si="13"/>
        <v>0</v>
      </c>
      <c r="AA18" s="176">
        <v>2633.9059999999999</v>
      </c>
      <c r="AB18" s="177">
        <f t="shared" si="14"/>
        <v>0</v>
      </c>
      <c r="AC18" s="178">
        <f t="shared" si="15"/>
        <v>0</v>
      </c>
      <c r="AD18" s="304">
        <v>73.099000000000004</v>
      </c>
      <c r="AE18" s="177">
        <f t="shared" si="16"/>
        <v>0</v>
      </c>
      <c r="AF18" s="178">
        <f t="shared" si="17"/>
        <v>0</v>
      </c>
      <c r="AG18" s="176">
        <v>241.29300000000001</v>
      </c>
      <c r="AH18" s="177">
        <f t="shared" si="18"/>
        <v>0</v>
      </c>
      <c r="AI18" s="178">
        <f t="shared" si="19"/>
        <v>0</v>
      </c>
      <c r="AJ18" s="304">
        <v>865.34072000000106</v>
      </c>
      <c r="AK18" s="177">
        <f t="shared" si="20"/>
        <v>2.3200000010774602E-3</v>
      </c>
      <c r="AL18" s="178">
        <f t="shared" si="21"/>
        <v>5.5680000025859044</v>
      </c>
      <c r="AM18" s="176">
        <v>712.16899999999998</v>
      </c>
      <c r="AN18" s="177">
        <f t="shared" si="22"/>
        <v>2.9999999999290594E-3</v>
      </c>
      <c r="AO18" s="178">
        <f t="shared" si="23"/>
        <v>7.1999999998297426</v>
      </c>
      <c r="AP18" s="173">
        <f t="shared" si="25"/>
        <v>2871.51999998262</v>
      </c>
      <c r="AQ18" s="182">
        <f t="shared" si="24"/>
        <v>904.80000000043219</v>
      </c>
      <c r="AR18" s="182">
        <f t="shared" si="26"/>
        <v>2882.6559999877918</v>
      </c>
      <c r="AS18" s="283"/>
    </row>
    <row r="19" spans="1:76" s="21" customFormat="1" x14ac:dyDescent="0.2">
      <c r="A19" s="286">
        <v>15</v>
      </c>
      <c r="B19" s="301">
        <v>20406.428</v>
      </c>
      <c r="C19" s="40">
        <f t="shared" si="0"/>
        <v>0.14935999999943306</v>
      </c>
      <c r="D19" s="41">
        <f t="shared" si="1"/>
        <v>1792.3199999931967</v>
      </c>
      <c r="E19" s="302">
        <v>6.2</v>
      </c>
      <c r="F19" s="168" t="s">
        <v>22</v>
      </c>
      <c r="G19" s="169">
        <v>7462.0469999999996</v>
      </c>
      <c r="H19" s="42">
        <f t="shared" si="2"/>
        <v>4.3999999999869033E-2</v>
      </c>
      <c r="I19" s="44">
        <f t="shared" si="3"/>
        <v>527.99999999842839</v>
      </c>
      <c r="J19" s="301">
        <v>18196.085319999998</v>
      </c>
      <c r="K19" s="42">
        <f t="shared" si="4"/>
        <v>9.4479999999748543E-2</v>
      </c>
      <c r="L19" s="170">
        <f t="shared" si="5"/>
        <v>1133.7599999969825</v>
      </c>
      <c r="M19" s="302">
        <v>6.4</v>
      </c>
      <c r="N19" s="44" t="s">
        <v>23</v>
      </c>
      <c r="O19" s="169">
        <v>6301.4979999999996</v>
      </c>
      <c r="P19" s="42">
        <f t="shared" si="6"/>
        <v>1.1999999999716238E-2</v>
      </c>
      <c r="Q19" s="44">
        <f t="shared" si="7"/>
        <v>143.99999999659485</v>
      </c>
      <c r="R19" s="301">
        <v>25977.48056</v>
      </c>
      <c r="S19" s="42">
        <f t="shared" si="8"/>
        <v>2.6720000001660082E-2</v>
      </c>
      <c r="T19" s="43">
        <f t="shared" si="9"/>
        <v>0.53440000003320165</v>
      </c>
      <c r="U19" s="301">
        <v>2436.3543199999999</v>
      </c>
      <c r="V19" s="42">
        <v>0</v>
      </c>
      <c r="W19" s="43">
        <f t="shared" si="11"/>
        <v>0</v>
      </c>
      <c r="X19" s="301">
        <v>4249.9219999999996</v>
      </c>
      <c r="Y19" s="42">
        <f t="shared" si="12"/>
        <v>0</v>
      </c>
      <c r="Z19" s="44">
        <f t="shared" si="13"/>
        <v>0</v>
      </c>
      <c r="AA19" s="169">
        <v>2633.9059999999999</v>
      </c>
      <c r="AB19" s="42">
        <v>0</v>
      </c>
      <c r="AC19" s="44">
        <f t="shared" si="15"/>
        <v>0</v>
      </c>
      <c r="AD19" s="301">
        <v>73.099000000000004</v>
      </c>
      <c r="AE19" s="45">
        <f t="shared" si="16"/>
        <v>0</v>
      </c>
      <c r="AF19" s="44">
        <f t="shared" si="17"/>
        <v>0</v>
      </c>
      <c r="AG19" s="169">
        <v>241.29300000000001</v>
      </c>
      <c r="AH19" s="45">
        <f t="shared" si="18"/>
        <v>0</v>
      </c>
      <c r="AI19" s="44">
        <f t="shared" si="19"/>
        <v>0</v>
      </c>
      <c r="AJ19" s="301">
        <v>865.343040000001</v>
      </c>
      <c r="AK19" s="42">
        <f t="shared" si="20"/>
        <v>2.3199999999405918E-3</v>
      </c>
      <c r="AL19" s="44">
        <f t="shared" si="21"/>
        <v>5.5679999998574203</v>
      </c>
      <c r="AM19" s="169">
        <v>712.17100000000005</v>
      </c>
      <c r="AN19" s="42">
        <f t="shared" si="22"/>
        <v>2.0000000000663931E-3</v>
      </c>
      <c r="AO19" s="44">
        <f t="shared" si="23"/>
        <v>4.8000000001593435</v>
      </c>
      <c r="AP19" s="41">
        <f t="shared" si="25"/>
        <v>2921.046399990355</v>
      </c>
      <c r="AQ19" s="171">
        <f t="shared" si="24"/>
        <v>667.1999999948639</v>
      </c>
      <c r="AR19" s="171">
        <f t="shared" si="26"/>
        <v>2932.1823999900698</v>
      </c>
    </row>
    <row r="20" spans="1:76" s="21" customFormat="1" x14ac:dyDescent="0.2">
      <c r="A20" s="285">
        <v>16</v>
      </c>
      <c r="B20" s="295">
        <v>20406.5808</v>
      </c>
      <c r="C20" s="22">
        <f t="shared" si="0"/>
        <v>0.15279999999984284</v>
      </c>
      <c r="D20" s="23">
        <f t="shared" si="1"/>
        <v>1833.5999999981141</v>
      </c>
      <c r="E20" s="296">
        <v>6.2</v>
      </c>
      <c r="F20" s="25" t="s">
        <v>22</v>
      </c>
      <c r="G20" s="26">
        <v>7462.116</v>
      </c>
      <c r="H20" s="27">
        <f t="shared" si="2"/>
        <v>6.900000000041473E-2</v>
      </c>
      <c r="I20" s="28">
        <f t="shared" si="3"/>
        <v>828.00000000497676</v>
      </c>
      <c r="J20" s="295">
        <v>18196.180680000001</v>
      </c>
      <c r="K20" s="27">
        <f t="shared" si="4"/>
        <v>9.5360000002983725E-2</v>
      </c>
      <c r="L20" s="29">
        <f t="shared" si="5"/>
        <v>1144.3200000358047</v>
      </c>
      <c r="M20" s="296">
        <v>6.4</v>
      </c>
      <c r="N20" s="28" t="s">
        <v>23</v>
      </c>
      <c r="O20" s="26">
        <v>6301.518</v>
      </c>
      <c r="P20" s="27">
        <f t="shared" si="6"/>
        <v>2.0000000000436557E-2</v>
      </c>
      <c r="Q20" s="28">
        <f t="shared" si="7"/>
        <v>240.00000000523869</v>
      </c>
      <c r="R20" s="295">
        <v>25977.507119999998</v>
      </c>
      <c r="S20" s="27">
        <f t="shared" si="8"/>
        <v>2.6559999998426065E-2</v>
      </c>
      <c r="T20" s="30">
        <f t="shared" si="9"/>
        <v>0.5311999999685213</v>
      </c>
      <c r="U20" s="295">
        <v>2436.37408</v>
      </c>
      <c r="V20" s="27">
        <f t="shared" ref="V20:V28" si="27">U20-U19</f>
        <v>1.9760000000133005E-2</v>
      </c>
      <c r="W20" s="30">
        <f t="shared" si="11"/>
        <v>0.39520000000266009</v>
      </c>
      <c r="X20" s="295">
        <v>4249.9219999999996</v>
      </c>
      <c r="Y20" s="27">
        <f t="shared" si="12"/>
        <v>0</v>
      </c>
      <c r="Z20" s="28">
        <f t="shared" si="13"/>
        <v>0</v>
      </c>
      <c r="AA20" s="26">
        <v>2633.9059999999999</v>
      </c>
      <c r="AB20" s="27">
        <f t="shared" ref="AB20:AB28" si="28">AA20-AA19</f>
        <v>0</v>
      </c>
      <c r="AC20" s="28">
        <f t="shared" si="15"/>
        <v>0</v>
      </c>
      <c r="AD20" s="295">
        <v>73.099000000000004</v>
      </c>
      <c r="AE20" s="31">
        <f t="shared" si="16"/>
        <v>0</v>
      </c>
      <c r="AF20" s="28">
        <f t="shared" si="17"/>
        <v>0</v>
      </c>
      <c r="AG20" s="26">
        <v>241.29300000000001</v>
      </c>
      <c r="AH20" s="31">
        <f t="shared" si="18"/>
        <v>0</v>
      </c>
      <c r="AI20" s="28">
        <f t="shared" si="19"/>
        <v>0</v>
      </c>
      <c r="AJ20" s="295">
        <v>865.34504000000095</v>
      </c>
      <c r="AK20" s="27">
        <f t="shared" si="20"/>
        <v>1.9999999999527063E-3</v>
      </c>
      <c r="AL20" s="28">
        <f t="shared" si="21"/>
        <v>4.7999999998864951</v>
      </c>
      <c r="AM20" s="26">
        <v>712.17399999999998</v>
      </c>
      <c r="AN20" s="27">
        <f t="shared" si="22"/>
        <v>2.9999999999290594E-3</v>
      </c>
      <c r="AO20" s="28">
        <f t="shared" si="23"/>
        <v>7.1999999998297426</v>
      </c>
      <c r="AP20" s="23">
        <f t="shared" si="25"/>
        <v>2974.0464000340035</v>
      </c>
      <c r="AQ20" s="32">
        <f t="shared" si="24"/>
        <v>1060.8000000103857</v>
      </c>
      <c r="AR20" s="32">
        <f t="shared" si="26"/>
        <v>2983.6464000337764</v>
      </c>
    </row>
    <row r="21" spans="1:76" s="21" customFormat="1" x14ac:dyDescent="0.2">
      <c r="A21" s="285">
        <v>17</v>
      </c>
      <c r="B21" s="295">
        <v>20406.73</v>
      </c>
      <c r="C21" s="22">
        <f t="shared" si="0"/>
        <v>0.14919999999983702</v>
      </c>
      <c r="D21" s="23">
        <f t="shared" si="1"/>
        <v>1790.3999999980442</v>
      </c>
      <c r="E21" s="296">
        <v>6.2</v>
      </c>
      <c r="F21" s="25" t="s">
        <v>22</v>
      </c>
      <c r="G21" s="26">
        <v>7462.1760000000004</v>
      </c>
      <c r="H21" s="27">
        <f t="shared" si="2"/>
        <v>6.0000000000400178E-2</v>
      </c>
      <c r="I21" s="28">
        <f t="shared" si="3"/>
        <v>720.00000000480213</v>
      </c>
      <c r="J21" s="295">
        <v>18196.27548</v>
      </c>
      <c r="K21" s="27">
        <f t="shared" si="4"/>
        <v>9.4799999998940621E-2</v>
      </c>
      <c r="L21" s="29">
        <f t="shared" si="5"/>
        <v>1137.5999999872874</v>
      </c>
      <c r="M21" s="296">
        <v>6.4</v>
      </c>
      <c r="N21" s="28" t="s">
        <v>23</v>
      </c>
      <c r="O21" s="26">
        <v>6301.5349999999999</v>
      </c>
      <c r="P21" s="27">
        <f t="shared" si="6"/>
        <v>1.6999999999825377E-2</v>
      </c>
      <c r="Q21" s="28">
        <f t="shared" si="7"/>
        <v>203.99999999790452</v>
      </c>
      <c r="R21" s="295">
        <v>25977.534080000001</v>
      </c>
      <c r="S21" s="27">
        <f t="shared" si="8"/>
        <v>2.696000000287313E-2</v>
      </c>
      <c r="T21" s="30">
        <f t="shared" si="9"/>
        <v>0.5392000000574626</v>
      </c>
      <c r="U21" s="295">
        <v>2436.39408</v>
      </c>
      <c r="V21" s="27">
        <f t="shared" si="27"/>
        <v>1.999999999998181E-2</v>
      </c>
      <c r="W21" s="30">
        <f t="shared" si="11"/>
        <v>0.3999999999996362</v>
      </c>
      <c r="X21" s="295">
        <v>4249.9219999999996</v>
      </c>
      <c r="Y21" s="27">
        <f t="shared" si="12"/>
        <v>0</v>
      </c>
      <c r="Z21" s="28">
        <f t="shared" si="13"/>
        <v>0</v>
      </c>
      <c r="AA21" s="26">
        <v>2633.9059999999999</v>
      </c>
      <c r="AB21" s="27">
        <f t="shared" si="28"/>
        <v>0</v>
      </c>
      <c r="AC21" s="28">
        <f t="shared" si="15"/>
        <v>0</v>
      </c>
      <c r="AD21" s="295">
        <v>73.099000000000004</v>
      </c>
      <c r="AE21" s="31">
        <f t="shared" si="16"/>
        <v>0</v>
      </c>
      <c r="AF21" s="28">
        <f t="shared" si="17"/>
        <v>0</v>
      </c>
      <c r="AG21" s="26">
        <v>241.29300000000001</v>
      </c>
      <c r="AH21" s="31">
        <f t="shared" si="18"/>
        <v>0</v>
      </c>
      <c r="AI21" s="28">
        <f t="shared" si="19"/>
        <v>0</v>
      </c>
      <c r="AJ21" s="295">
        <v>865.34767999999997</v>
      </c>
      <c r="AK21" s="27">
        <f t="shared" si="20"/>
        <v>2.6399999990189826E-3</v>
      </c>
      <c r="AL21" s="28">
        <f t="shared" si="21"/>
        <v>6.3359999976455583</v>
      </c>
      <c r="AM21" s="26">
        <v>712.178</v>
      </c>
      <c r="AN21" s="27">
        <f t="shared" si="22"/>
        <v>4.0000000000190994E-3</v>
      </c>
      <c r="AO21" s="28">
        <f t="shared" si="23"/>
        <v>9.6000000000458385</v>
      </c>
      <c r="AP21" s="23">
        <f t="shared" si="25"/>
        <v>2922.6031999877432</v>
      </c>
      <c r="AQ21" s="32">
        <f t="shared" si="24"/>
        <v>914.40000000266082</v>
      </c>
      <c r="AR21" s="32">
        <f t="shared" si="26"/>
        <v>2935.2751999830343</v>
      </c>
    </row>
    <row r="22" spans="1:76" s="21" customFormat="1" x14ac:dyDescent="0.2">
      <c r="A22" s="290">
        <v>18</v>
      </c>
      <c r="B22" s="297">
        <v>20406.879120000001</v>
      </c>
      <c r="C22" s="33">
        <f t="shared" si="0"/>
        <v>0.14912000000185799</v>
      </c>
      <c r="D22" s="34">
        <f t="shared" si="1"/>
        <v>1789.4400000222959</v>
      </c>
      <c r="E22" s="298">
        <v>6.4</v>
      </c>
      <c r="F22" s="163" t="s">
        <v>22</v>
      </c>
      <c r="G22" s="164">
        <v>7462.2359999999999</v>
      </c>
      <c r="H22" s="35">
        <f t="shared" si="2"/>
        <v>5.9999999999490683E-2</v>
      </c>
      <c r="I22" s="37">
        <f t="shared" si="3"/>
        <v>719.9999999938882</v>
      </c>
      <c r="J22" s="297">
        <v>18196.37356</v>
      </c>
      <c r="K22" s="35">
        <f t="shared" si="4"/>
        <v>9.8079999999754364E-2</v>
      </c>
      <c r="L22" s="165">
        <f t="shared" si="5"/>
        <v>1176.9599999970524</v>
      </c>
      <c r="M22" s="298">
        <v>6.5</v>
      </c>
      <c r="N22" s="37" t="s">
        <v>23</v>
      </c>
      <c r="O22" s="164">
        <v>6301.5569999999998</v>
      </c>
      <c r="P22" s="35">
        <f t="shared" si="6"/>
        <v>2.1999999999934516E-2</v>
      </c>
      <c r="Q22" s="37">
        <f t="shared" si="7"/>
        <v>263.9999999992142</v>
      </c>
      <c r="R22" s="297">
        <v>25977.561119999998</v>
      </c>
      <c r="S22" s="35">
        <f t="shared" si="8"/>
        <v>2.7039999997214181E-2</v>
      </c>
      <c r="T22" s="36">
        <f t="shared" si="9"/>
        <v>0.54079999994428363</v>
      </c>
      <c r="U22" s="297">
        <v>2436.4142400000001</v>
      </c>
      <c r="V22" s="35">
        <f t="shared" si="27"/>
        <v>2.0160000000032596E-2</v>
      </c>
      <c r="W22" s="36">
        <f t="shared" si="11"/>
        <v>0.40320000000065193</v>
      </c>
      <c r="X22" s="297">
        <v>4249.9219999999996</v>
      </c>
      <c r="Y22" s="35">
        <f t="shared" si="12"/>
        <v>0</v>
      </c>
      <c r="Z22" s="37">
        <f t="shared" si="13"/>
        <v>0</v>
      </c>
      <c r="AA22" s="164">
        <v>2633.9059999999999</v>
      </c>
      <c r="AB22" s="35">
        <f t="shared" si="28"/>
        <v>0</v>
      </c>
      <c r="AC22" s="37">
        <f t="shared" si="15"/>
        <v>0</v>
      </c>
      <c r="AD22" s="297">
        <v>73.099000000000004</v>
      </c>
      <c r="AE22" s="38">
        <f t="shared" si="16"/>
        <v>0</v>
      </c>
      <c r="AF22" s="37">
        <f t="shared" si="17"/>
        <v>0</v>
      </c>
      <c r="AG22" s="164">
        <v>241.29300000000001</v>
      </c>
      <c r="AH22" s="38">
        <f t="shared" si="18"/>
        <v>0</v>
      </c>
      <c r="AI22" s="37">
        <f t="shared" si="19"/>
        <v>0</v>
      </c>
      <c r="AJ22" s="297">
        <v>865.35032000000001</v>
      </c>
      <c r="AK22" s="35">
        <f t="shared" si="20"/>
        <v>2.6400000000421642E-3</v>
      </c>
      <c r="AL22" s="37">
        <f t="shared" si="21"/>
        <v>6.336000000101194</v>
      </c>
      <c r="AM22" s="164">
        <v>712.18100000000004</v>
      </c>
      <c r="AN22" s="35">
        <f t="shared" si="22"/>
        <v>3.0000000000427463E-3</v>
      </c>
      <c r="AO22" s="37">
        <f t="shared" si="23"/>
        <v>7.200000000102591</v>
      </c>
      <c r="AP22" s="34">
        <f t="shared" si="25"/>
        <v>2961.008000019192</v>
      </c>
      <c r="AQ22" s="166">
        <f t="shared" si="24"/>
        <v>976.7999999929998</v>
      </c>
      <c r="AR22" s="32">
        <f t="shared" si="26"/>
        <v>2973.6800000193944</v>
      </c>
    </row>
    <row r="23" spans="1:76" s="39" customFormat="1" x14ac:dyDescent="0.2">
      <c r="A23" s="285">
        <v>19</v>
      </c>
      <c r="B23" s="305">
        <v>20407.03152</v>
      </c>
      <c r="C23" s="27">
        <f t="shared" si="0"/>
        <v>0.15239999999903375</v>
      </c>
      <c r="D23" s="29">
        <f t="shared" si="1"/>
        <v>1828.799999988405</v>
      </c>
      <c r="E23" s="24">
        <v>6.3</v>
      </c>
      <c r="F23" s="28" t="s">
        <v>22</v>
      </c>
      <c r="G23" s="26">
        <v>7462.3010000000004</v>
      </c>
      <c r="H23" s="27">
        <f t="shared" si="2"/>
        <v>6.5000000000509317E-2</v>
      </c>
      <c r="I23" s="28">
        <f t="shared" si="3"/>
        <v>780.0000000061118</v>
      </c>
      <c r="J23" s="305">
        <v>18196.472119999999</v>
      </c>
      <c r="K23" s="27">
        <f t="shared" si="4"/>
        <v>9.855999999854248E-2</v>
      </c>
      <c r="L23" s="29">
        <f t="shared" si="5"/>
        <v>1182.7199999825098</v>
      </c>
      <c r="M23" s="24">
        <v>6.4</v>
      </c>
      <c r="N23" s="28" t="s">
        <v>23</v>
      </c>
      <c r="O23" s="26">
        <v>6301.5810000000001</v>
      </c>
      <c r="P23" s="27">
        <f t="shared" si="6"/>
        <v>2.400000000034197E-2</v>
      </c>
      <c r="Q23" s="28">
        <f t="shared" si="7"/>
        <v>288.00000000410364</v>
      </c>
      <c r="R23" s="305">
        <v>25977.588240000001</v>
      </c>
      <c r="S23" s="27">
        <f t="shared" si="8"/>
        <v>2.7120000002469169E-2</v>
      </c>
      <c r="T23" s="30">
        <f t="shared" si="9"/>
        <v>0.54240000004938338</v>
      </c>
      <c r="U23" s="305">
        <v>2436.4344799999999</v>
      </c>
      <c r="V23" s="27">
        <f t="shared" si="27"/>
        <v>2.0239999999830616E-2</v>
      </c>
      <c r="W23" s="30">
        <f t="shared" si="11"/>
        <v>0.40479999999661231</v>
      </c>
      <c r="X23" s="305">
        <v>4249.9219999999996</v>
      </c>
      <c r="Y23" s="27">
        <f t="shared" si="12"/>
        <v>0</v>
      </c>
      <c r="Z23" s="28">
        <f t="shared" si="13"/>
        <v>0</v>
      </c>
      <c r="AA23" s="26">
        <v>2633.9059999999999</v>
      </c>
      <c r="AB23" s="27">
        <f t="shared" si="28"/>
        <v>0</v>
      </c>
      <c r="AC23" s="28">
        <f t="shared" si="15"/>
        <v>0</v>
      </c>
      <c r="AD23" s="305">
        <v>73.099000000000004</v>
      </c>
      <c r="AE23" s="27">
        <f t="shared" si="16"/>
        <v>0</v>
      </c>
      <c r="AF23" s="28">
        <f t="shared" si="17"/>
        <v>0</v>
      </c>
      <c r="AG23" s="26">
        <v>241.29300000000001</v>
      </c>
      <c r="AH23" s="27">
        <f t="shared" si="18"/>
        <v>0</v>
      </c>
      <c r="AI23" s="28">
        <f t="shared" si="19"/>
        <v>0</v>
      </c>
      <c r="AJ23" s="305">
        <v>865.35288000000003</v>
      </c>
      <c r="AK23" s="27">
        <f t="shared" si="20"/>
        <v>2.5600000000167711E-3</v>
      </c>
      <c r="AL23" s="28">
        <f t="shared" si="21"/>
        <v>6.1440000000402506</v>
      </c>
      <c r="AM23" s="26">
        <v>712.18499999999995</v>
      </c>
      <c r="AN23" s="27">
        <f t="shared" si="22"/>
        <v>3.9999999999054126E-3</v>
      </c>
      <c r="AO23" s="28">
        <f t="shared" si="23"/>
        <v>9.5999999997729901</v>
      </c>
      <c r="AP23" s="23">
        <f t="shared" si="25"/>
        <v>3006.3231999709205</v>
      </c>
      <c r="AQ23" s="32">
        <f t="shared" si="24"/>
        <v>1058.4000000104425</v>
      </c>
      <c r="AR23" s="32">
        <f t="shared" si="26"/>
        <v>3018.611199971001</v>
      </c>
      <c r="AS23" s="284"/>
    </row>
    <row r="24" spans="1:76" s="21" customFormat="1" x14ac:dyDescent="0.2">
      <c r="A24" s="286">
        <v>20</v>
      </c>
      <c r="B24" s="301">
        <v>20407.177599999999</v>
      </c>
      <c r="C24" s="40">
        <f t="shared" si="0"/>
        <v>0.14607999999861931</v>
      </c>
      <c r="D24" s="41">
        <f t="shared" si="1"/>
        <v>1752.9599999834318</v>
      </c>
      <c r="E24" s="302">
        <v>6.3</v>
      </c>
      <c r="F24" s="168" t="s">
        <v>22</v>
      </c>
      <c r="G24" s="169">
        <v>7462.3549999999996</v>
      </c>
      <c r="H24" s="42">
        <f t="shared" si="2"/>
        <v>5.3999999999177817E-2</v>
      </c>
      <c r="I24" s="44">
        <f t="shared" si="3"/>
        <v>647.9999999901338</v>
      </c>
      <c r="J24" s="301">
        <v>18196.567319999998</v>
      </c>
      <c r="K24" s="42">
        <f t="shared" si="4"/>
        <v>9.5199999999749707E-2</v>
      </c>
      <c r="L24" s="170">
        <f t="shared" si="5"/>
        <v>1142.3999999969965</v>
      </c>
      <c r="M24" s="302">
        <v>6.4</v>
      </c>
      <c r="N24" s="44" t="s">
        <v>23</v>
      </c>
      <c r="O24" s="169">
        <v>6301.6</v>
      </c>
      <c r="P24" s="42">
        <f t="shared" si="6"/>
        <v>1.9000000000232831E-2</v>
      </c>
      <c r="Q24" s="44">
        <f t="shared" si="7"/>
        <v>228.00000000279397</v>
      </c>
      <c r="R24" s="301">
        <v>25977.615600000001</v>
      </c>
      <c r="S24" s="42">
        <f t="shared" si="8"/>
        <v>2.7360000000044238E-2</v>
      </c>
      <c r="T24" s="43">
        <f t="shared" si="9"/>
        <v>0.54720000000088476</v>
      </c>
      <c r="U24" s="301">
        <v>2436.4548</v>
      </c>
      <c r="V24" s="42">
        <f t="shared" si="27"/>
        <v>2.0320000000083382E-2</v>
      </c>
      <c r="W24" s="43">
        <f t="shared" si="11"/>
        <v>0.40640000000166765</v>
      </c>
      <c r="X24" s="301">
        <v>4249.9219999999996</v>
      </c>
      <c r="Y24" s="42">
        <f t="shared" si="12"/>
        <v>0</v>
      </c>
      <c r="Z24" s="44">
        <f t="shared" si="13"/>
        <v>0</v>
      </c>
      <c r="AA24" s="169">
        <v>2633.9059999999999</v>
      </c>
      <c r="AB24" s="42">
        <f t="shared" si="28"/>
        <v>0</v>
      </c>
      <c r="AC24" s="44">
        <f t="shared" si="15"/>
        <v>0</v>
      </c>
      <c r="AD24" s="301">
        <v>73.099000000000004</v>
      </c>
      <c r="AE24" s="45">
        <f t="shared" si="16"/>
        <v>0</v>
      </c>
      <c r="AF24" s="44">
        <f t="shared" si="17"/>
        <v>0</v>
      </c>
      <c r="AG24" s="169">
        <v>241.29300000000001</v>
      </c>
      <c r="AH24" s="45">
        <f t="shared" si="18"/>
        <v>0</v>
      </c>
      <c r="AI24" s="44">
        <f t="shared" si="19"/>
        <v>0</v>
      </c>
      <c r="AJ24" s="301">
        <v>865.35544000000004</v>
      </c>
      <c r="AK24" s="42">
        <f t="shared" si="20"/>
        <v>2.5600000000167711E-3</v>
      </c>
      <c r="AL24" s="44">
        <f t="shared" si="21"/>
        <v>6.1440000000402506</v>
      </c>
      <c r="AM24" s="169">
        <v>712.18799999999999</v>
      </c>
      <c r="AN24" s="42">
        <f t="shared" si="22"/>
        <v>3.0000000000427463E-3</v>
      </c>
      <c r="AO24" s="44">
        <f t="shared" si="23"/>
        <v>7.200000000102591</v>
      </c>
      <c r="AP24" s="41">
        <f t="shared" si="25"/>
        <v>2890.1695999803906</v>
      </c>
      <c r="AQ24" s="171">
        <f t="shared" si="24"/>
        <v>868.79999999282518</v>
      </c>
      <c r="AR24" s="32">
        <f t="shared" si="26"/>
        <v>2902.4575999804711</v>
      </c>
    </row>
    <row r="25" spans="1:76" s="21" customFormat="1" ht="13.5" thickBot="1" x14ac:dyDescent="0.25">
      <c r="A25" s="290">
        <v>21</v>
      </c>
      <c r="B25" s="297">
        <v>20407.330880000001</v>
      </c>
      <c r="C25" s="33">
        <f t="shared" si="0"/>
        <v>0.15328000000226893</v>
      </c>
      <c r="D25" s="34">
        <f t="shared" si="1"/>
        <v>1839.3600000272272</v>
      </c>
      <c r="E25" s="298">
        <v>6.3</v>
      </c>
      <c r="F25" s="163" t="s">
        <v>22</v>
      </c>
      <c r="G25" s="164">
        <v>7462.4350000000004</v>
      </c>
      <c r="H25" s="35">
        <f t="shared" si="2"/>
        <v>8.0000000000836735E-2</v>
      </c>
      <c r="I25" s="37">
        <f t="shared" si="3"/>
        <v>960.00000001004082</v>
      </c>
      <c r="J25" s="297">
        <v>18196.662840000001</v>
      </c>
      <c r="K25" s="35">
        <f t="shared" si="4"/>
        <v>9.5520000002579764E-2</v>
      </c>
      <c r="L25" s="165">
        <f t="shared" si="5"/>
        <v>1146.2400000309572</v>
      </c>
      <c r="M25" s="298">
        <v>6.4</v>
      </c>
      <c r="N25" s="37" t="s">
        <v>23</v>
      </c>
      <c r="O25" s="164">
        <v>6301.62</v>
      </c>
      <c r="P25" s="35">
        <f t="shared" si="6"/>
        <v>1.9999999999527063E-2</v>
      </c>
      <c r="Q25" s="37">
        <f t="shared" si="7"/>
        <v>239.99999999432475</v>
      </c>
      <c r="R25" s="297">
        <v>25977.642960000001</v>
      </c>
      <c r="S25" s="35">
        <f t="shared" si="8"/>
        <v>2.7360000000044238E-2</v>
      </c>
      <c r="T25" s="36">
        <f t="shared" si="9"/>
        <v>0.54720000000088476</v>
      </c>
      <c r="U25" s="297">
        <v>2436.4751200000001</v>
      </c>
      <c r="V25" s="35">
        <f t="shared" si="27"/>
        <v>2.0320000000083382E-2</v>
      </c>
      <c r="W25" s="36">
        <f t="shared" si="11"/>
        <v>0.40640000000166765</v>
      </c>
      <c r="X25" s="309">
        <v>4249.9219999999996</v>
      </c>
      <c r="Y25" s="35">
        <f t="shared" si="12"/>
        <v>0</v>
      </c>
      <c r="Z25" s="37">
        <f t="shared" si="13"/>
        <v>0</v>
      </c>
      <c r="AA25" s="164">
        <v>2633.9059999999999</v>
      </c>
      <c r="AB25" s="35">
        <f t="shared" si="28"/>
        <v>0</v>
      </c>
      <c r="AC25" s="37">
        <f t="shared" si="15"/>
        <v>0</v>
      </c>
      <c r="AD25" s="297">
        <v>73.099000000000004</v>
      </c>
      <c r="AE25" s="38">
        <f t="shared" si="16"/>
        <v>0</v>
      </c>
      <c r="AF25" s="37">
        <f t="shared" si="17"/>
        <v>0</v>
      </c>
      <c r="AG25" s="164">
        <v>241.29300000000001</v>
      </c>
      <c r="AH25" s="38">
        <f t="shared" si="18"/>
        <v>0</v>
      </c>
      <c r="AI25" s="37">
        <f t="shared" si="19"/>
        <v>0</v>
      </c>
      <c r="AJ25" s="297">
        <v>865.35775999999998</v>
      </c>
      <c r="AK25" s="35">
        <f t="shared" si="20"/>
        <v>2.3199999999405918E-3</v>
      </c>
      <c r="AL25" s="37">
        <f t="shared" si="21"/>
        <v>5.5679999998574203</v>
      </c>
      <c r="AM25" s="164">
        <v>712.19100000000003</v>
      </c>
      <c r="AN25" s="35">
        <f t="shared" si="22"/>
        <v>3.0000000000427463E-3</v>
      </c>
      <c r="AO25" s="37">
        <f t="shared" si="23"/>
        <v>7.200000000102591</v>
      </c>
      <c r="AP25" s="34">
        <f t="shared" si="25"/>
        <v>2980.9856000583295</v>
      </c>
      <c r="AQ25" s="166">
        <f t="shared" si="24"/>
        <v>1192.800000004263</v>
      </c>
      <c r="AR25" s="166">
        <f t="shared" si="26"/>
        <v>2992.1216000580444</v>
      </c>
    </row>
    <row r="26" spans="1:76" s="185" customFormat="1" ht="13.5" thickBot="1" x14ac:dyDescent="0.25">
      <c r="A26" s="291">
        <v>22</v>
      </c>
      <c r="B26" s="299">
        <v>20407.5448</v>
      </c>
      <c r="C26" s="177">
        <f t="shared" si="0"/>
        <v>0.21391999999832478</v>
      </c>
      <c r="D26" s="184">
        <f t="shared" si="1"/>
        <v>2567.0399999798974</v>
      </c>
      <c r="E26" s="300">
        <v>6.3</v>
      </c>
      <c r="F26" s="175" t="s">
        <v>22</v>
      </c>
      <c r="G26" s="247">
        <v>7462.5140000000001</v>
      </c>
      <c r="H26" s="177">
        <f t="shared" si="2"/>
        <v>7.8999999999723514E-2</v>
      </c>
      <c r="I26" s="178">
        <f t="shared" si="3"/>
        <v>947.99999999668216</v>
      </c>
      <c r="J26" s="299">
        <v>18196.761159999998</v>
      </c>
      <c r="K26" s="177">
        <f t="shared" si="4"/>
        <v>9.8319999997329433E-2</v>
      </c>
      <c r="L26" s="179">
        <f t="shared" si="5"/>
        <v>1179.8399999679532</v>
      </c>
      <c r="M26" s="300">
        <v>6.4</v>
      </c>
      <c r="N26" s="178" t="s">
        <v>23</v>
      </c>
      <c r="O26" s="247">
        <v>6301.64</v>
      </c>
      <c r="P26" s="177">
        <f t="shared" si="6"/>
        <v>2.0000000000436557E-2</v>
      </c>
      <c r="Q26" s="178">
        <f t="shared" si="7"/>
        <v>240.00000000523869</v>
      </c>
      <c r="R26" s="299">
        <v>25977.688239999999</v>
      </c>
      <c r="S26" s="177">
        <f t="shared" si="8"/>
        <v>4.5279999998456333E-2</v>
      </c>
      <c r="T26" s="180">
        <f t="shared" si="9"/>
        <v>0.90559999996912666</v>
      </c>
      <c r="U26" s="299">
        <v>2436.4954400000001</v>
      </c>
      <c r="V26" s="177">
        <f t="shared" si="27"/>
        <v>2.0320000000083382E-2</v>
      </c>
      <c r="W26" s="180">
        <f t="shared" si="11"/>
        <v>0.40640000000166765</v>
      </c>
      <c r="X26" s="299">
        <v>4249.9219999999996</v>
      </c>
      <c r="Y26" s="177">
        <f t="shared" si="12"/>
        <v>0</v>
      </c>
      <c r="Z26" s="178">
        <f t="shared" si="13"/>
        <v>0</v>
      </c>
      <c r="AA26" s="247">
        <v>2633.9059999999999</v>
      </c>
      <c r="AB26" s="177">
        <f t="shared" si="28"/>
        <v>0</v>
      </c>
      <c r="AC26" s="178">
        <f t="shared" si="15"/>
        <v>0</v>
      </c>
      <c r="AD26" s="299">
        <v>73.099000000000004</v>
      </c>
      <c r="AE26" s="177">
        <f t="shared" si="16"/>
        <v>0</v>
      </c>
      <c r="AF26" s="178">
        <f t="shared" si="17"/>
        <v>0</v>
      </c>
      <c r="AG26" s="176">
        <v>241.29300000000001</v>
      </c>
      <c r="AH26" s="177">
        <f t="shared" si="18"/>
        <v>0</v>
      </c>
      <c r="AI26" s="178">
        <f t="shared" si="19"/>
        <v>0</v>
      </c>
      <c r="AJ26" s="299">
        <v>865.35968000000003</v>
      </c>
      <c r="AK26" s="177">
        <f t="shared" si="20"/>
        <v>1.920000000041E-3</v>
      </c>
      <c r="AL26" s="178">
        <f t="shared" si="21"/>
        <v>4.6080000000984001</v>
      </c>
      <c r="AM26" s="247">
        <v>712.19399999999996</v>
      </c>
      <c r="AN26" s="177">
        <f t="shared" si="22"/>
        <v>2.9999999999290594E-3</v>
      </c>
      <c r="AO26" s="178">
        <f t="shared" si="23"/>
        <v>7.1999999998297426</v>
      </c>
      <c r="AP26" s="173">
        <f t="shared" si="25"/>
        <v>3743.583999947723</v>
      </c>
      <c r="AQ26" s="182">
        <f t="shared" si="24"/>
        <v>1180.8000000020911</v>
      </c>
      <c r="AR26" s="288">
        <f t="shared" si="26"/>
        <v>3752.7999999479198</v>
      </c>
      <c r="AS26" s="283"/>
    </row>
    <row r="27" spans="1:76" s="21" customFormat="1" x14ac:dyDescent="0.2">
      <c r="A27" s="286">
        <v>23</v>
      </c>
      <c r="B27" s="301">
        <v>20407.764879999999</v>
      </c>
      <c r="C27" s="40">
        <f t="shared" si="0"/>
        <v>0.22007999999914318</v>
      </c>
      <c r="D27" s="41">
        <f t="shared" si="1"/>
        <v>2640.9599999897182</v>
      </c>
      <c r="E27" s="302">
        <v>6.3</v>
      </c>
      <c r="F27" s="168" t="s">
        <v>22</v>
      </c>
      <c r="G27" s="169">
        <v>7462.6289999999999</v>
      </c>
      <c r="H27" s="42">
        <f t="shared" si="2"/>
        <v>0.11499999999978172</v>
      </c>
      <c r="I27" s="44">
        <f t="shared" si="3"/>
        <v>1379.9999999973807</v>
      </c>
      <c r="J27" s="301">
        <v>18196.862519999999</v>
      </c>
      <c r="K27" s="42">
        <f t="shared" si="4"/>
        <v>0.10136000000056811</v>
      </c>
      <c r="L27" s="170">
        <f t="shared" si="5"/>
        <v>1216.3200000068173</v>
      </c>
      <c r="M27" s="302">
        <v>6.4</v>
      </c>
      <c r="N27" s="44" t="s">
        <v>23</v>
      </c>
      <c r="O27" s="169">
        <v>6301.6660000000002</v>
      </c>
      <c r="P27" s="42">
        <f t="shared" si="6"/>
        <v>2.5999999999839929E-2</v>
      </c>
      <c r="Q27" s="44">
        <f t="shared" si="7"/>
        <v>311.99999999807915</v>
      </c>
      <c r="R27" s="301">
        <v>25977.73648</v>
      </c>
      <c r="S27" s="42">
        <f t="shared" si="8"/>
        <v>4.8240000000077998E-2</v>
      </c>
      <c r="T27" s="43">
        <f t="shared" si="9"/>
        <v>0.96480000000155997</v>
      </c>
      <c r="U27" s="301">
        <v>2436.5159199999998</v>
      </c>
      <c r="V27" s="42">
        <f t="shared" si="27"/>
        <v>2.0479999999679421E-2</v>
      </c>
      <c r="W27" s="43">
        <f t="shared" si="11"/>
        <v>0.40959999999358843</v>
      </c>
      <c r="X27" s="301">
        <v>4249.9219999999996</v>
      </c>
      <c r="Y27" s="42">
        <f t="shared" si="12"/>
        <v>0</v>
      </c>
      <c r="Z27" s="44">
        <f t="shared" si="13"/>
        <v>0</v>
      </c>
      <c r="AA27" s="169">
        <v>2633.9059999999999</v>
      </c>
      <c r="AB27" s="42">
        <f t="shared" si="28"/>
        <v>0</v>
      </c>
      <c r="AC27" s="44">
        <f t="shared" si="15"/>
        <v>0</v>
      </c>
      <c r="AD27" s="301">
        <v>73.099000000000004</v>
      </c>
      <c r="AE27" s="45">
        <f t="shared" si="16"/>
        <v>0</v>
      </c>
      <c r="AF27" s="44">
        <f t="shared" si="17"/>
        <v>0</v>
      </c>
      <c r="AG27" s="169">
        <v>241.29300000000001</v>
      </c>
      <c r="AH27" s="45">
        <f t="shared" si="18"/>
        <v>0</v>
      </c>
      <c r="AI27" s="44">
        <f t="shared" si="19"/>
        <v>0</v>
      </c>
      <c r="AJ27" s="301">
        <v>865.36159999999995</v>
      </c>
      <c r="AK27" s="42">
        <f t="shared" si="20"/>
        <v>1.9199999999273132E-3</v>
      </c>
      <c r="AL27" s="44">
        <f t="shared" si="21"/>
        <v>4.6079999998255516</v>
      </c>
      <c r="AM27" s="169">
        <v>712.197</v>
      </c>
      <c r="AN27" s="42">
        <f t="shared" si="22"/>
        <v>3.0000000000427463E-3</v>
      </c>
      <c r="AO27" s="44">
        <f t="shared" si="23"/>
        <v>7.200000000102591</v>
      </c>
      <c r="AP27" s="41">
        <f t="shared" si="25"/>
        <v>3854.0463999967051</v>
      </c>
      <c r="AQ27" s="171">
        <f t="shared" si="24"/>
        <v>1684.7999999953572</v>
      </c>
      <c r="AR27" s="171">
        <f t="shared" si="26"/>
        <v>3863.2623999963562</v>
      </c>
    </row>
    <row r="28" spans="1:76" s="241" customFormat="1" ht="13.5" thickBot="1" x14ac:dyDescent="0.25">
      <c r="A28" s="292">
        <v>24</v>
      </c>
      <c r="B28" s="306">
        <v>20407.984</v>
      </c>
      <c r="C28" s="46">
        <f t="shared" si="0"/>
        <v>0.21912000000156695</v>
      </c>
      <c r="D28" s="47">
        <f t="shared" si="1"/>
        <v>2629.4400000188034</v>
      </c>
      <c r="E28" s="307">
        <v>6.3</v>
      </c>
      <c r="F28" s="48" t="s">
        <v>22</v>
      </c>
      <c r="G28" s="49">
        <v>7462.7430000000004</v>
      </c>
      <c r="H28" s="50">
        <f t="shared" si="2"/>
        <v>0.11400000000048749</v>
      </c>
      <c r="I28" s="51">
        <f t="shared" si="3"/>
        <v>1368.0000000058499</v>
      </c>
      <c r="J28" s="306">
        <v>18196.963</v>
      </c>
      <c r="K28" s="50">
        <f t="shared" si="4"/>
        <v>0.1004800000009709</v>
      </c>
      <c r="L28" s="52">
        <f t="shared" si="5"/>
        <v>1205.7600000116508</v>
      </c>
      <c r="M28" s="307">
        <v>6.4</v>
      </c>
      <c r="N28" s="51" t="s">
        <v>23</v>
      </c>
      <c r="O28" s="49">
        <v>6301.6909999999998</v>
      </c>
      <c r="P28" s="50">
        <f t="shared" si="6"/>
        <v>2.4999999999636202E-2</v>
      </c>
      <c r="Q28" s="51">
        <f t="shared" si="7"/>
        <v>299.99999999563443</v>
      </c>
      <c r="R28" s="306">
        <v>25977.785</v>
      </c>
      <c r="S28" s="50">
        <f t="shared" si="8"/>
        <v>4.8520000000280561E-2</v>
      </c>
      <c r="T28" s="53">
        <f t="shared" si="9"/>
        <v>0.97040000000561122</v>
      </c>
      <c r="U28" s="306">
        <v>2436.5369999999998</v>
      </c>
      <c r="V28" s="54">
        <f t="shared" si="27"/>
        <v>2.1079999999983556E-2</v>
      </c>
      <c r="W28" s="53">
        <f t="shared" si="11"/>
        <v>0.42159999999967113</v>
      </c>
      <c r="X28" s="301">
        <v>4249.9219999999996</v>
      </c>
      <c r="Y28" s="50">
        <f t="shared" si="12"/>
        <v>0</v>
      </c>
      <c r="Z28" s="51">
        <f t="shared" si="13"/>
        <v>0</v>
      </c>
      <c r="AA28" s="49">
        <v>2633.9059999999999</v>
      </c>
      <c r="AB28" s="54">
        <f t="shared" si="28"/>
        <v>0</v>
      </c>
      <c r="AC28" s="51">
        <f t="shared" si="15"/>
        <v>0</v>
      </c>
      <c r="AD28" s="306">
        <v>73.099000000000004</v>
      </c>
      <c r="AE28" s="55">
        <f t="shared" si="16"/>
        <v>0</v>
      </c>
      <c r="AF28" s="51">
        <f t="shared" si="17"/>
        <v>0</v>
      </c>
      <c r="AG28" s="49">
        <v>241.29300000000001</v>
      </c>
      <c r="AH28" s="55">
        <f t="shared" si="18"/>
        <v>0</v>
      </c>
      <c r="AI28" s="51">
        <f t="shared" si="19"/>
        <v>0</v>
      </c>
      <c r="AJ28" s="306">
        <v>865.36400000000003</v>
      </c>
      <c r="AK28" s="50">
        <f t="shared" si="20"/>
        <v>2.4000000000796717E-3</v>
      </c>
      <c r="AL28" s="51">
        <f t="shared" si="21"/>
        <v>5.7600000001912122</v>
      </c>
      <c r="AM28" s="49">
        <v>712.2</v>
      </c>
      <c r="AN28" s="50">
        <f t="shared" si="22"/>
        <v>3.0000000000427463E-3</v>
      </c>
      <c r="AO28" s="51">
        <f t="shared" si="23"/>
        <v>7.200000000102591</v>
      </c>
      <c r="AP28" s="47">
        <f t="shared" si="25"/>
        <v>3830.8320000302683</v>
      </c>
      <c r="AQ28" s="56">
        <f t="shared" si="24"/>
        <v>1660.8000000013817</v>
      </c>
      <c r="AR28" s="56">
        <f>D28+L28+T28+W28+Z28+AF28+AL28</f>
        <v>3842.3520000306507</v>
      </c>
    </row>
    <row r="29" spans="1:76" s="68" customFormat="1" ht="13.5" thickBot="1" x14ac:dyDescent="0.25">
      <c r="A29" s="261" t="s">
        <v>24</v>
      </c>
      <c r="B29" s="262"/>
      <c r="C29" s="253"/>
      <c r="D29" s="59">
        <f>SUM(D5:D28)</f>
        <v>42096.000000019558</v>
      </c>
      <c r="E29" s="60"/>
      <c r="F29" s="59"/>
      <c r="G29" s="258"/>
      <c r="H29" s="255"/>
      <c r="I29" s="59">
        <f>SUM(I5:I28)</f>
        <v>16776.000000001659</v>
      </c>
      <c r="J29" s="253"/>
      <c r="K29" s="253"/>
      <c r="L29" s="59">
        <f>SUM(L5:L28)</f>
        <v>29616.00000000908</v>
      </c>
      <c r="M29" s="255"/>
      <c r="N29" s="59"/>
      <c r="O29" s="258"/>
      <c r="P29" s="255"/>
      <c r="Q29" s="59">
        <f>SUM(Q5:Q28)</f>
        <v>6839.9999999965075</v>
      </c>
      <c r="R29" s="253"/>
      <c r="S29" s="253"/>
      <c r="T29" s="59">
        <f>SUM(T5:T28)</f>
        <v>24.859999999971478</v>
      </c>
      <c r="U29" s="252"/>
      <c r="V29" s="253"/>
      <c r="W29" s="255">
        <f>SUM(W5:W28)</f>
        <v>9.3047999999907915</v>
      </c>
      <c r="X29" s="252"/>
      <c r="Y29" s="253"/>
      <c r="Z29" s="59">
        <f>SUM(Z5:Z28)</f>
        <v>0</v>
      </c>
      <c r="AA29" s="255"/>
      <c r="AB29" s="255"/>
      <c r="AC29" s="255">
        <f>SUM(AC23:AC28)</f>
        <v>0</v>
      </c>
      <c r="AD29" s="60"/>
      <c r="AE29" s="63"/>
      <c r="AF29" s="59">
        <f>SUM(AF5:AF28)</f>
        <v>0</v>
      </c>
      <c r="AG29" s="255"/>
      <c r="AH29" s="255"/>
      <c r="AI29" s="59">
        <f>SUM(AI5:AI28)</f>
        <v>0</v>
      </c>
      <c r="AJ29" s="60"/>
      <c r="AK29" s="63"/>
      <c r="AL29" s="255">
        <f>SUM(AL5:AL28)</f>
        <v>124.8000000000502</v>
      </c>
      <c r="AM29" s="256"/>
      <c r="AN29" s="254"/>
      <c r="AO29" s="257">
        <f>SUM(AO5:AO28)</f>
        <v>187.20000000021173</v>
      </c>
      <c r="AP29" s="263">
        <f>SUM(AP5:AP28)</f>
        <v>71621.364800028561</v>
      </c>
      <c r="AQ29" s="281"/>
      <c r="AR29" s="259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</row>
    <row r="30" spans="1:76" s="68" customFormat="1" ht="13.5" thickBot="1" x14ac:dyDescent="0.25">
      <c r="A30" s="60"/>
      <c r="B30" s="265" t="s">
        <v>25</v>
      </c>
      <c r="C30" s="266"/>
      <c r="D30" s="69"/>
      <c r="E30" s="63"/>
      <c r="F30" s="63"/>
      <c r="G30" s="63"/>
      <c r="H30" s="63"/>
      <c r="I30" s="63"/>
      <c r="J30" s="265" t="s">
        <v>25</v>
      </c>
      <c r="K30" s="266"/>
      <c r="L30" s="69"/>
      <c r="M30" s="63"/>
      <c r="N30" s="69"/>
      <c r="O30" s="60"/>
      <c r="P30" s="63"/>
      <c r="Q30" s="69"/>
      <c r="R30" s="266" t="s">
        <v>26</v>
      </c>
      <c r="S30" s="266"/>
      <c r="T30" s="69"/>
      <c r="U30" s="265" t="s">
        <v>26</v>
      </c>
      <c r="V30" s="266"/>
      <c r="W30" s="69"/>
      <c r="X30" s="265" t="s">
        <v>27</v>
      </c>
      <c r="Y30" s="266"/>
      <c r="Z30" s="69"/>
      <c r="AA30" s="63"/>
      <c r="AB30" s="63"/>
      <c r="AC30" s="63"/>
      <c r="AD30" s="265" t="s">
        <v>28</v>
      </c>
      <c r="AE30" s="266"/>
      <c r="AF30" s="69"/>
      <c r="AG30" s="63"/>
      <c r="AH30" s="63"/>
      <c r="AI30" s="69"/>
      <c r="AJ30" s="265" t="s">
        <v>28</v>
      </c>
      <c r="AK30" s="266"/>
      <c r="AL30" s="63"/>
      <c r="AM30" s="70"/>
      <c r="AN30" s="71"/>
      <c r="AO30" s="72"/>
      <c r="AP30" s="264"/>
      <c r="AQ30" s="258">
        <f>SUM(AQ5:AQ29)</f>
        <v>23428.799999997955</v>
      </c>
      <c r="AR30" s="311">
        <f>SUM(AR5:AR29)</f>
        <v>71870.964800028654</v>
      </c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</row>
    <row r="31" spans="1:76" x14ac:dyDescent="0.2"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x14ac:dyDescent="0.2">
      <c r="B32" s="68" t="s">
        <v>29</v>
      </c>
      <c r="C32" s="73">
        <f>AP29/24</f>
        <v>2984.2235333345234</v>
      </c>
      <c r="R32" s="74"/>
      <c r="S32" s="9"/>
      <c r="T32" s="9"/>
      <c r="U32" s="74"/>
      <c r="V32" s="9"/>
      <c r="W32" s="9"/>
      <c r="X32" s="74"/>
      <c r="AJ32" s="74"/>
      <c r="AQ32" s="9"/>
      <c r="AR32" s="310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2:76" x14ac:dyDescent="0.2">
      <c r="B33" s="68" t="s">
        <v>30</v>
      </c>
      <c r="C33" s="73">
        <f>AP27</f>
        <v>3854.0463999967051</v>
      </c>
      <c r="G33" s="75"/>
      <c r="R33" s="9"/>
      <c r="S33" s="9"/>
      <c r="T33" s="9"/>
      <c r="U33" s="9"/>
      <c r="V33" s="9"/>
      <c r="W33" s="9"/>
      <c r="X33" s="9"/>
      <c r="AQ33" s="9"/>
      <c r="AR33" s="310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2:76" x14ac:dyDescent="0.2">
      <c r="B34" s="68" t="s">
        <v>31</v>
      </c>
      <c r="C34" s="76">
        <f>C32/C33</f>
        <v>0.77430918666082349</v>
      </c>
      <c r="G34" s="75"/>
      <c r="K34" s="75"/>
      <c r="R34" s="9"/>
      <c r="S34" s="9"/>
      <c r="T34" s="9"/>
      <c r="U34" s="9"/>
      <c r="V34" s="9"/>
      <c r="W34" s="9"/>
      <c r="X34" s="9"/>
      <c r="AR34" s="76"/>
    </row>
    <row r="35" spans="2:76" ht="15.75" x14ac:dyDescent="0.25">
      <c r="B35" s="77" t="s">
        <v>32</v>
      </c>
      <c r="C35" s="78"/>
      <c r="D35" s="78"/>
      <c r="E35" s="78"/>
      <c r="F35" s="78"/>
      <c r="G35" s="78"/>
      <c r="H35" s="78"/>
      <c r="I35" s="78"/>
      <c r="J35" s="78"/>
      <c r="K35" s="79"/>
      <c r="L35" s="78"/>
      <c r="M35" s="78"/>
      <c r="N35" s="78"/>
      <c r="O35" s="78"/>
      <c r="P35" s="78"/>
      <c r="Q35" s="78"/>
      <c r="R35" s="78"/>
      <c r="S35" s="80"/>
    </row>
    <row r="36" spans="2:76" ht="15.75" x14ac:dyDescent="0.2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0"/>
    </row>
    <row r="37" spans="2:76" ht="15.75" x14ac:dyDescent="0.25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2"/>
      <c r="M37" s="81"/>
      <c r="N37" s="81"/>
      <c r="O37" s="81"/>
      <c r="P37" s="81"/>
      <c r="Q37" s="81"/>
      <c r="R37" s="81"/>
      <c r="S37" s="80"/>
      <c r="AP37" s="73"/>
    </row>
    <row r="38" spans="2:76" ht="15.75" x14ac:dyDescent="0.25">
      <c r="B38" s="77" t="s">
        <v>33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  <c r="M38" s="78"/>
      <c r="N38" s="78"/>
      <c r="O38" s="78"/>
      <c r="P38" s="78"/>
      <c r="Q38" s="78"/>
      <c r="R38" s="78"/>
      <c r="S38" s="80"/>
    </row>
    <row r="39" spans="2:76" ht="15" x14ac:dyDescent="0.2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3"/>
      <c r="M39" s="80"/>
      <c r="N39" s="80"/>
      <c r="O39" s="80"/>
      <c r="P39" s="80"/>
      <c r="Q39" s="80"/>
      <c r="R39" s="80"/>
      <c r="S39" s="80"/>
    </row>
    <row r="44" spans="2:76" x14ac:dyDescent="0.2">
      <c r="B44" s="2" t="s">
        <v>60</v>
      </c>
    </row>
  </sheetData>
  <mergeCells count="10">
    <mergeCell ref="A2:N2"/>
    <mergeCell ref="A29:B29"/>
    <mergeCell ref="AP29:AP30"/>
    <mergeCell ref="B30:C30"/>
    <mergeCell ref="J30:K30"/>
    <mergeCell ref="R30:S30"/>
    <mergeCell ref="U30:V30"/>
    <mergeCell ref="X30:Y30"/>
    <mergeCell ref="AD30:AE30"/>
    <mergeCell ref="AJ30:AK30"/>
  </mergeCells>
  <pageMargins left="0.39370078740157483" right="0.39370078740157483" top="0.59055118110236227" bottom="0.59055118110236227" header="0.51181102362204722" footer="0.51181102362204722"/>
  <pageSetup paperSize="9" scale="7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M44"/>
  <sheetViews>
    <sheetView topLeftCell="A4" workbookViewId="0">
      <selection sqref="A1:AE39"/>
    </sheetView>
  </sheetViews>
  <sheetFormatPr defaultRowHeight="12.75" x14ac:dyDescent="0.2"/>
  <cols>
    <col min="1" max="1" width="6.85546875" style="2" customWidth="1"/>
    <col min="2" max="2" width="11" style="2" customWidth="1"/>
    <col min="3" max="3" width="9" style="2" customWidth="1"/>
    <col min="4" max="4" width="7" style="2" customWidth="1"/>
    <col min="5" max="5" width="10.85546875" style="2" customWidth="1"/>
    <col min="6" max="6" width="10.5703125" style="2" customWidth="1"/>
    <col min="7" max="7" width="10.85546875" style="2" customWidth="1"/>
    <col min="8" max="8" width="9.140625" style="2"/>
    <col min="9" max="9" width="10.28515625" style="2" customWidth="1"/>
    <col min="10" max="10" width="11" style="2" customWidth="1"/>
    <col min="11" max="11" width="9" style="2" customWidth="1"/>
    <col min="12" max="12" width="6.7109375" style="2" customWidth="1"/>
    <col min="13" max="13" width="11.5703125" style="2" customWidth="1"/>
    <col min="14" max="14" width="7.28515625" style="2" customWidth="1"/>
    <col min="15" max="15" width="11.85546875" style="2" customWidth="1"/>
    <col min="16" max="16" width="10.5703125" style="2" customWidth="1"/>
    <col min="17" max="17" width="10.42578125" style="2" customWidth="1"/>
    <col min="18" max="18" width="12.140625" style="2" customWidth="1"/>
    <col min="19" max="19" width="11.28515625" style="2" customWidth="1"/>
    <col min="20" max="20" width="10.42578125" style="2" customWidth="1"/>
    <col min="21" max="21" width="12.28515625" style="2" customWidth="1"/>
    <col min="22" max="22" width="9.85546875" style="2" customWidth="1"/>
    <col min="23" max="23" width="10.42578125" style="2" customWidth="1"/>
    <col min="24" max="24" width="12" style="2" customWidth="1"/>
    <col min="25" max="26" width="10.42578125" style="2" customWidth="1"/>
    <col min="27" max="27" width="12.85546875" style="2" customWidth="1"/>
    <col min="28" max="29" width="10.42578125" style="2" customWidth="1"/>
    <col min="30" max="30" width="8.5703125" style="2" customWidth="1"/>
    <col min="31" max="31" width="10.28515625" style="2" customWidth="1"/>
    <col min="32" max="32" width="12.140625" style="2" customWidth="1"/>
    <col min="33" max="33" width="11.85546875" style="2" customWidth="1"/>
    <col min="34" max="34" width="12.5703125" style="2" customWidth="1"/>
    <col min="35" max="35" width="12.42578125" style="2" customWidth="1"/>
    <col min="36" max="36" width="13.140625" style="2" customWidth="1"/>
    <col min="37" max="37" width="13.28515625" style="2" customWidth="1"/>
    <col min="38" max="38" width="18.28515625" style="2" customWidth="1"/>
    <col min="39" max="16384" width="9.140625" style="2"/>
  </cols>
  <sheetData>
    <row r="1" spans="1:65" x14ac:dyDescent="0.2">
      <c r="A1" s="1" t="s">
        <v>34</v>
      </c>
      <c r="B1" s="2" t="s">
        <v>0</v>
      </c>
      <c r="K1" s="2" t="s">
        <v>1</v>
      </c>
    </row>
    <row r="2" spans="1:65" ht="21" customHeight="1" thickBot="1" x14ac:dyDescent="0.3">
      <c r="A2" s="268" t="s">
        <v>76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</row>
    <row r="3" spans="1:65" ht="97.5" customHeight="1" thickBot="1" x14ac:dyDescent="0.25">
      <c r="A3" s="84" t="s">
        <v>2</v>
      </c>
      <c r="B3" s="4" t="s">
        <v>35</v>
      </c>
      <c r="C3" s="6" t="s">
        <v>4</v>
      </c>
      <c r="D3" s="6" t="s">
        <v>5</v>
      </c>
      <c r="E3" s="6" t="s">
        <v>6</v>
      </c>
      <c r="F3" s="8" t="s">
        <v>7</v>
      </c>
      <c r="G3" s="4" t="s">
        <v>36</v>
      </c>
      <c r="H3" s="6" t="s">
        <v>4</v>
      </c>
      <c r="I3" s="7" t="s">
        <v>9</v>
      </c>
      <c r="J3" s="5" t="s">
        <v>37</v>
      </c>
      <c r="K3" s="6" t="s">
        <v>4</v>
      </c>
      <c r="L3" s="6" t="s">
        <v>5</v>
      </c>
      <c r="M3" s="6" t="s">
        <v>6</v>
      </c>
      <c r="N3" s="8" t="s">
        <v>7</v>
      </c>
      <c r="O3" s="4" t="s">
        <v>38</v>
      </c>
      <c r="P3" s="6" t="s">
        <v>4</v>
      </c>
      <c r="Q3" s="8" t="s">
        <v>9</v>
      </c>
      <c r="R3" s="4" t="s">
        <v>39</v>
      </c>
      <c r="S3" s="6" t="s">
        <v>4</v>
      </c>
      <c r="T3" s="7" t="s">
        <v>5</v>
      </c>
      <c r="U3" s="5" t="s">
        <v>40</v>
      </c>
      <c r="V3" s="6" t="s">
        <v>4</v>
      </c>
      <c r="W3" s="7" t="s">
        <v>5</v>
      </c>
      <c r="X3" s="4" t="s">
        <v>41</v>
      </c>
      <c r="Y3" s="6" t="s">
        <v>4</v>
      </c>
      <c r="Z3" s="7" t="s">
        <v>5</v>
      </c>
      <c r="AA3" s="5" t="s">
        <v>42</v>
      </c>
      <c r="AB3" s="6" t="s">
        <v>4</v>
      </c>
      <c r="AC3" s="7" t="s">
        <v>5</v>
      </c>
      <c r="AD3" s="85" t="s">
        <v>43</v>
      </c>
      <c r="AE3" s="332" t="s">
        <v>44</v>
      </c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1:65" s="108" customFormat="1" x14ac:dyDescent="0.2">
      <c r="A4" s="86">
        <v>0</v>
      </c>
      <c r="B4" s="333" t="s">
        <v>78</v>
      </c>
      <c r="C4" s="88"/>
      <c r="D4" s="88"/>
      <c r="E4" s="88"/>
      <c r="F4" s="90"/>
      <c r="G4" s="334" t="s">
        <v>103</v>
      </c>
      <c r="H4" s="88"/>
      <c r="I4" s="89"/>
      <c r="J4" s="333" t="s">
        <v>128</v>
      </c>
      <c r="K4" s="88"/>
      <c r="L4" s="88"/>
      <c r="M4" s="88"/>
      <c r="N4" s="90"/>
      <c r="O4" s="334" t="s">
        <v>153</v>
      </c>
      <c r="P4" s="88"/>
      <c r="Q4" s="89"/>
      <c r="R4" s="333" t="s">
        <v>178</v>
      </c>
      <c r="S4" s="88"/>
      <c r="T4" s="90"/>
      <c r="U4" s="334" t="s">
        <v>203</v>
      </c>
      <c r="V4" s="88"/>
      <c r="W4" s="89"/>
      <c r="X4" s="333" t="s">
        <v>228</v>
      </c>
      <c r="Y4" s="88"/>
      <c r="Z4" s="90"/>
      <c r="AA4" s="335" t="s">
        <v>253</v>
      </c>
      <c r="AB4" s="88"/>
      <c r="AC4" s="89"/>
      <c r="AD4" s="86"/>
      <c r="AE4" s="86"/>
      <c r="AF4" s="248"/>
      <c r="AG4" s="248"/>
      <c r="AH4" s="248"/>
      <c r="AI4" s="248"/>
      <c r="AJ4" s="248"/>
      <c r="AK4" s="248"/>
      <c r="AL4" s="248"/>
    </row>
    <row r="5" spans="1:65" s="91" customFormat="1" x14ac:dyDescent="0.2">
      <c r="A5" s="327">
        <v>1</v>
      </c>
      <c r="B5" s="336" t="s">
        <v>79</v>
      </c>
      <c r="C5" s="97">
        <f t="shared" ref="C5:C28" si="0">B5-B4</f>
        <v>4.2000000000371074E-2</v>
      </c>
      <c r="D5" s="93">
        <f t="shared" ref="D5:D28" si="1">C5*18000</f>
        <v>756.00000000667933</v>
      </c>
      <c r="E5" s="94">
        <v>6</v>
      </c>
      <c r="F5" s="96" t="s">
        <v>45</v>
      </c>
      <c r="G5" s="337" t="s">
        <v>104</v>
      </c>
      <c r="H5" s="97">
        <f t="shared" ref="H5:H28" si="2">G5-G4</f>
        <v>2.1999999999934516E-2</v>
      </c>
      <c r="I5" s="95">
        <f t="shared" ref="I5:I28" si="3">H5*18000</f>
        <v>395.99999999882129</v>
      </c>
      <c r="J5" s="336" t="s">
        <v>129</v>
      </c>
      <c r="K5" s="97">
        <f t="shared" ref="K5:K28" si="4">J5-J4</f>
        <v>5.0000000001091394E-3</v>
      </c>
      <c r="L5" s="93">
        <f t="shared" ref="L5:L28" si="5">K5*18000</f>
        <v>90.000000001964509</v>
      </c>
      <c r="M5" s="94">
        <v>6.15</v>
      </c>
      <c r="N5" s="96" t="s">
        <v>45</v>
      </c>
      <c r="O5" s="337" t="s">
        <v>154</v>
      </c>
      <c r="P5" s="97">
        <f t="shared" ref="P5:P28" si="6">O5-O4</f>
        <v>6.0000000000854925E-3</v>
      </c>
      <c r="Q5" s="95">
        <f t="shared" ref="Q5:Q28" si="7">P5*18000</f>
        <v>108.00000000153887</v>
      </c>
      <c r="R5" s="336" t="s">
        <v>202</v>
      </c>
      <c r="S5" s="97">
        <f t="shared" ref="S5:S28" si="8">R5-R4</f>
        <v>3.9999999999054126E-3</v>
      </c>
      <c r="T5" s="96">
        <f>S5*600</f>
        <v>2.3999999999432475</v>
      </c>
      <c r="U5" s="337" t="s">
        <v>204</v>
      </c>
      <c r="V5" s="97">
        <f>U5-U4</f>
        <v>6.0000000003128662E-3</v>
      </c>
      <c r="W5" s="95">
        <f>V5*600</f>
        <v>3.6000000001877197</v>
      </c>
      <c r="X5" s="336" t="s">
        <v>229</v>
      </c>
      <c r="Y5" s="97">
        <f>X5-X4</f>
        <v>2.0000000000663931E-3</v>
      </c>
      <c r="Z5" s="96">
        <f>Y5*600</f>
        <v>1.2000000000398359</v>
      </c>
      <c r="AA5" s="338" t="s">
        <v>254</v>
      </c>
      <c r="AB5" s="97">
        <f>AA5-AA4</f>
        <v>7.9999999999813554E-3</v>
      </c>
      <c r="AC5" s="95">
        <f>AB5*600</f>
        <v>4.7999999999888132</v>
      </c>
      <c r="AD5" s="98">
        <f>D5+L5+T5+Z5</f>
        <v>849.60000000862692</v>
      </c>
      <c r="AE5" s="98">
        <f>Q5+I5+W5+AC5</f>
        <v>512.40000000053669</v>
      </c>
      <c r="AF5" s="99"/>
      <c r="AG5" s="99"/>
      <c r="AH5" s="100"/>
      <c r="AI5" s="100"/>
      <c r="AJ5" s="99"/>
      <c r="AK5" s="100"/>
      <c r="AL5" s="100"/>
    </row>
    <row r="6" spans="1:65" s="91" customFormat="1" x14ac:dyDescent="0.2">
      <c r="A6" s="327">
        <v>2</v>
      </c>
      <c r="B6" s="336" t="s">
        <v>80</v>
      </c>
      <c r="C6" s="97">
        <f t="shared" si="0"/>
        <v>5.0999999999930878E-2</v>
      </c>
      <c r="D6" s="93">
        <f t="shared" si="1"/>
        <v>917.99999999875581</v>
      </c>
      <c r="E6" s="94">
        <v>6</v>
      </c>
      <c r="F6" s="96" t="s">
        <v>45</v>
      </c>
      <c r="G6" s="337" t="s">
        <v>105</v>
      </c>
      <c r="H6" s="97">
        <f t="shared" si="2"/>
        <v>3.2999999999901775E-2</v>
      </c>
      <c r="I6" s="95">
        <f t="shared" si="3"/>
        <v>593.99999999823194</v>
      </c>
      <c r="J6" s="336" t="s">
        <v>130</v>
      </c>
      <c r="K6" s="97">
        <f t="shared" si="4"/>
        <v>4.500000000007276E-2</v>
      </c>
      <c r="L6" s="93">
        <f t="shared" si="5"/>
        <v>810.00000000130967</v>
      </c>
      <c r="M6" s="94">
        <v>6.15</v>
      </c>
      <c r="N6" s="96" t="s">
        <v>45</v>
      </c>
      <c r="O6" s="337" t="s">
        <v>155</v>
      </c>
      <c r="P6" s="97">
        <f t="shared" si="6"/>
        <v>2.4999999999863576E-2</v>
      </c>
      <c r="Q6" s="95">
        <f t="shared" si="7"/>
        <v>449.99999999754436</v>
      </c>
      <c r="R6" s="336" t="s">
        <v>179</v>
      </c>
      <c r="S6" s="97">
        <f t="shared" si="8"/>
        <v>3.9999999999054126E-3</v>
      </c>
      <c r="T6" s="96">
        <f t="shared" ref="T6:T28" si="9">S6*600</f>
        <v>2.3999999999432475</v>
      </c>
      <c r="U6" s="337" t="s">
        <v>205</v>
      </c>
      <c r="V6" s="97">
        <f t="shared" ref="V6:V28" si="10">U6-U5</f>
        <v>5.0000000001091394E-3</v>
      </c>
      <c r="W6" s="95">
        <f t="shared" ref="W6:W28" si="11">V6*600</f>
        <v>3.0000000000654836</v>
      </c>
      <c r="X6" s="336" t="s">
        <v>230</v>
      </c>
      <c r="Y6" s="97">
        <f t="shared" ref="Y6:Y28" si="12">X6-X5</f>
        <v>9.9999999997635314E-4</v>
      </c>
      <c r="Z6" s="96">
        <f t="shared" ref="Z6:Z28" si="13">Y6*600</f>
        <v>0.59999999998581188</v>
      </c>
      <c r="AA6" s="338" t="s">
        <v>255</v>
      </c>
      <c r="AB6" s="97">
        <f t="shared" ref="AB6:AB28" si="14">AA6-AA5</f>
        <v>4.9999999999954525E-3</v>
      </c>
      <c r="AC6" s="95">
        <f t="shared" ref="AC6:AC28" si="15">AB6*600</f>
        <v>2.9999999999972715</v>
      </c>
      <c r="AD6" s="98">
        <f t="shared" ref="AD6:AD28" si="16">D6+L6+T6+Z6</f>
        <v>1730.9999999999945</v>
      </c>
      <c r="AE6" s="98">
        <f t="shared" ref="AE6:AE28" si="17">Q6+I6+W6+AC6</f>
        <v>1049.9999999958391</v>
      </c>
      <c r="AF6" s="99"/>
      <c r="AG6" s="100"/>
      <c r="AH6" s="100"/>
      <c r="AI6" s="100"/>
      <c r="AJ6" s="99"/>
      <c r="AK6" s="100"/>
      <c r="AL6" s="100"/>
    </row>
    <row r="7" spans="1:65" s="91" customFormat="1" ht="13.5" thickBot="1" x14ac:dyDescent="0.25">
      <c r="A7" s="327">
        <v>3</v>
      </c>
      <c r="B7" s="336" t="s">
        <v>81</v>
      </c>
      <c r="C7" s="97">
        <f t="shared" si="0"/>
        <v>5.1999999999679858E-2</v>
      </c>
      <c r="D7" s="93">
        <f t="shared" si="1"/>
        <v>935.99999999423744</v>
      </c>
      <c r="E7" s="94">
        <v>6</v>
      </c>
      <c r="F7" s="96" t="s">
        <v>45</v>
      </c>
      <c r="G7" s="337" t="s">
        <v>106</v>
      </c>
      <c r="H7" s="97">
        <f t="shared" si="2"/>
        <v>2.6000000000067303E-2</v>
      </c>
      <c r="I7" s="95">
        <f t="shared" si="3"/>
        <v>468.00000000121145</v>
      </c>
      <c r="J7" s="336" t="s">
        <v>131</v>
      </c>
      <c r="K7" s="97">
        <f t="shared" si="4"/>
        <v>2.5000000000090949E-2</v>
      </c>
      <c r="L7" s="93">
        <f t="shared" si="5"/>
        <v>450.00000000163709</v>
      </c>
      <c r="M7" s="94">
        <v>6.15</v>
      </c>
      <c r="N7" s="96" t="s">
        <v>45</v>
      </c>
      <c r="O7" s="337" t="s">
        <v>156</v>
      </c>
      <c r="P7" s="97">
        <f t="shared" si="6"/>
        <v>1.7000000000052751E-2</v>
      </c>
      <c r="Q7" s="95">
        <f t="shared" si="7"/>
        <v>306.00000000094951</v>
      </c>
      <c r="R7" s="336" t="s">
        <v>180</v>
      </c>
      <c r="S7" s="97">
        <f t="shared" si="8"/>
        <v>3.9999999999054126E-3</v>
      </c>
      <c r="T7" s="96">
        <f t="shared" si="9"/>
        <v>2.3999999999432475</v>
      </c>
      <c r="U7" s="337" t="s">
        <v>206</v>
      </c>
      <c r="V7" s="97">
        <f t="shared" si="10"/>
        <v>5.9999999994033715E-3</v>
      </c>
      <c r="W7" s="95">
        <f t="shared" si="11"/>
        <v>3.5999999996420229</v>
      </c>
      <c r="X7" s="336" t="s">
        <v>231</v>
      </c>
      <c r="Y7" s="97">
        <f t="shared" si="12"/>
        <v>1.9999999999527063E-3</v>
      </c>
      <c r="Z7" s="96">
        <f t="shared" si="13"/>
        <v>1.1999999999716238</v>
      </c>
      <c r="AA7" s="338" t="s">
        <v>256</v>
      </c>
      <c r="AB7" s="97">
        <f t="shared" si="14"/>
        <v>9.0000000000145519E-3</v>
      </c>
      <c r="AC7" s="95">
        <f t="shared" si="15"/>
        <v>5.4000000000087311</v>
      </c>
      <c r="AD7" s="98">
        <f t="shared" si="16"/>
        <v>1389.5999999957894</v>
      </c>
      <c r="AE7" s="98">
        <f t="shared" si="17"/>
        <v>783.00000000181171</v>
      </c>
      <c r="AF7" s="99"/>
      <c r="AG7" s="100"/>
      <c r="AH7" s="100"/>
      <c r="AI7" s="100"/>
      <c r="AJ7" s="99"/>
      <c r="AK7" s="100"/>
      <c r="AL7" s="100"/>
    </row>
    <row r="8" spans="1:65" s="108" customFormat="1" ht="13.5" thickBot="1" x14ac:dyDescent="0.25">
      <c r="A8" s="328">
        <v>4</v>
      </c>
      <c r="B8" s="339" t="s">
        <v>82</v>
      </c>
      <c r="C8" s="106">
        <f t="shared" si="0"/>
        <v>6.3000000000101863E-2</v>
      </c>
      <c r="D8" s="102">
        <f t="shared" si="1"/>
        <v>1134.0000000018335</v>
      </c>
      <c r="E8" s="103">
        <v>6</v>
      </c>
      <c r="F8" s="105" t="s">
        <v>45</v>
      </c>
      <c r="G8" s="340" t="s">
        <v>107</v>
      </c>
      <c r="H8" s="106">
        <f t="shared" si="2"/>
        <v>3.7000000000034561E-2</v>
      </c>
      <c r="I8" s="104">
        <f t="shared" si="3"/>
        <v>666.00000000062209</v>
      </c>
      <c r="J8" s="339" t="s">
        <v>132</v>
      </c>
      <c r="K8" s="106">
        <f t="shared" si="4"/>
        <v>4.3999999999869033E-2</v>
      </c>
      <c r="L8" s="102">
        <f t="shared" si="5"/>
        <v>791.99999999764259</v>
      </c>
      <c r="M8" s="103">
        <v>6.15</v>
      </c>
      <c r="N8" s="105" t="s">
        <v>45</v>
      </c>
      <c r="O8" s="340" t="s">
        <v>157</v>
      </c>
      <c r="P8" s="106">
        <f t="shared" si="6"/>
        <v>1.9000000000005457E-2</v>
      </c>
      <c r="Q8" s="104">
        <f t="shared" si="7"/>
        <v>342.00000000009823</v>
      </c>
      <c r="R8" s="339" t="s">
        <v>181</v>
      </c>
      <c r="S8" s="106">
        <f t="shared" si="8"/>
        <v>5.0000000001091394E-3</v>
      </c>
      <c r="T8" s="105">
        <f t="shared" si="9"/>
        <v>3.0000000000654836</v>
      </c>
      <c r="U8" s="340" t="s">
        <v>207</v>
      </c>
      <c r="V8" s="106">
        <f t="shared" si="10"/>
        <v>7.9999999998108251E-3</v>
      </c>
      <c r="W8" s="104">
        <f t="shared" si="11"/>
        <v>4.7999999998864951</v>
      </c>
      <c r="X8" s="339" t="s">
        <v>232</v>
      </c>
      <c r="Y8" s="106">
        <f t="shared" si="12"/>
        <v>3.0000000000427463E-3</v>
      </c>
      <c r="Z8" s="105">
        <f t="shared" si="13"/>
        <v>1.8000000000256478</v>
      </c>
      <c r="AA8" s="341" t="s">
        <v>257</v>
      </c>
      <c r="AB8" s="106">
        <f t="shared" si="14"/>
        <v>9.0000000000145519E-3</v>
      </c>
      <c r="AC8" s="104">
        <f t="shared" si="15"/>
        <v>5.4000000000087311</v>
      </c>
      <c r="AD8" s="107">
        <f t="shared" si="16"/>
        <v>1930.7999999995673</v>
      </c>
      <c r="AE8" s="107">
        <f t="shared" si="17"/>
        <v>1018.2000000006155</v>
      </c>
      <c r="AF8" s="99"/>
      <c r="AG8" s="100"/>
      <c r="AH8" s="100"/>
      <c r="AI8" s="100"/>
      <c r="AJ8" s="99"/>
      <c r="AK8" s="100"/>
      <c r="AL8" s="100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</row>
    <row r="9" spans="1:65" s="117" customFormat="1" ht="13.5" thickBot="1" x14ac:dyDescent="0.25">
      <c r="A9" s="329">
        <v>5</v>
      </c>
      <c r="B9" s="342" t="s">
        <v>83</v>
      </c>
      <c r="C9" s="113">
        <f t="shared" si="0"/>
        <v>7.9000000000178261E-2</v>
      </c>
      <c r="D9" s="109">
        <f t="shared" si="1"/>
        <v>1422.0000000032087</v>
      </c>
      <c r="E9" s="187">
        <v>6</v>
      </c>
      <c r="F9" s="112" t="s">
        <v>45</v>
      </c>
      <c r="G9" s="343" t="s">
        <v>108</v>
      </c>
      <c r="H9" s="113">
        <f t="shared" si="2"/>
        <v>4.8000000000001819E-2</v>
      </c>
      <c r="I9" s="111">
        <f t="shared" si="3"/>
        <v>864.00000000003274</v>
      </c>
      <c r="J9" s="342" t="s">
        <v>133</v>
      </c>
      <c r="K9" s="113">
        <f t="shared" si="4"/>
        <v>3.2999999999901775E-2</v>
      </c>
      <c r="L9" s="109">
        <f t="shared" si="5"/>
        <v>593.99999999823194</v>
      </c>
      <c r="M9" s="187">
        <v>6.15</v>
      </c>
      <c r="N9" s="112" t="s">
        <v>45</v>
      </c>
      <c r="O9" s="343" t="s">
        <v>158</v>
      </c>
      <c r="P9" s="113">
        <f t="shared" si="6"/>
        <v>2.6000000000067303E-2</v>
      </c>
      <c r="Q9" s="111">
        <f t="shared" si="7"/>
        <v>468.00000000121145</v>
      </c>
      <c r="R9" s="342" t="s">
        <v>182</v>
      </c>
      <c r="S9" s="113">
        <f t="shared" si="8"/>
        <v>7.9999999998108251E-3</v>
      </c>
      <c r="T9" s="112">
        <f t="shared" si="9"/>
        <v>4.7999999998864951</v>
      </c>
      <c r="U9" s="343" t="s">
        <v>208</v>
      </c>
      <c r="V9" s="113">
        <f t="shared" si="10"/>
        <v>8.0000000007203198E-3</v>
      </c>
      <c r="W9" s="111">
        <f t="shared" si="11"/>
        <v>4.8000000004321919</v>
      </c>
      <c r="X9" s="342" t="s">
        <v>233</v>
      </c>
      <c r="Y9" s="113">
        <f t="shared" si="12"/>
        <v>1.9999999999527063E-3</v>
      </c>
      <c r="Z9" s="112">
        <f t="shared" si="13"/>
        <v>1.1999999999716238</v>
      </c>
      <c r="AA9" s="344" t="s">
        <v>258</v>
      </c>
      <c r="AB9" s="113">
        <f t="shared" si="14"/>
        <v>9.9999999999909051E-3</v>
      </c>
      <c r="AC9" s="111">
        <f t="shared" si="15"/>
        <v>5.999999999994543</v>
      </c>
      <c r="AD9" s="114">
        <f t="shared" si="16"/>
        <v>2022.0000000012988</v>
      </c>
      <c r="AE9" s="114">
        <f t="shared" si="17"/>
        <v>1342.8000000016709</v>
      </c>
      <c r="AF9" s="115"/>
      <c r="AG9" s="116"/>
      <c r="AH9" s="116"/>
      <c r="AI9" s="116"/>
      <c r="AJ9" s="115"/>
      <c r="AK9" s="116"/>
      <c r="AL9" s="116"/>
    </row>
    <row r="10" spans="1:65" s="91" customFormat="1" x14ac:dyDescent="0.2">
      <c r="A10" s="330">
        <v>6</v>
      </c>
      <c r="B10" s="345" t="s">
        <v>84</v>
      </c>
      <c r="C10" s="123">
        <f t="shared" si="0"/>
        <v>5.0999999999930878E-2</v>
      </c>
      <c r="D10" s="119">
        <f t="shared" si="1"/>
        <v>917.99999999875581</v>
      </c>
      <c r="E10" s="120">
        <v>6</v>
      </c>
      <c r="F10" s="122" t="s">
        <v>45</v>
      </c>
      <c r="G10" s="346" t="s">
        <v>109</v>
      </c>
      <c r="H10" s="123">
        <f t="shared" si="2"/>
        <v>1.4999999999872671E-2</v>
      </c>
      <c r="I10" s="121">
        <f t="shared" si="3"/>
        <v>269.99999999770807</v>
      </c>
      <c r="J10" s="345" t="s">
        <v>134</v>
      </c>
      <c r="K10" s="123">
        <f t="shared" si="4"/>
        <v>2.8999999999996362E-2</v>
      </c>
      <c r="L10" s="119">
        <f t="shared" si="5"/>
        <v>521.99999999993452</v>
      </c>
      <c r="M10" s="120">
        <v>6.15</v>
      </c>
      <c r="N10" s="122" t="s">
        <v>45</v>
      </c>
      <c r="O10" s="346" t="s">
        <v>159</v>
      </c>
      <c r="P10" s="123">
        <f t="shared" si="6"/>
        <v>1.999999999998181E-2</v>
      </c>
      <c r="Q10" s="121">
        <f t="shared" si="7"/>
        <v>359.99999999967258</v>
      </c>
      <c r="R10" s="345" t="s">
        <v>183</v>
      </c>
      <c r="S10" s="123">
        <f t="shared" si="8"/>
        <v>3.9999999999054126E-3</v>
      </c>
      <c r="T10" s="122">
        <f t="shared" si="9"/>
        <v>2.3999999999432475</v>
      </c>
      <c r="U10" s="346" t="s">
        <v>209</v>
      </c>
      <c r="V10" s="123">
        <f t="shared" si="10"/>
        <v>5.9999999994033715E-3</v>
      </c>
      <c r="W10" s="121">
        <f t="shared" si="11"/>
        <v>3.5999999996420229</v>
      </c>
      <c r="X10" s="345" t="s">
        <v>234</v>
      </c>
      <c r="Y10" s="123">
        <f t="shared" si="12"/>
        <v>2.0000000000663931E-3</v>
      </c>
      <c r="Z10" s="122">
        <f t="shared" si="13"/>
        <v>1.2000000000398359</v>
      </c>
      <c r="AA10" s="347" t="s">
        <v>259</v>
      </c>
      <c r="AB10" s="123">
        <f t="shared" si="14"/>
        <v>7.9999999999813554E-3</v>
      </c>
      <c r="AC10" s="121">
        <f t="shared" si="15"/>
        <v>4.7999999999888132</v>
      </c>
      <c r="AD10" s="124">
        <f t="shared" si="16"/>
        <v>1443.5999999986734</v>
      </c>
      <c r="AE10" s="124">
        <f t="shared" si="17"/>
        <v>638.39999999701149</v>
      </c>
      <c r="AF10" s="99"/>
      <c r="AG10" s="100"/>
      <c r="AH10" s="100"/>
      <c r="AI10" s="100"/>
      <c r="AJ10" s="99"/>
      <c r="AK10" s="100"/>
      <c r="AL10" s="100"/>
    </row>
    <row r="11" spans="1:65" s="91" customFormat="1" x14ac:dyDescent="0.2">
      <c r="A11" s="327">
        <v>7</v>
      </c>
      <c r="B11" s="336" t="s">
        <v>85</v>
      </c>
      <c r="C11" s="97">
        <f t="shared" si="0"/>
        <v>5.2999999999883585E-2</v>
      </c>
      <c r="D11" s="93">
        <f t="shared" si="1"/>
        <v>953.99999999790452</v>
      </c>
      <c r="E11" s="94">
        <v>6</v>
      </c>
      <c r="F11" s="96" t="s">
        <v>45</v>
      </c>
      <c r="G11" s="337" t="s">
        <v>110</v>
      </c>
      <c r="H11" s="97">
        <f t="shared" si="2"/>
        <v>4.3000000000120053E-2</v>
      </c>
      <c r="I11" s="95">
        <f t="shared" si="3"/>
        <v>774.00000000216096</v>
      </c>
      <c r="J11" s="336" t="s">
        <v>135</v>
      </c>
      <c r="K11" s="97">
        <f t="shared" si="4"/>
        <v>3.2000000000152795E-2</v>
      </c>
      <c r="L11" s="93">
        <f t="shared" si="5"/>
        <v>576.00000000275031</v>
      </c>
      <c r="M11" s="94">
        <v>6.15</v>
      </c>
      <c r="N11" s="96" t="s">
        <v>45</v>
      </c>
      <c r="O11" s="337" t="s">
        <v>160</v>
      </c>
      <c r="P11" s="97">
        <f t="shared" si="6"/>
        <v>1.5999999999849024E-2</v>
      </c>
      <c r="Q11" s="95">
        <f t="shared" si="7"/>
        <v>287.99999999728243</v>
      </c>
      <c r="R11" s="336" t="s">
        <v>184</v>
      </c>
      <c r="S11" s="97">
        <f t="shared" si="8"/>
        <v>3.9999999999054126E-3</v>
      </c>
      <c r="T11" s="96">
        <f t="shared" si="9"/>
        <v>2.3999999999432475</v>
      </c>
      <c r="U11" s="337" t="s">
        <v>210</v>
      </c>
      <c r="V11" s="97">
        <f t="shared" si="10"/>
        <v>3.9999999999054126E-3</v>
      </c>
      <c r="W11" s="95">
        <f t="shared" si="11"/>
        <v>2.3999999999432475</v>
      </c>
      <c r="X11" s="336" t="s">
        <v>235</v>
      </c>
      <c r="Y11" s="97">
        <f t="shared" si="12"/>
        <v>1.9999999999527063E-3</v>
      </c>
      <c r="Z11" s="96">
        <f t="shared" si="13"/>
        <v>1.1999999999716238</v>
      </c>
      <c r="AA11" s="338" t="s">
        <v>260</v>
      </c>
      <c r="AB11" s="97">
        <f t="shared" si="14"/>
        <v>6.0000000000286491E-3</v>
      </c>
      <c r="AC11" s="95">
        <f t="shared" si="15"/>
        <v>3.6000000000171894</v>
      </c>
      <c r="AD11" s="98">
        <f t="shared" si="16"/>
        <v>1533.6000000005697</v>
      </c>
      <c r="AE11" s="98">
        <f t="shared" si="17"/>
        <v>1067.9999999994038</v>
      </c>
      <c r="AF11" s="99"/>
      <c r="AG11" s="100"/>
      <c r="AH11" s="100"/>
      <c r="AI11" s="100"/>
      <c r="AJ11" s="99"/>
      <c r="AK11" s="100"/>
      <c r="AL11" s="100"/>
    </row>
    <row r="12" spans="1:65" s="91" customFormat="1" x14ac:dyDescent="0.2">
      <c r="A12" s="327">
        <v>8</v>
      </c>
      <c r="B12" s="336" t="s">
        <v>86</v>
      </c>
      <c r="C12" s="97">
        <f t="shared" si="0"/>
        <v>6.400000000030559E-2</v>
      </c>
      <c r="D12" s="93">
        <f t="shared" si="1"/>
        <v>1152.0000000055006</v>
      </c>
      <c r="E12" s="94">
        <v>6</v>
      </c>
      <c r="F12" s="96" t="s">
        <v>45</v>
      </c>
      <c r="G12" s="337" t="s">
        <v>111</v>
      </c>
      <c r="H12" s="97">
        <f t="shared" si="2"/>
        <v>3.5000000000081855E-2</v>
      </c>
      <c r="I12" s="95">
        <f t="shared" si="3"/>
        <v>630.00000000147338</v>
      </c>
      <c r="J12" s="336" t="s">
        <v>136</v>
      </c>
      <c r="K12" s="97">
        <f t="shared" si="4"/>
        <v>3.4000000000105501E-2</v>
      </c>
      <c r="L12" s="93">
        <f t="shared" si="5"/>
        <v>612.00000000189902</v>
      </c>
      <c r="M12" s="94">
        <v>6.15</v>
      </c>
      <c r="N12" s="96" t="s">
        <v>45</v>
      </c>
      <c r="O12" s="337" t="s">
        <v>161</v>
      </c>
      <c r="P12" s="97">
        <f t="shared" si="6"/>
        <v>1.999999999998181E-2</v>
      </c>
      <c r="Q12" s="95">
        <f t="shared" si="7"/>
        <v>359.99999999967258</v>
      </c>
      <c r="R12" s="336" t="s">
        <v>185</v>
      </c>
      <c r="S12" s="97">
        <f t="shared" si="8"/>
        <v>5.0000000001091394E-3</v>
      </c>
      <c r="T12" s="96">
        <f t="shared" si="9"/>
        <v>3.0000000000654836</v>
      </c>
      <c r="U12" s="337" t="s">
        <v>211</v>
      </c>
      <c r="V12" s="97">
        <f t="shared" si="10"/>
        <v>7.000000000516593E-3</v>
      </c>
      <c r="W12" s="95">
        <f t="shared" si="11"/>
        <v>4.2000000003099558</v>
      </c>
      <c r="X12" s="336" t="s">
        <v>236</v>
      </c>
      <c r="Y12" s="97">
        <f t="shared" si="12"/>
        <v>3.0000000000427463E-3</v>
      </c>
      <c r="Z12" s="96">
        <f t="shared" si="13"/>
        <v>1.8000000000256478</v>
      </c>
      <c r="AA12" s="338" t="s">
        <v>261</v>
      </c>
      <c r="AB12" s="97">
        <f t="shared" si="14"/>
        <v>7.9999999999813554E-3</v>
      </c>
      <c r="AC12" s="95">
        <f t="shared" si="15"/>
        <v>4.7999999999888132</v>
      </c>
      <c r="AD12" s="98">
        <f t="shared" si="16"/>
        <v>1768.8000000074908</v>
      </c>
      <c r="AE12" s="98">
        <f t="shared" si="17"/>
        <v>999.00000000144473</v>
      </c>
      <c r="AF12" s="99"/>
      <c r="AG12" s="100"/>
      <c r="AH12" s="100"/>
      <c r="AI12" s="100"/>
      <c r="AJ12" s="99"/>
      <c r="AK12" s="100"/>
      <c r="AL12" s="100"/>
    </row>
    <row r="13" spans="1:65" s="91" customFormat="1" ht="13.5" thickBot="1" x14ac:dyDescent="0.25">
      <c r="A13" s="328">
        <v>9</v>
      </c>
      <c r="B13" s="336" t="s">
        <v>87</v>
      </c>
      <c r="C13" s="97">
        <f t="shared" si="0"/>
        <v>7.2999999999865395E-2</v>
      </c>
      <c r="D13" s="93">
        <f t="shared" si="1"/>
        <v>1313.9999999975771</v>
      </c>
      <c r="E13" s="94">
        <v>6</v>
      </c>
      <c r="F13" s="96" t="s">
        <v>45</v>
      </c>
      <c r="G13" s="337" t="s">
        <v>112</v>
      </c>
      <c r="H13" s="97">
        <f t="shared" si="2"/>
        <v>3.999999999996362E-2</v>
      </c>
      <c r="I13" s="95">
        <f t="shared" si="3"/>
        <v>719.99999999934516</v>
      </c>
      <c r="J13" s="336" t="s">
        <v>137</v>
      </c>
      <c r="K13" s="97">
        <f t="shared" si="4"/>
        <v>2.9999999999745341E-2</v>
      </c>
      <c r="L13" s="93">
        <f t="shared" si="5"/>
        <v>539.99999999541615</v>
      </c>
      <c r="M13" s="94">
        <v>6.15</v>
      </c>
      <c r="N13" s="96" t="s">
        <v>45</v>
      </c>
      <c r="O13" s="337" t="s">
        <v>162</v>
      </c>
      <c r="P13" s="97">
        <f t="shared" si="6"/>
        <v>1.8000000000029104E-2</v>
      </c>
      <c r="Q13" s="95">
        <f t="shared" si="7"/>
        <v>324.00000000052387</v>
      </c>
      <c r="R13" s="336" t="s">
        <v>186</v>
      </c>
      <c r="S13" s="97">
        <f t="shared" si="8"/>
        <v>5.0000000001091394E-3</v>
      </c>
      <c r="T13" s="96">
        <f t="shared" si="9"/>
        <v>3.0000000000654836</v>
      </c>
      <c r="U13" s="337" t="s">
        <v>212</v>
      </c>
      <c r="V13" s="97">
        <f t="shared" si="10"/>
        <v>7.9999999998108251E-3</v>
      </c>
      <c r="W13" s="95">
        <f t="shared" si="11"/>
        <v>4.7999999998864951</v>
      </c>
      <c r="X13" s="336" t="s">
        <v>237</v>
      </c>
      <c r="Y13" s="97">
        <f t="shared" si="12"/>
        <v>9.9999999997635314E-4</v>
      </c>
      <c r="Z13" s="96">
        <f t="shared" si="13"/>
        <v>0.59999999998581188</v>
      </c>
      <c r="AA13" s="338" t="s">
        <v>262</v>
      </c>
      <c r="AB13" s="97">
        <f t="shared" si="14"/>
        <v>7.0000000000050022E-3</v>
      </c>
      <c r="AC13" s="95">
        <f t="shared" si="15"/>
        <v>4.2000000000030013</v>
      </c>
      <c r="AD13" s="98">
        <f t="shared" si="16"/>
        <v>1857.5999999930445</v>
      </c>
      <c r="AE13" s="98">
        <f t="shared" si="17"/>
        <v>1052.9999999997585</v>
      </c>
      <c r="AF13" s="99"/>
      <c r="AG13" s="99"/>
      <c r="AH13" s="100"/>
      <c r="AI13" s="100"/>
      <c r="AJ13" s="99"/>
      <c r="AK13" s="100"/>
      <c r="AL13" s="100"/>
    </row>
    <row r="14" spans="1:65" s="323" customFormat="1" ht="13.5" thickBot="1" x14ac:dyDescent="0.25">
      <c r="A14" s="328">
        <v>10</v>
      </c>
      <c r="B14" s="339" t="s">
        <v>88</v>
      </c>
      <c r="C14" s="317">
        <f t="shared" si="0"/>
        <v>4.1999999999916326E-2</v>
      </c>
      <c r="D14" s="348">
        <f t="shared" si="1"/>
        <v>755.99999999849388</v>
      </c>
      <c r="E14" s="349">
        <v>6</v>
      </c>
      <c r="F14" s="319" t="s">
        <v>45</v>
      </c>
      <c r="G14" s="340" t="s">
        <v>113</v>
      </c>
      <c r="H14" s="317">
        <f t="shared" si="2"/>
        <v>2.299999999991087E-2</v>
      </c>
      <c r="I14" s="318">
        <f t="shared" si="3"/>
        <v>413.99999999839565</v>
      </c>
      <c r="J14" s="339" t="s">
        <v>138</v>
      </c>
      <c r="K14" s="317">
        <f t="shared" si="4"/>
        <v>3.6000000000058208E-2</v>
      </c>
      <c r="L14" s="348">
        <f t="shared" si="5"/>
        <v>648.00000000104774</v>
      </c>
      <c r="M14" s="349">
        <v>6.15</v>
      </c>
      <c r="N14" s="319" t="s">
        <v>45</v>
      </c>
      <c r="O14" s="340" t="s">
        <v>163</v>
      </c>
      <c r="P14" s="317">
        <f t="shared" si="6"/>
        <v>1.999999999998181E-2</v>
      </c>
      <c r="Q14" s="318">
        <f t="shared" si="7"/>
        <v>359.99999999967258</v>
      </c>
      <c r="R14" s="339" t="s">
        <v>187</v>
      </c>
      <c r="S14" s="317">
        <f t="shared" si="8"/>
        <v>2.9999999997016857E-3</v>
      </c>
      <c r="T14" s="319">
        <f t="shared" si="9"/>
        <v>1.7999999998210114</v>
      </c>
      <c r="U14" s="340" t="s">
        <v>213</v>
      </c>
      <c r="V14" s="317">
        <f t="shared" si="10"/>
        <v>3.9999999999054126E-3</v>
      </c>
      <c r="W14" s="318">
        <f t="shared" si="11"/>
        <v>2.3999999999432475</v>
      </c>
      <c r="X14" s="339" t="s">
        <v>238</v>
      </c>
      <c r="Y14" s="317">
        <f t="shared" si="12"/>
        <v>1.9999999999527063E-3</v>
      </c>
      <c r="Z14" s="319">
        <f t="shared" si="13"/>
        <v>1.1999999999716238</v>
      </c>
      <c r="AA14" s="341" t="s">
        <v>263</v>
      </c>
      <c r="AB14" s="317">
        <f t="shared" si="14"/>
        <v>9.0000000000145519E-3</v>
      </c>
      <c r="AC14" s="318">
        <f t="shared" si="15"/>
        <v>5.4000000000087311</v>
      </c>
      <c r="AD14" s="320">
        <f t="shared" si="16"/>
        <v>1406.9999999993342</v>
      </c>
      <c r="AE14" s="320">
        <f t="shared" si="17"/>
        <v>781.79999999802021</v>
      </c>
      <c r="AF14" s="321"/>
      <c r="AG14" s="322"/>
      <c r="AH14" s="322"/>
      <c r="AI14" s="322"/>
      <c r="AJ14" s="321"/>
      <c r="AK14" s="322"/>
      <c r="AL14" s="322"/>
    </row>
    <row r="15" spans="1:65" s="237" customFormat="1" ht="14.25" thickBot="1" x14ac:dyDescent="0.3">
      <c r="A15" s="329">
        <v>11</v>
      </c>
      <c r="B15" s="350" t="s">
        <v>89</v>
      </c>
      <c r="C15" s="113">
        <f t="shared" si="0"/>
        <v>5.6999999999788997E-2</v>
      </c>
      <c r="D15" s="109">
        <f t="shared" si="1"/>
        <v>1025.999999996202</v>
      </c>
      <c r="E15" s="110">
        <v>6</v>
      </c>
      <c r="F15" s="112" t="s">
        <v>45</v>
      </c>
      <c r="G15" s="351" t="s">
        <v>114</v>
      </c>
      <c r="H15" s="113">
        <f t="shared" si="2"/>
        <v>3.0999999999949068E-2</v>
      </c>
      <c r="I15" s="111">
        <f t="shared" si="3"/>
        <v>557.99999999908323</v>
      </c>
      <c r="J15" s="350" t="s">
        <v>139</v>
      </c>
      <c r="K15" s="113">
        <f t="shared" si="4"/>
        <v>3.0999999999949068E-2</v>
      </c>
      <c r="L15" s="109">
        <f t="shared" si="5"/>
        <v>557.99999999908323</v>
      </c>
      <c r="M15" s="110">
        <v>6.15</v>
      </c>
      <c r="N15" s="112" t="s">
        <v>45</v>
      </c>
      <c r="O15" s="351" t="s">
        <v>164</v>
      </c>
      <c r="P15" s="113">
        <f t="shared" si="6"/>
        <v>1.8000000000029104E-2</v>
      </c>
      <c r="Q15" s="111">
        <f t="shared" si="7"/>
        <v>324.00000000052387</v>
      </c>
      <c r="R15" s="350" t="s">
        <v>188</v>
      </c>
      <c r="S15" s="113">
        <f t="shared" si="8"/>
        <v>4.0000000008149073E-3</v>
      </c>
      <c r="T15" s="112">
        <f t="shared" si="9"/>
        <v>2.4000000004889444</v>
      </c>
      <c r="U15" s="351" t="s">
        <v>214</v>
      </c>
      <c r="V15" s="113">
        <f t="shared" si="10"/>
        <v>6.0000000003128662E-3</v>
      </c>
      <c r="W15" s="111">
        <f t="shared" si="11"/>
        <v>3.6000000001877197</v>
      </c>
      <c r="X15" s="350" t="s">
        <v>239</v>
      </c>
      <c r="Y15" s="113">
        <f t="shared" si="12"/>
        <v>2.0000000000663931E-3</v>
      </c>
      <c r="Z15" s="112">
        <f t="shared" si="13"/>
        <v>1.2000000000398359</v>
      </c>
      <c r="AA15" s="352" t="s">
        <v>264</v>
      </c>
      <c r="AB15" s="113">
        <f t="shared" si="14"/>
        <v>6.9999999999481588E-3</v>
      </c>
      <c r="AC15" s="111">
        <f t="shared" si="15"/>
        <v>4.1999999999688953</v>
      </c>
      <c r="AD15" s="114">
        <f t="shared" si="16"/>
        <v>1587.599999995814</v>
      </c>
      <c r="AE15" s="114">
        <f t="shared" si="17"/>
        <v>889.79999999976371</v>
      </c>
      <c r="AF15" s="325"/>
      <c r="AG15" s="326"/>
      <c r="AH15" s="326"/>
      <c r="AI15" s="326"/>
      <c r="AJ15" s="109"/>
      <c r="AK15" s="326"/>
      <c r="AL15" s="326"/>
    </row>
    <row r="16" spans="1:65" s="91" customFormat="1" x14ac:dyDescent="0.2">
      <c r="A16" s="330">
        <v>12</v>
      </c>
      <c r="B16" s="345" t="s">
        <v>90</v>
      </c>
      <c r="C16" s="123">
        <f t="shared" si="0"/>
        <v>6.7000000000007276E-2</v>
      </c>
      <c r="D16" s="119">
        <f t="shared" si="1"/>
        <v>1206.000000000131</v>
      </c>
      <c r="E16" s="120">
        <v>6</v>
      </c>
      <c r="F16" s="122" t="s">
        <v>45</v>
      </c>
      <c r="G16" s="346" t="s">
        <v>115</v>
      </c>
      <c r="H16" s="123">
        <f>G16-G15</f>
        <v>3.6000000000058208E-2</v>
      </c>
      <c r="I16" s="121">
        <f t="shared" si="3"/>
        <v>648.00000000104774</v>
      </c>
      <c r="J16" s="345" t="s">
        <v>140</v>
      </c>
      <c r="K16" s="123">
        <f t="shared" si="4"/>
        <v>3.4000000000105501E-2</v>
      </c>
      <c r="L16" s="119">
        <f t="shared" si="5"/>
        <v>612.00000000189902</v>
      </c>
      <c r="M16" s="120">
        <v>6.15</v>
      </c>
      <c r="N16" s="122" t="s">
        <v>45</v>
      </c>
      <c r="O16" s="346" t="s">
        <v>165</v>
      </c>
      <c r="P16" s="123">
        <f t="shared" si="6"/>
        <v>1.9000000000005457E-2</v>
      </c>
      <c r="Q16" s="121">
        <f t="shared" si="7"/>
        <v>342.00000000009823</v>
      </c>
      <c r="R16" s="345" t="s">
        <v>189</v>
      </c>
      <c r="S16" s="123">
        <f t="shared" si="8"/>
        <v>4.9999999991996447E-3</v>
      </c>
      <c r="T16" s="122">
        <f t="shared" si="9"/>
        <v>2.9999999995197868</v>
      </c>
      <c r="U16" s="346" t="s">
        <v>215</v>
      </c>
      <c r="V16" s="123">
        <f t="shared" si="10"/>
        <v>6.9999999996070983E-3</v>
      </c>
      <c r="W16" s="121">
        <f t="shared" si="11"/>
        <v>4.199999999764259</v>
      </c>
      <c r="X16" s="345" t="s">
        <v>240</v>
      </c>
      <c r="Y16" s="123">
        <f t="shared" si="12"/>
        <v>1.9999999999527063E-3</v>
      </c>
      <c r="Z16" s="122">
        <f t="shared" si="13"/>
        <v>1.1999999999716238</v>
      </c>
      <c r="AA16" s="347" t="s">
        <v>265</v>
      </c>
      <c r="AB16" s="123">
        <f t="shared" si="14"/>
        <v>6.0000000000286491E-3</v>
      </c>
      <c r="AC16" s="121">
        <f t="shared" si="15"/>
        <v>3.6000000000171894</v>
      </c>
      <c r="AD16" s="124">
        <f t="shared" si="16"/>
        <v>1822.2000000015214</v>
      </c>
      <c r="AE16" s="124">
        <f t="shared" si="17"/>
        <v>997.80000000092741</v>
      </c>
      <c r="AF16" s="99"/>
      <c r="AG16" s="100"/>
      <c r="AH16" s="100"/>
      <c r="AI16" s="100"/>
      <c r="AJ16" s="99"/>
      <c r="AK16" s="100"/>
      <c r="AL16" s="100"/>
    </row>
    <row r="17" spans="1:65" s="91" customFormat="1" ht="13.5" thickBot="1" x14ac:dyDescent="0.25">
      <c r="A17" s="328">
        <v>13</v>
      </c>
      <c r="B17" s="339" t="s">
        <v>91</v>
      </c>
      <c r="C17" s="106">
        <f t="shared" si="0"/>
        <v>5.3000000000338332E-2</v>
      </c>
      <c r="D17" s="102">
        <f t="shared" si="1"/>
        <v>954.00000000608998</v>
      </c>
      <c r="E17" s="103">
        <v>6</v>
      </c>
      <c r="F17" s="105" t="s">
        <v>45</v>
      </c>
      <c r="G17" s="340" t="s">
        <v>116</v>
      </c>
      <c r="H17" s="106">
        <f t="shared" si="2"/>
        <v>2.9999999999972715E-2</v>
      </c>
      <c r="I17" s="104">
        <f t="shared" si="3"/>
        <v>539.99999999950887</v>
      </c>
      <c r="J17" s="339" t="s">
        <v>141</v>
      </c>
      <c r="K17" s="106">
        <f t="shared" si="4"/>
        <v>4.3999999999869033E-2</v>
      </c>
      <c r="L17" s="102">
        <f t="shared" si="5"/>
        <v>791.99999999764259</v>
      </c>
      <c r="M17" s="103">
        <v>6.15</v>
      </c>
      <c r="N17" s="105" t="s">
        <v>45</v>
      </c>
      <c r="O17" s="340" t="s">
        <v>166</v>
      </c>
      <c r="P17" s="106">
        <f t="shared" si="6"/>
        <v>2.6000000000067303E-2</v>
      </c>
      <c r="Q17" s="104">
        <f t="shared" si="7"/>
        <v>468.00000000121145</v>
      </c>
      <c r="R17" s="339" t="s">
        <v>190</v>
      </c>
      <c r="S17" s="106">
        <f t="shared" si="8"/>
        <v>3.0000000006111804E-3</v>
      </c>
      <c r="T17" s="105">
        <f t="shared" si="9"/>
        <v>1.8000000003667083</v>
      </c>
      <c r="U17" s="340" t="s">
        <v>216</v>
      </c>
      <c r="V17" s="106">
        <f t="shared" si="10"/>
        <v>6.0000000003128662E-3</v>
      </c>
      <c r="W17" s="104">
        <f t="shared" si="11"/>
        <v>3.6000000001877197</v>
      </c>
      <c r="X17" s="339" t="s">
        <v>241</v>
      </c>
      <c r="Y17" s="106">
        <f t="shared" si="12"/>
        <v>2.0000000000663931E-3</v>
      </c>
      <c r="Z17" s="105">
        <f t="shared" si="13"/>
        <v>1.2000000000398359</v>
      </c>
      <c r="AA17" s="341" t="s">
        <v>266</v>
      </c>
      <c r="AB17" s="106">
        <f t="shared" si="14"/>
        <v>9.9999999999909051E-3</v>
      </c>
      <c r="AC17" s="104">
        <f t="shared" si="15"/>
        <v>5.999999999994543</v>
      </c>
      <c r="AD17" s="107">
        <f t="shared" si="16"/>
        <v>1749.0000000041391</v>
      </c>
      <c r="AE17" s="107">
        <f t="shared" si="17"/>
        <v>1017.6000000009026</v>
      </c>
      <c r="AF17" s="99"/>
      <c r="AG17" s="100"/>
      <c r="AH17" s="100"/>
      <c r="AI17" s="100"/>
      <c r="AJ17" s="99"/>
      <c r="AK17" s="99"/>
      <c r="AL17" s="100"/>
    </row>
    <row r="18" spans="1:65" s="237" customFormat="1" ht="14.25" thickBot="1" x14ac:dyDescent="0.3">
      <c r="A18" s="329">
        <v>14</v>
      </c>
      <c r="B18" s="350" t="s">
        <v>92</v>
      </c>
      <c r="C18" s="113">
        <f t="shared" si="0"/>
        <v>6.1999999999898137E-2</v>
      </c>
      <c r="D18" s="109">
        <f t="shared" si="1"/>
        <v>1115.9999999981665</v>
      </c>
      <c r="E18" s="110">
        <v>6</v>
      </c>
      <c r="F18" s="112" t="s">
        <v>45</v>
      </c>
      <c r="G18" s="351" t="s">
        <v>117</v>
      </c>
      <c r="H18" s="113">
        <f t="shared" si="2"/>
        <v>3.3000000000129148E-2</v>
      </c>
      <c r="I18" s="111">
        <f t="shared" si="3"/>
        <v>594.00000000232467</v>
      </c>
      <c r="J18" s="350" t="s">
        <v>142</v>
      </c>
      <c r="K18" s="113">
        <f t="shared" si="4"/>
        <v>3.4000000000105501E-2</v>
      </c>
      <c r="L18" s="109">
        <f t="shared" si="5"/>
        <v>612.00000000189902</v>
      </c>
      <c r="M18" s="110">
        <v>6.15</v>
      </c>
      <c r="N18" s="112" t="s">
        <v>45</v>
      </c>
      <c r="O18" s="351" t="s">
        <v>167</v>
      </c>
      <c r="P18" s="113">
        <f t="shared" si="6"/>
        <v>1.999999999998181E-2</v>
      </c>
      <c r="Q18" s="111">
        <f t="shared" si="7"/>
        <v>359.99999999967258</v>
      </c>
      <c r="R18" s="350" t="s">
        <v>191</v>
      </c>
      <c r="S18" s="113">
        <f t="shared" si="8"/>
        <v>5.0000000001091394E-3</v>
      </c>
      <c r="T18" s="112">
        <f t="shared" si="9"/>
        <v>3.0000000000654836</v>
      </c>
      <c r="U18" s="351" t="s">
        <v>217</v>
      </c>
      <c r="V18" s="113">
        <f t="shared" si="10"/>
        <v>6.0000000003128662E-3</v>
      </c>
      <c r="W18" s="111">
        <f t="shared" si="11"/>
        <v>3.6000000001877197</v>
      </c>
      <c r="X18" s="350" t="s">
        <v>242</v>
      </c>
      <c r="Y18" s="113">
        <f t="shared" si="12"/>
        <v>2.9999999999290594E-3</v>
      </c>
      <c r="Z18" s="112">
        <f t="shared" si="13"/>
        <v>1.7999999999574356</v>
      </c>
      <c r="AA18" s="352" t="s">
        <v>267</v>
      </c>
      <c r="AB18" s="113">
        <f t="shared" si="14"/>
        <v>7.9999999999813554E-3</v>
      </c>
      <c r="AC18" s="111">
        <f t="shared" si="15"/>
        <v>4.7999999999888132</v>
      </c>
      <c r="AD18" s="114">
        <f t="shared" si="16"/>
        <v>1732.8000000000884</v>
      </c>
      <c r="AE18" s="114">
        <f t="shared" si="17"/>
        <v>962.40000000217378</v>
      </c>
      <c r="AF18" s="325"/>
      <c r="AG18" s="326"/>
      <c r="AH18" s="326"/>
      <c r="AI18" s="326"/>
      <c r="AJ18" s="109"/>
      <c r="AK18" s="326"/>
      <c r="AL18" s="326"/>
    </row>
    <row r="19" spans="1:65" s="91" customFormat="1" x14ac:dyDescent="0.2">
      <c r="A19" s="330">
        <v>15</v>
      </c>
      <c r="B19" s="345" t="s">
        <v>93</v>
      </c>
      <c r="C19" s="123">
        <f t="shared" si="0"/>
        <v>5.4000000000087311E-2</v>
      </c>
      <c r="D19" s="119">
        <f t="shared" si="1"/>
        <v>972.00000000157161</v>
      </c>
      <c r="E19" s="120">
        <v>6</v>
      </c>
      <c r="F19" s="122" t="s">
        <v>45</v>
      </c>
      <c r="G19" s="346" t="s">
        <v>118</v>
      </c>
      <c r="H19" s="123">
        <f t="shared" si="2"/>
        <v>2.9999999999972715E-2</v>
      </c>
      <c r="I19" s="121">
        <f t="shared" si="3"/>
        <v>539.99999999950887</v>
      </c>
      <c r="J19" s="345" t="s">
        <v>143</v>
      </c>
      <c r="K19" s="123">
        <f t="shared" si="4"/>
        <v>3.2000000000152795E-2</v>
      </c>
      <c r="L19" s="119">
        <f t="shared" si="5"/>
        <v>576.00000000275031</v>
      </c>
      <c r="M19" s="120">
        <v>6.15</v>
      </c>
      <c r="N19" s="122" t="s">
        <v>45</v>
      </c>
      <c r="O19" s="346" t="s">
        <v>168</v>
      </c>
      <c r="P19" s="123">
        <f t="shared" si="6"/>
        <v>1.8000000000029104E-2</v>
      </c>
      <c r="Q19" s="121">
        <f t="shared" si="7"/>
        <v>324.00000000052387</v>
      </c>
      <c r="R19" s="345" t="s">
        <v>192</v>
      </c>
      <c r="S19" s="123">
        <f t="shared" si="8"/>
        <v>3.9999999999054126E-3</v>
      </c>
      <c r="T19" s="122">
        <f t="shared" si="9"/>
        <v>2.3999999999432475</v>
      </c>
      <c r="U19" s="346" t="s">
        <v>218</v>
      </c>
      <c r="V19" s="123">
        <f t="shared" si="10"/>
        <v>5.9999999994033715E-3</v>
      </c>
      <c r="W19" s="121">
        <f t="shared" si="11"/>
        <v>3.5999999996420229</v>
      </c>
      <c r="X19" s="345" t="s">
        <v>243</v>
      </c>
      <c r="Y19" s="123">
        <f t="shared" si="12"/>
        <v>1.00000000009004E-3</v>
      </c>
      <c r="Z19" s="122">
        <f t="shared" si="13"/>
        <v>0.60000000005402399</v>
      </c>
      <c r="AA19" s="347" t="s">
        <v>268</v>
      </c>
      <c r="AB19" s="123">
        <f t="shared" si="14"/>
        <v>7.0000000000050022E-3</v>
      </c>
      <c r="AC19" s="121">
        <f t="shared" si="15"/>
        <v>4.2000000000030013</v>
      </c>
      <c r="AD19" s="124">
        <f t="shared" si="16"/>
        <v>1551.0000000043192</v>
      </c>
      <c r="AE19" s="124">
        <f t="shared" si="17"/>
        <v>871.79999999967777</v>
      </c>
      <c r="AF19" s="99"/>
      <c r="AG19" s="100"/>
      <c r="AH19" s="100"/>
      <c r="AI19" s="100"/>
      <c r="AJ19" s="99"/>
      <c r="AK19" s="100"/>
      <c r="AL19" s="100"/>
    </row>
    <row r="20" spans="1:65" s="91" customFormat="1" x14ac:dyDescent="0.2">
      <c r="A20" s="327">
        <v>16</v>
      </c>
      <c r="B20" s="336" t="s">
        <v>94</v>
      </c>
      <c r="C20" s="97">
        <f t="shared" si="0"/>
        <v>6.5999999999803549E-2</v>
      </c>
      <c r="D20" s="93">
        <f t="shared" si="1"/>
        <v>1187.9999999964639</v>
      </c>
      <c r="E20" s="94">
        <v>6</v>
      </c>
      <c r="F20" s="96" t="s">
        <v>45</v>
      </c>
      <c r="G20" s="337" t="s">
        <v>119</v>
      </c>
      <c r="H20" s="97">
        <f t="shared" si="2"/>
        <v>3.5999999999830834E-2</v>
      </c>
      <c r="I20" s="95">
        <f t="shared" si="3"/>
        <v>647.99999999695501</v>
      </c>
      <c r="J20" s="336" t="s">
        <v>144</v>
      </c>
      <c r="K20" s="97">
        <f t="shared" si="4"/>
        <v>2.7999999999792635E-2</v>
      </c>
      <c r="L20" s="93">
        <f t="shared" si="5"/>
        <v>503.99999999626743</v>
      </c>
      <c r="M20" s="94">
        <v>6.15</v>
      </c>
      <c r="N20" s="96" t="s">
        <v>45</v>
      </c>
      <c r="O20" s="337" t="s">
        <v>169</v>
      </c>
      <c r="P20" s="97">
        <f t="shared" si="6"/>
        <v>1.6000000000076398E-2</v>
      </c>
      <c r="Q20" s="95">
        <f t="shared" si="7"/>
        <v>288.00000000137516</v>
      </c>
      <c r="R20" s="336" t="s">
        <v>193</v>
      </c>
      <c r="S20" s="97">
        <f t="shared" si="8"/>
        <v>5.0000000001091394E-3</v>
      </c>
      <c r="T20" s="96">
        <f t="shared" si="9"/>
        <v>3.0000000000654836</v>
      </c>
      <c r="U20" s="337" t="s">
        <v>219</v>
      </c>
      <c r="V20" s="97">
        <f t="shared" si="10"/>
        <v>7.000000000516593E-3</v>
      </c>
      <c r="W20" s="95">
        <f t="shared" si="11"/>
        <v>4.2000000003099558</v>
      </c>
      <c r="X20" s="336" t="s">
        <v>244</v>
      </c>
      <c r="Y20" s="97">
        <f t="shared" si="12"/>
        <v>1.9999999999527063E-3</v>
      </c>
      <c r="Z20" s="96">
        <f t="shared" si="13"/>
        <v>1.1999999999716238</v>
      </c>
      <c r="AA20" s="338" t="s">
        <v>269</v>
      </c>
      <c r="AB20" s="97">
        <f t="shared" si="14"/>
        <v>6.0000000000286491E-3</v>
      </c>
      <c r="AC20" s="95">
        <f t="shared" si="15"/>
        <v>3.6000000000171894</v>
      </c>
      <c r="AD20" s="98">
        <f t="shared" si="16"/>
        <v>1696.1999999927684</v>
      </c>
      <c r="AE20" s="98">
        <f t="shared" si="17"/>
        <v>943.79999999865731</v>
      </c>
      <c r="AF20" s="99"/>
      <c r="AG20" s="100"/>
      <c r="AH20" s="100"/>
      <c r="AI20" s="100"/>
      <c r="AJ20" s="99"/>
      <c r="AK20" s="100"/>
      <c r="AL20" s="100"/>
    </row>
    <row r="21" spans="1:65" s="91" customFormat="1" x14ac:dyDescent="0.2">
      <c r="A21" s="327">
        <v>17</v>
      </c>
      <c r="B21" s="336" t="s">
        <v>95</v>
      </c>
      <c r="C21" s="97">
        <f t="shared" si="0"/>
        <v>5.0000000000181899E-2</v>
      </c>
      <c r="D21" s="93">
        <f t="shared" si="1"/>
        <v>900.00000000327418</v>
      </c>
      <c r="E21" s="94">
        <v>6</v>
      </c>
      <c r="F21" s="96" t="s">
        <v>45</v>
      </c>
      <c r="G21" s="337" t="s">
        <v>120</v>
      </c>
      <c r="H21" s="97">
        <f t="shared" si="2"/>
        <v>2.7000000000043656E-2</v>
      </c>
      <c r="I21" s="95">
        <f t="shared" si="3"/>
        <v>486.0000000007858</v>
      </c>
      <c r="J21" s="336" t="s">
        <v>145</v>
      </c>
      <c r="K21" s="97">
        <f t="shared" si="4"/>
        <v>3.6000000000058208E-2</v>
      </c>
      <c r="L21" s="93">
        <f t="shared" si="5"/>
        <v>648.00000000104774</v>
      </c>
      <c r="M21" s="94">
        <v>6.15</v>
      </c>
      <c r="N21" s="96" t="s">
        <v>45</v>
      </c>
      <c r="O21" s="337" t="s">
        <v>170</v>
      </c>
      <c r="P21" s="97">
        <f t="shared" si="6"/>
        <v>2.0999999999958163E-2</v>
      </c>
      <c r="Q21" s="95">
        <f t="shared" si="7"/>
        <v>377.99999999924694</v>
      </c>
      <c r="R21" s="336" t="s">
        <v>194</v>
      </c>
      <c r="S21" s="97">
        <f t="shared" si="8"/>
        <v>2.9999999997016857E-3</v>
      </c>
      <c r="T21" s="96">
        <f t="shared" si="9"/>
        <v>1.7999999998210114</v>
      </c>
      <c r="U21" s="337" t="s">
        <v>220</v>
      </c>
      <c r="V21" s="97">
        <f t="shared" si="10"/>
        <v>5.0000000001091394E-3</v>
      </c>
      <c r="W21" s="95">
        <f t="shared" si="11"/>
        <v>3.0000000000654836</v>
      </c>
      <c r="X21" s="336" t="s">
        <v>245</v>
      </c>
      <c r="Y21" s="97">
        <f t="shared" si="12"/>
        <v>3.0000000000427463E-3</v>
      </c>
      <c r="Z21" s="96">
        <f t="shared" si="13"/>
        <v>1.8000000000256478</v>
      </c>
      <c r="AA21" s="338" t="s">
        <v>270</v>
      </c>
      <c r="AB21" s="97">
        <f t="shared" si="14"/>
        <v>9.0000000000145519E-3</v>
      </c>
      <c r="AC21" s="95">
        <f t="shared" si="15"/>
        <v>5.4000000000087311</v>
      </c>
      <c r="AD21" s="98">
        <f t="shared" si="16"/>
        <v>1551.6000000041686</v>
      </c>
      <c r="AE21" s="98">
        <f t="shared" si="17"/>
        <v>872.40000000010696</v>
      </c>
      <c r="AF21" s="99"/>
      <c r="AG21" s="100"/>
      <c r="AH21" s="100"/>
      <c r="AI21" s="100"/>
      <c r="AJ21" s="99"/>
      <c r="AK21" s="100"/>
      <c r="AL21" s="100"/>
    </row>
    <row r="22" spans="1:65" s="91" customFormat="1" x14ac:dyDescent="0.2">
      <c r="A22" s="328">
        <v>18</v>
      </c>
      <c r="B22" s="339" t="s">
        <v>96</v>
      </c>
      <c r="C22" s="106">
        <f t="shared" si="0"/>
        <v>5.6999999999788997E-2</v>
      </c>
      <c r="D22" s="102">
        <f t="shared" si="1"/>
        <v>1025.999999996202</v>
      </c>
      <c r="E22" s="103">
        <v>6</v>
      </c>
      <c r="F22" s="105" t="s">
        <v>45</v>
      </c>
      <c r="G22" s="340" t="s">
        <v>121</v>
      </c>
      <c r="H22" s="106">
        <f t="shared" si="2"/>
        <v>3.1000000000176442E-2</v>
      </c>
      <c r="I22" s="104">
        <f t="shared" si="3"/>
        <v>558.00000000317596</v>
      </c>
      <c r="J22" s="339" t="s">
        <v>146</v>
      </c>
      <c r="K22" s="106">
        <f t="shared" si="4"/>
        <v>3.2000000000152795E-2</v>
      </c>
      <c r="L22" s="102">
        <f t="shared" si="5"/>
        <v>576.00000000275031</v>
      </c>
      <c r="M22" s="103">
        <v>6.15</v>
      </c>
      <c r="N22" s="105" t="s">
        <v>45</v>
      </c>
      <c r="O22" s="340" t="s">
        <v>171</v>
      </c>
      <c r="P22" s="106">
        <f t="shared" si="6"/>
        <v>1.8000000000029104E-2</v>
      </c>
      <c r="Q22" s="104">
        <f t="shared" si="7"/>
        <v>324.00000000052387</v>
      </c>
      <c r="R22" s="339" t="s">
        <v>195</v>
      </c>
      <c r="S22" s="106">
        <f t="shared" si="8"/>
        <v>5.0000000001091394E-3</v>
      </c>
      <c r="T22" s="105">
        <f t="shared" si="9"/>
        <v>3.0000000000654836</v>
      </c>
      <c r="U22" s="340" t="s">
        <v>221</v>
      </c>
      <c r="V22" s="106">
        <f t="shared" si="10"/>
        <v>5.9999999994033715E-3</v>
      </c>
      <c r="W22" s="104">
        <f t="shared" si="11"/>
        <v>3.5999999996420229</v>
      </c>
      <c r="X22" s="339" t="s">
        <v>246</v>
      </c>
      <c r="Y22" s="106">
        <f t="shared" si="12"/>
        <v>1.9999999999527063E-3</v>
      </c>
      <c r="Z22" s="105">
        <f t="shared" si="13"/>
        <v>1.1999999999716238</v>
      </c>
      <c r="AA22" s="341" t="s">
        <v>271</v>
      </c>
      <c r="AB22" s="106">
        <f t="shared" si="14"/>
        <v>7.9999999999813554E-3</v>
      </c>
      <c r="AC22" s="104">
        <f t="shared" si="15"/>
        <v>4.7999999999888132</v>
      </c>
      <c r="AD22" s="107">
        <f t="shared" si="16"/>
        <v>1606.1999999989894</v>
      </c>
      <c r="AE22" s="107">
        <f t="shared" si="17"/>
        <v>890.40000000333066</v>
      </c>
      <c r="AF22" s="99"/>
      <c r="AG22" s="100"/>
      <c r="AH22" s="100"/>
      <c r="AI22" s="100"/>
      <c r="AJ22" s="99"/>
      <c r="AK22" s="100"/>
      <c r="AL22" s="100"/>
    </row>
    <row r="23" spans="1:65" s="188" customFormat="1" x14ac:dyDescent="0.2">
      <c r="A23" s="327">
        <v>19</v>
      </c>
      <c r="B23" s="336" t="s">
        <v>97</v>
      </c>
      <c r="C23" s="97">
        <f t="shared" si="0"/>
        <v>5.0999999999930878E-2</v>
      </c>
      <c r="D23" s="93">
        <f t="shared" si="1"/>
        <v>917.99999999875581</v>
      </c>
      <c r="E23" s="94">
        <v>6</v>
      </c>
      <c r="F23" s="96" t="s">
        <v>45</v>
      </c>
      <c r="G23" s="337" t="s">
        <v>122</v>
      </c>
      <c r="H23" s="97">
        <f t="shared" si="2"/>
        <v>2.8999999999996362E-2</v>
      </c>
      <c r="I23" s="95">
        <f t="shared" si="3"/>
        <v>521.99999999993452</v>
      </c>
      <c r="J23" s="336" t="s">
        <v>147</v>
      </c>
      <c r="K23" s="97">
        <f t="shared" si="4"/>
        <v>2.8999999999996362E-2</v>
      </c>
      <c r="L23" s="93">
        <f t="shared" si="5"/>
        <v>521.99999999993452</v>
      </c>
      <c r="M23" s="94">
        <v>6.15</v>
      </c>
      <c r="N23" s="96" t="s">
        <v>45</v>
      </c>
      <c r="O23" s="337" t="s">
        <v>172</v>
      </c>
      <c r="P23" s="97">
        <f t="shared" si="6"/>
        <v>1.6999999999825377E-2</v>
      </c>
      <c r="Q23" s="95">
        <f t="shared" si="7"/>
        <v>305.99999999685679</v>
      </c>
      <c r="R23" s="336" t="s">
        <v>196</v>
      </c>
      <c r="S23" s="97">
        <f t="shared" si="8"/>
        <v>3.9999999999054126E-3</v>
      </c>
      <c r="T23" s="96">
        <f t="shared" si="9"/>
        <v>2.3999999999432475</v>
      </c>
      <c r="U23" s="337" t="s">
        <v>222</v>
      </c>
      <c r="V23" s="97">
        <f t="shared" si="10"/>
        <v>6.0000000003128662E-3</v>
      </c>
      <c r="W23" s="95">
        <f t="shared" si="11"/>
        <v>3.6000000001877197</v>
      </c>
      <c r="X23" s="336" t="s">
        <v>247</v>
      </c>
      <c r="Y23" s="97">
        <f t="shared" si="12"/>
        <v>9.9999999997635314E-4</v>
      </c>
      <c r="Z23" s="96">
        <f t="shared" si="13"/>
        <v>0.59999999998581188</v>
      </c>
      <c r="AA23" s="338" t="s">
        <v>272</v>
      </c>
      <c r="AB23" s="97">
        <f t="shared" si="14"/>
        <v>7.0000000000050022E-3</v>
      </c>
      <c r="AC23" s="95">
        <f t="shared" si="15"/>
        <v>4.2000000000030013</v>
      </c>
      <c r="AD23" s="98">
        <f t="shared" si="16"/>
        <v>1442.9999999986194</v>
      </c>
      <c r="AE23" s="98">
        <f t="shared" si="17"/>
        <v>835.79999999698202</v>
      </c>
      <c r="AF23" s="195"/>
      <c r="AG23" s="186"/>
      <c r="AH23" s="186"/>
      <c r="AI23" s="186"/>
      <c r="AJ23" s="93"/>
      <c r="AK23" s="186"/>
      <c r="AL23" s="186"/>
    </row>
    <row r="24" spans="1:65" s="91" customFormat="1" x14ac:dyDescent="0.2">
      <c r="A24" s="330">
        <v>20</v>
      </c>
      <c r="B24" s="345" t="s">
        <v>98</v>
      </c>
      <c r="C24" s="123">
        <f t="shared" si="0"/>
        <v>7.0000000000163709E-2</v>
      </c>
      <c r="D24" s="119">
        <f t="shared" si="1"/>
        <v>1260.0000000029468</v>
      </c>
      <c r="E24" s="120">
        <v>6</v>
      </c>
      <c r="F24" s="122" t="s">
        <v>45</v>
      </c>
      <c r="G24" s="346" t="s">
        <v>123</v>
      </c>
      <c r="H24" s="123">
        <f t="shared" si="2"/>
        <v>3.799999999978354E-2</v>
      </c>
      <c r="I24" s="121">
        <f t="shared" si="3"/>
        <v>683.99999999610372</v>
      </c>
      <c r="J24" s="345" t="s">
        <v>148</v>
      </c>
      <c r="K24" s="123">
        <f t="shared" si="4"/>
        <v>2.8999999999996362E-2</v>
      </c>
      <c r="L24" s="119">
        <f t="shared" si="5"/>
        <v>521.99999999993452</v>
      </c>
      <c r="M24" s="120">
        <v>6.15</v>
      </c>
      <c r="N24" s="122" t="s">
        <v>45</v>
      </c>
      <c r="O24" s="346" t="s">
        <v>173</v>
      </c>
      <c r="P24" s="123">
        <f t="shared" si="6"/>
        <v>1.7000000000052751E-2</v>
      </c>
      <c r="Q24" s="121">
        <f t="shared" si="7"/>
        <v>306.00000000094951</v>
      </c>
      <c r="R24" s="345" t="s">
        <v>197</v>
      </c>
      <c r="S24" s="123">
        <f t="shared" si="8"/>
        <v>6.0000000003128662E-3</v>
      </c>
      <c r="T24" s="122">
        <f t="shared" si="9"/>
        <v>3.6000000001877197</v>
      </c>
      <c r="U24" s="346" t="s">
        <v>223</v>
      </c>
      <c r="V24" s="123">
        <f t="shared" si="10"/>
        <v>7.9999999998108251E-3</v>
      </c>
      <c r="W24" s="121">
        <f t="shared" si="11"/>
        <v>4.7999999998864951</v>
      </c>
      <c r="X24" s="345" t="s">
        <v>248</v>
      </c>
      <c r="Y24" s="123">
        <f t="shared" si="12"/>
        <v>2.0000000000663931E-3</v>
      </c>
      <c r="Z24" s="122">
        <f t="shared" si="13"/>
        <v>1.2000000000398359</v>
      </c>
      <c r="AA24" s="347" t="s">
        <v>273</v>
      </c>
      <c r="AB24" s="123">
        <f t="shared" si="14"/>
        <v>7.0000000000050022E-3</v>
      </c>
      <c r="AC24" s="121">
        <f t="shared" si="15"/>
        <v>4.2000000000030013</v>
      </c>
      <c r="AD24" s="124">
        <f t="shared" si="16"/>
        <v>1786.8000000031088</v>
      </c>
      <c r="AE24" s="124">
        <f t="shared" si="17"/>
        <v>998.99999999694273</v>
      </c>
      <c r="AF24" s="99"/>
      <c r="AG24" s="100"/>
      <c r="AH24" s="100"/>
      <c r="AI24" s="100"/>
      <c r="AJ24" s="99"/>
      <c r="AK24" s="100"/>
      <c r="AL24" s="100"/>
    </row>
    <row r="25" spans="1:65" s="91" customFormat="1" ht="13.5" thickBot="1" x14ac:dyDescent="0.25">
      <c r="A25" s="328">
        <v>21</v>
      </c>
      <c r="B25" s="339" t="s">
        <v>99</v>
      </c>
      <c r="C25" s="106">
        <f t="shared" si="0"/>
        <v>5.6000000000040018E-2</v>
      </c>
      <c r="D25" s="102">
        <f t="shared" si="1"/>
        <v>1008.0000000007203</v>
      </c>
      <c r="E25" s="103">
        <v>6</v>
      </c>
      <c r="F25" s="105" t="s">
        <v>45</v>
      </c>
      <c r="G25" s="340" t="s">
        <v>124</v>
      </c>
      <c r="H25" s="106">
        <f t="shared" si="2"/>
        <v>3.1000000000176442E-2</v>
      </c>
      <c r="I25" s="104">
        <f t="shared" si="3"/>
        <v>558.00000000317596</v>
      </c>
      <c r="J25" s="339" t="s">
        <v>149</v>
      </c>
      <c r="K25" s="106">
        <f t="shared" si="4"/>
        <v>3.6000000000058208E-2</v>
      </c>
      <c r="L25" s="102">
        <f t="shared" si="5"/>
        <v>648.00000000104774</v>
      </c>
      <c r="M25" s="103">
        <v>6.15</v>
      </c>
      <c r="N25" s="105" t="s">
        <v>45</v>
      </c>
      <c r="O25" s="340" t="s">
        <v>174</v>
      </c>
      <c r="P25" s="106">
        <f t="shared" si="6"/>
        <v>2.3000000000138243E-2</v>
      </c>
      <c r="Q25" s="104">
        <f t="shared" si="7"/>
        <v>414.00000000248838</v>
      </c>
      <c r="R25" s="339" t="s">
        <v>198</v>
      </c>
      <c r="S25" s="106">
        <f t="shared" si="8"/>
        <v>3.9999999999054126E-3</v>
      </c>
      <c r="T25" s="105">
        <f t="shared" si="9"/>
        <v>2.3999999999432475</v>
      </c>
      <c r="U25" s="340" t="s">
        <v>224</v>
      </c>
      <c r="V25" s="106">
        <f t="shared" si="10"/>
        <v>6.0000000003128662E-3</v>
      </c>
      <c r="W25" s="104">
        <f t="shared" si="11"/>
        <v>3.6000000001877197</v>
      </c>
      <c r="X25" s="339" t="s">
        <v>249</v>
      </c>
      <c r="Y25" s="106">
        <f t="shared" si="12"/>
        <v>2.9999999999290594E-3</v>
      </c>
      <c r="Z25" s="105">
        <f t="shared" si="13"/>
        <v>1.7999999999574356</v>
      </c>
      <c r="AA25" s="341" t="s">
        <v>274</v>
      </c>
      <c r="AB25" s="106">
        <f t="shared" si="14"/>
        <v>1.0999999999967258E-2</v>
      </c>
      <c r="AC25" s="104">
        <f t="shared" si="15"/>
        <v>6.5999999999803549</v>
      </c>
      <c r="AD25" s="107">
        <f t="shared" si="16"/>
        <v>1660.2000000016687</v>
      </c>
      <c r="AE25" s="107">
        <f t="shared" si="17"/>
        <v>982.20000000583241</v>
      </c>
      <c r="AF25" s="99"/>
      <c r="AG25" s="100"/>
      <c r="AH25" s="100"/>
      <c r="AI25" s="100"/>
      <c r="AJ25" s="99"/>
      <c r="AK25" s="100"/>
      <c r="AL25" s="100"/>
    </row>
    <row r="26" spans="1:65" s="117" customFormat="1" ht="13.5" thickBot="1" x14ac:dyDescent="0.25">
      <c r="A26" s="329">
        <v>22</v>
      </c>
      <c r="B26" s="342" t="s">
        <v>100</v>
      </c>
      <c r="C26" s="113">
        <f t="shared" si="0"/>
        <v>5.6000000000040018E-2</v>
      </c>
      <c r="D26" s="109">
        <f t="shared" si="1"/>
        <v>1008.0000000007203</v>
      </c>
      <c r="E26" s="110">
        <v>6</v>
      </c>
      <c r="F26" s="112" t="s">
        <v>45</v>
      </c>
      <c r="G26" s="343" t="s">
        <v>125</v>
      </c>
      <c r="H26" s="113">
        <f t="shared" si="2"/>
        <v>3.1999999999925421E-2</v>
      </c>
      <c r="I26" s="111">
        <f t="shared" si="3"/>
        <v>575.99999999865759</v>
      </c>
      <c r="J26" s="342" t="s">
        <v>150</v>
      </c>
      <c r="K26" s="113">
        <f t="shared" si="4"/>
        <v>3.8000000000010914E-2</v>
      </c>
      <c r="L26" s="109">
        <f t="shared" si="5"/>
        <v>684.00000000019645</v>
      </c>
      <c r="M26" s="110">
        <v>6.15</v>
      </c>
      <c r="N26" s="112" t="s">
        <v>45</v>
      </c>
      <c r="O26" s="343" t="s">
        <v>175</v>
      </c>
      <c r="P26" s="113">
        <f t="shared" si="6"/>
        <v>2.0999999999958163E-2</v>
      </c>
      <c r="Q26" s="111">
        <f t="shared" si="7"/>
        <v>377.99999999924694</v>
      </c>
      <c r="R26" s="342" t="s">
        <v>199</v>
      </c>
      <c r="S26" s="113">
        <f t="shared" si="8"/>
        <v>3.9999999999054126E-3</v>
      </c>
      <c r="T26" s="112">
        <f t="shared" si="9"/>
        <v>2.3999999999432475</v>
      </c>
      <c r="U26" s="343" t="s">
        <v>225</v>
      </c>
      <c r="V26" s="113">
        <f t="shared" si="10"/>
        <v>5.9999999994033715E-3</v>
      </c>
      <c r="W26" s="111">
        <f t="shared" si="11"/>
        <v>3.5999999996420229</v>
      </c>
      <c r="X26" s="342" t="s">
        <v>250</v>
      </c>
      <c r="Y26" s="113">
        <f t="shared" si="12"/>
        <v>3.0000000000427463E-3</v>
      </c>
      <c r="Z26" s="112">
        <f t="shared" si="13"/>
        <v>1.8000000000256478</v>
      </c>
      <c r="AA26" s="344" t="s">
        <v>275</v>
      </c>
      <c r="AB26" s="113">
        <f t="shared" si="14"/>
        <v>9.0000000000145519E-3</v>
      </c>
      <c r="AC26" s="111">
        <f t="shared" si="15"/>
        <v>5.4000000000087311</v>
      </c>
      <c r="AD26" s="114">
        <f t="shared" si="16"/>
        <v>1696.2000000008857</v>
      </c>
      <c r="AE26" s="114">
        <f t="shared" si="17"/>
        <v>962.99999999755528</v>
      </c>
      <c r="AF26" s="115"/>
      <c r="AG26" s="116"/>
      <c r="AH26" s="116"/>
      <c r="AI26" s="116"/>
      <c r="AJ26" s="115"/>
      <c r="AK26" s="116"/>
      <c r="AL26" s="116"/>
    </row>
    <row r="27" spans="1:65" s="91" customFormat="1" x14ac:dyDescent="0.2">
      <c r="A27" s="330">
        <v>23</v>
      </c>
      <c r="B27" s="345" t="s">
        <v>101</v>
      </c>
      <c r="C27" s="123">
        <f t="shared" si="0"/>
        <v>5.0999999999930878E-2</v>
      </c>
      <c r="D27" s="119">
        <f t="shared" si="1"/>
        <v>917.99999999875581</v>
      </c>
      <c r="E27" s="120">
        <v>6</v>
      </c>
      <c r="F27" s="122" t="s">
        <v>45</v>
      </c>
      <c r="G27" s="346" t="s">
        <v>126</v>
      </c>
      <c r="H27" s="123">
        <f t="shared" si="2"/>
        <v>2.9999999999972715E-2</v>
      </c>
      <c r="I27" s="121">
        <f t="shared" si="3"/>
        <v>539.99999999950887</v>
      </c>
      <c r="J27" s="345" t="s">
        <v>151</v>
      </c>
      <c r="K27" s="123">
        <f t="shared" si="4"/>
        <v>2.5999999999839929E-2</v>
      </c>
      <c r="L27" s="119">
        <f t="shared" si="5"/>
        <v>467.99999999711872</v>
      </c>
      <c r="M27" s="120">
        <v>6.15</v>
      </c>
      <c r="N27" s="122" t="s">
        <v>45</v>
      </c>
      <c r="O27" s="346" t="s">
        <v>176</v>
      </c>
      <c r="P27" s="123">
        <f t="shared" si="6"/>
        <v>1.4999999999872671E-2</v>
      </c>
      <c r="Q27" s="121">
        <f t="shared" si="7"/>
        <v>269.99999999770807</v>
      </c>
      <c r="R27" s="345" t="s">
        <v>200</v>
      </c>
      <c r="S27" s="123">
        <f t="shared" si="8"/>
        <v>5.0000000001091394E-3</v>
      </c>
      <c r="T27" s="122">
        <f t="shared" si="9"/>
        <v>3.0000000000654836</v>
      </c>
      <c r="U27" s="346" t="s">
        <v>226</v>
      </c>
      <c r="V27" s="123">
        <f t="shared" si="10"/>
        <v>6.0000000003128662E-3</v>
      </c>
      <c r="W27" s="121">
        <f t="shared" si="11"/>
        <v>3.6000000001877197</v>
      </c>
      <c r="X27" s="345" t="s">
        <v>251</v>
      </c>
      <c r="Y27" s="123">
        <f t="shared" si="12"/>
        <v>9.9999999997635314E-4</v>
      </c>
      <c r="Z27" s="122">
        <f t="shared" si="13"/>
        <v>0.59999999998581188</v>
      </c>
      <c r="AA27" s="347" t="s">
        <v>276</v>
      </c>
      <c r="AB27" s="123">
        <f t="shared" si="14"/>
        <v>4.9999999999954525E-3</v>
      </c>
      <c r="AC27" s="121">
        <f t="shared" si="15"/>
        <v>2.9999999999972715</v>
      </c>
      <c r="AD27" s="124">
        <f t="shared" si="16"/>
        <v>1389.5999999959258</v>
      </c>
      <c r="AE27" s="124">
        <f t="shared" si="17"/>
        <v>816.59999999740194</v>
      </c>
      <c r="AF27" s="99"/>
      <c r="AG27" s="100"/>
      <c r="AH27" s="100"/>
      <c r="AI27" s="100"/>
      <c r="AJ27" s="99"/>
      <c r="AK27" s="100"/>
      <c r="AL27" s="100"/>
    </row>
    <row r="28" spans="1:65" s="251" customFormat="1" ht="13.5" thickBot="1" x14ac:dyDescent="0.25">
      <c r="A28" s="331">
        <v>24</v>
      </c>
      <c r="B28" s="353" t="s">
        <v>102</v>
      </c>
      <c r="C28" s="130">
        <f t="shared" si="0"/>
        <v>5.6000000000040018E-2</v>
      </c>
      <c r="D28" s="126">
        <f t="shared" si="1"/>
        <v>1008.0000000007203</v>
      </c>
      <c r="E28" s="127">
        <v>6</v>
      </c>
      <c r="F28" s="129" t="s">
        <v>45</v>
      </c>
      <c r="G28" s="354" t="s">
        <v>127</v>
      </c>
      <c r="H28" s="130">
        <f t="shared" si="2"/>
        <v>3.0999999999949068E-2</v>
      </c>
      <c r="I28" s="128">
        <f t="shared" si="3"/>
        <v>557.99999999908323</v>
      </c>
      <c r="J28" s="353" t="s">
        <v>152</v>
      </c>
      <c r="K28" s="130">
        <f t="shared" si="4"/>
        <v>3.2999999999901775E-2</v>
      </c>
      <c r="L28" s="126">
        <f t="shared" si="5"/>
        <v>593.99999999823194</v>
      </c>
      <c r="M28" s="127">
        <v>6.15</v>
      </c>
      <c r="N28" s="129" t="s">
        <v>45</v>
      </c>
      <c r="O28" s="354" t="s">
        <v>177</v>
      </c>
      <c r="P28" s="130">
        <f t="shared" si="6"/>
        <v>1.9000000000005457E-2</v>
      </c>
      <c r="Q28" s="128">
        <f t="shared" si="7"/>
        <v>342.00000000009823</v>
      </c>
      <c r="R28" s="353" t="s">
        <v>201</v>
      </c>
      <c r="S28" s="130">
        <f t="shared" si="8"/>
        <v>5.0000000001091394E-3</v>
      </c>
      <c r="T28" s="129">
        <f t="shared" si="9"/>
        <v>3.0000000000654836</v>
      </c>
      <c r="U28" s="354" t="s">
        <v>227</v>
      </c>
      <c r="V28" s="130">
        <f t="shared" si="10"/>
        <v>6.0000000003128662E-3</v>
      </c>
      <c r="W28" s="128">
        <f t="shared" si="11"/>
        <v>3.6000000001877197</v>
      </c>
      <c r="X28" s="353" t="s">
        <v>252</v>
      </c>
      <c r="Y28" s="130">
        <f t="shared" si="12"/>
        <v>2.0000000000663931E-3</v>
      </c>
      <c r="Z28" s="129">
        <f t="shared" si="13"/>
        <v>1.2000000000398359</v>
      </c>
      <c r="AA28" s="355" t="s">
        <v>277</v>
      </c>
      <c r="AB28" s="130">
        <f t="shared" si="14"/>
        <v>9.0000000000145519E-3</v>
      </c>
      <c r="AC28" s="128">
        <f t="shared" si="15"/>
        <v>5.4000000000087311</v>
      </c>
      <c r="AD28" s="131">
        <f t="shared" si="16"/>
        <v>1606.1999999990576</v>
      </c>
      <c r="AE28" s="131">
        <f t="shared" si="17"/>
        <v>908.99999999937791</v>
      </c>
      <c r="AF28" s="249"/>
      <c r="AG28" s="250"/>
      <c r="AH28" s="250"/>
      <c r="AI28" s="250"/>
      <c r="AJ28" s="249"/>
      <c r="AK28" s="250"/>
      <c r="AL28" s="250"/>
    </row>
    <row r="29" spans="1:65" s="68" customFormat="1" ht="15.75" customHeight="1" thickBot="1" x14ac:dyDescent="0.25">
      <c r="A29" s="132" t="s">
        <v>46</v>
      </c>
      <c r="B29" s="133"/>
      <c r="C29" s="253"/>
      <c r="D29" s="255">
        <f>SUM(D5:D28)</f>
        <v>24768.000000003667</v>
      </c>
      <c r="E29" s="256"/>
      <c r="F29" s="257"/>
      <c r="G29" s="255"/>
      <c r="H29" s="255"/>
      <c r="I29" s="59">
        <f>SUM(I5:I28)</f>
        <v>13805.999999996857</v>
      </c>
      <c r="J29" s="253"/>
      <c r="K29" s="253"/>
      <c r="L29" s="59">
        <f>SUM(L5:L28)</f>
        <v>13950.000000001637</v>
      </c>
      <c r="M29" s="269"/>
      <c r="N29" s="270"/>
      <c r="O29" s="134"/>
      <c r="P29" s="135"/>
      <c r="Q29" s="255">
        <f>SUM(Q5:Q28)</f>
        <v>8189.9999999986903</v>
      </c>
      <c r="R29" s="136"/>
      <c r="S29" s="137"/>
      <c r="T29" s="138">
        <f>SUM(T5:T28)</f>
        <v>64.800000000104774</v>
      </c>
      <c r="U29" s="139"/>
      <c r="V29" s="137"/>
      <c r="W29" s="138">
        <f>SUM(W5:W28)</f>
        <v>89.400000000205182</v>
      </c>
      <c r="X29" s="258"/>
      <c r="Y29" s="255"/>
      <c r="Z29" s="59">
        <f>SUM(Z5:Z28)</f>
        <v>29.400000000055115</v>
      </c>
      <c r="AA29" s="255"/>
      <c r="AB29" s="255"/>
      <c r="AC29" s="59">
        <f>SUM(AC5:AC28)</f>
        <v>112.79999999999291</v>
      </c>
      <c r="AD29" s="269">
        <f>SUM(AD5:AD28)</f>
        <v>38812.200000005461</v>
      </c>
      <c r="AE29" s="272">
        <f>I29+Q29</f>
        <v>21995.999999995547</v>
      </c>
      <c r="AF29" s="73"/>
      <c r="AG29" s="66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</row>
    <row r="30" spans="1:65" s="68" customFormat="1" ht="13.5" thickBot="1" x14ac:dyDescent="0.25">
      <c r="A30" s="60"/>
      <c r="B30" s="265" t="s">
        <v>47</v>
      </c>
      <c r="C30" s="266"/>
      <c r="D30" s="63"/>
      <c r="E30" s="60"/>
      <c r="F30" s="69"/>
      <c r="G30" s="274" t="s">
        <v>47</v>
      </c>
      <c r="H30" s="274"/>
      <c r="I30" s="275"/>
      <c r="J30" s="266" t="s">
        <v>47</v>
      </c>
      <c r="K30" s="266"/>
      <c r="L30" s="69"/>
      <c r="M30" s="261"/>
      <c r="N30" s="276"/>
      <c r="O30" s="277" t="s">
        <v>47</v>
      </c>
      <c r="P30" s="274"/>
      <c r="Q30" s="274"/>
      <c r="R30" s="277" t="s">
        <v>48</v>
      </c>
      <c r="S30" s="274"/>
      <c r="T30" s="274"/>
      <c r="U30" s="277" t="s">
        <v>48</v>
      </c>
      <c r="V30" s="274"/>
      <c r="W30" s="274"/>
      <c r="X30" s="277" t="s">
        <v>48</v>
      </c>
      <c r="Y30" s="274"/>
      <c r="Z30" s="274"/>
      <c r="AA30" s="277" t="s">
        <v>48</v>
      </c>
      <c r="AB30" s="274"/>
      <c r="AC30" s="274"/>
      <c r="AD30" s="271"/>
      <c r="AE30" s="273"/>
      <c r="AF30" s="66"/>
      <c r="AG30" s="140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</row>
    <row r="31" spans="1:65" x14ac:dyDescent="0.2"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</row>
    <row r="32" spans="1:65" x14ac:dyDescent="0.2">
      <c r="B32" s="68" t="s">
        <v>29</v>
      </c>
      <c r="C32" s="73">
        <f>AD29/24</f>
        <v>1617.1750000002276</v>
      </c>
      <c r="K32" s="73"/>
      <c r="L32" s="73"/>
      <c r="M32" s="73"/>
      <c r="N32" s="73"/>
      <c r="O32" s="73"/>
      <c r="P32" s="141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</row>
    <row r="33" spans="2:65" x14ac:dyDescent="0.2">
      <c r="B33" s="68" t="s">
        <v>30</v>
      </c>
      <c r="C33" s="73">
        <f>AD9</f>
        <v>2022.0000000012988</v>
      </c>
      <c r="M33" s="73"/>
      <c r="Q33" s="73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</row>
    <row r="34" spans="2:65" x14ac:dyDescent="0.2">
      <c r="B34" s="68" t="s">
        <v>31</v>
      </c>
      <c r="C34" s="76">
        <f>C32/C33</f>
        <v>0.79978981206685895</v>
      </c>
    </row>
    <row r="35" spans="2:65" ht="15.75" x14ac:dyDescent="0.25">
      <c r="B35" s="77" t="s">
        <v>32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2:65" ht="15.75" x14ac:dyDescent="0.2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</row>
    <row r="37" spans="2:65" ht="15.75" x14ac:dyDescent="0.25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267"/>
      <c r="N37" s="267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</row>
    <row r="38" spans="2:65" ht="15.75" x14ac:dyDescent="0.25">
      <c r="B38" s="77" t="s">
        <v>33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2:65" ht="15" x14ac:dyDescent="0.2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4" spans="2:65" x14ac:dyDescent="0.2"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</row>
  </sheetData>
  <mergeCells count="14">
    <mergeCell ref="M37:N37"/>
    <mergeCell ref="A2:AE2"/>
    <mergeCell ref="M29:N29"/>
    <mergeCell ref="AD29:AD30"/>
    <mergeCell ref="AE29:AE30"/>
    <mergeCell ref="B30:C30"/>
    <mergeCell ref="G30:I30"/>
    <mergeCell ref="J30:K30"/>
    <mergeCell ref="M30:N30"/>
    <mergeCell ref="O30:Q30"/>
    <mergeCell ref="R30:T30"/>
    <mergeCell ref="U30:W30"/>
    <mergeCell ref="X30:Z30"/>
    <mergeCell ref="AA30:AC30"/>
  </mergeCells>
  <pageMargins left="0.19685039370078741" right="0.19685039370078741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D38"/>
  <sheetViews>
    <sheetView workbookViewId="0">
      <selection activeCell="A38" sqref="A1:AC38"/>
    </sheetView>
  </sheetViews>
  <sheetFormatPr defaultRowHeight="12.75" x14ac:dyDescent="0.2"/>
  <cols>
    <col min="1" max="10" width="9.140625" style="142"/>
    <col min="11" max="11" width="10.140625" style="142" customWidth="1"/>
    <col min="12" max="13" width="9.140625" style="142"/>
    <col min="14" max="14" width="10.5703125" style="142" customWidth="1"/>
    <col min="15" max="15" width="10.85546875" style="142" customWidth="1"/>
    <col min="16" max="16" width="11.140625" style="142" customWidth="1"/>
    <col min="17" max="17" width="9.140625" style="142"/>
    <col min="18" max="18" width="10.7109375" style="142" customWidth="1"/>
    <col min="19" max="25" width="9.140625" style="142"/>
    <col min="26" max="28" width="9.140625" style="142" hidden="1" customWidth="1"/>
    <col min="29" max="29" width="11.7109375" style="142" customWidth="1"/>
    <col min="30" max="16384" width="9.140625" style="142"/>
  </cols>
  <sheetData>
    <row r="1" spans="1:30" x14ac:dyDescent="0.2">
      <c r="A1" s="1"/>
      <c r="B1" s="2" t="s">
        <v>0</v>
      </c>
      <c r="C1" s="2"/>
      <c r="D1" s="2"/>
      <c r="E1" s="2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6.5" thickBot="1" x14ac:dyDescent="0.3">
      <c r="A2" s="260" t="s">
        <v>77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2"/>
    </row>
    <row r="3" spans="1:30" ht="57" thickBot="1" x14ac:dyDescent="0.25">
      <c r="A3" s="84" t="s">
        <v>2</v>
      </c>
      <c r="B3" s="4" t="s">
        <v>49</v>
      </c>
      <c r="C3" s="6" t="s">
        <v>4</v>
      </c>
      <c r="D3" s="6" t="s">
        <v>5</v>
      </c>
      <c r="E3" s="4" t="s">
        <v>50</v>
      </c>
      <c r="F3" s="6" t="s">
        <v>4</v>
      </c>
      <c r="G3" s="8" t="s">
        <v>5</v>
      </c>
      <c r="H3" s="4" t="s">
        <v>51</v>
      </c>
      <c r="I3" s="6" t="s">
        <v>4</v>
      </c>
      <c r="J3" s="8" t="s">
        <v>5</v>
      </c>
      <c r="K3" s="4" t="s">
        <v>52</v>
      </c>
      <c r="L3" s="6" t="s">
        <v>4</v>
      </c>
      <c r="M3" s="8" t="s">
        <v>5</v>
      </c>
      <c r="N3" s="4" t="s">
        <v>53</v>
      </c>
      <c r="O3" s="6" t="s">
        <v>4</v>
      </c>
      <c r="P3" s="8" t="s">
        <v>5</v>
      </c>
      <c r="Q3" s="4" t="s">
        <v>54</v>
      </c>
      <c r="R3" s="6" t="s">
        <v>4</v>
      </c>
      <c r="S3" s="8" t="s">
        <v>5</v>
      </c>
      <c r="T3" s="4" t="s">
        <v>55</v>
      </c>
      <c r="U3" s="6" t="s">
        <v>4</v>
      </c>
      <c r="V3" s="8" t="s">
        <v>5</v>
      </c>
      <c r="W3" s="4" t="s">
        <v>56</v>
      </c>
      <c r="X3" s="6" t="s">
        <v>4</v>
      </c>
      <c r="Y3" s="7" t="s">
        <v>5</v>
      </c>
      <c r="Z3" s="4" t="s">
        <v>57</v>
      </c>
      <c r="AA3" s="6" t="s">
        <v>4</v>
      </c>
      <c r="AB3" s="8" t="s">
        <v>5</v>
      </c>
      <c r="AC3" s="200" t="s">
        <v>43</v>
      </c>
    </row>
    <row r="4" spans="1:30" s="149" customFormat="1" x14ac:dyDescent="0.2">
      <c r="A4" s="86">
        <v>0</v>
      </c>
      <c r="B4" s="313" t="s">
        <v>278</v>
      </c>
      <c r="C4" s="144"/>
      <c r="D4" s="145"/>
      <c r="E4" s="313" t="s">
        <v>303</v>
      </c>
      <c r="F4" s="144"/>
      <c r="G4" s="145"/>
      <c r="H4" s="313" t="s">
        <v>328</v>
      </c>
      <c r="I4" s="144"/>
      <c r="J4" s="145"/>
      <c r="K4" s="313" t="s">
        <v>350</v>
      </c>
      <c r="L4" s="144"/>
      <c r="M4" s="145"/>
      <c r="N4" s="313" t="s">
        <v>373</v>
      </c>
      <c r="O4" s="144"/>
      <c r="P4" s="145"/>
      <c r="Q4" s="313" t="s">
        <v>379</v>
      </c>
      <c r="R4" s="146"/>
      <c r="S4" s="147"/>
      <c r="T4" s="313" t="s">
        <v>399</v>
      </c>
      <c r="U4" s="144"/>
      <c r="V4" s="145"/>
      <c r="W4" s="313" t="s">
        <v>400</v>
      </c>
      <c r="X4" s="144"/>
      <c r="Y4" s="145"/>
      <c r="Z4" s="148">
        <v>38.925319999999999</v>
      </c>
      <c r="AA4" s="87"/>
      <c r="AB4" s="90"/>
      <c r="AC4" s="86"/>
    </row>
    <row r="5" spans="1:30" s="149" customFormat="1" x14ac:dyDescent="0.2">
      <c r="A5" s="327">
        <v>1</v>
      </c>
      <c r="B5" s="314" t="s">
        <v>279</v>
      </c>
      <c r="C5" s="92">
        <f t="shared" ref="C5:C28" si="0">B5-B4</f>
        <v>1.999999999998181E-2</v>
      </c>
      <c r="D5" s="95">
        <f t="shared" ref="D5:D28" si="1">C5*1200</f>
        <v>23.999999999978172</v>
      </c>
      <c r="E5" s="314" t="s">
        <v>304</v>
      </c>
      <c r="F5" s="92">
        <f t="shared" ref="F5:F28" si="2">E5-E4</f>
        <v>5.999999999994543E-2</v>
      </c>
      <c r="G5" s="95">
        <f t="shared" ref="G5:G28" si="3">F5*7200</f>
        <v>431.9999999996071</v>
      </c>
      <c r="H5" s="314" t="s">
        <v>329</v>
      </c>
      <c r="I5" s="92">
        <f t="shared" ref="I5:I28" si="4">H5-H4</f>
        <v>5.0000000000181899E-2</v>
      </c>
      <c r="J5" s="95">
        <f t="shared" ref="J5:J28" si="5">I5*7200</f>
        <v>360.00000000130967</v>
      </c>
      <c r="K5" s="314" t="s">
        <v>351</v>
      </c>
      <c r="L5" s="92">
        <f t="shared" ref="L5:L28" si="6">K5-K4</f>
        <v>6.0000000001309672E-2</v>
      </c>
      <c r="M5" s="95">
        <f t="shared" ref="M5:M28" si="7">L5*7200</f>
        <v>432.00000000942964</v>
      </c>
      <c r="N5" s="314" t="s">
        <v>374</v>
      </c>
      <c r="O5" s="92">
        <f t="shared" ref="O5:O28" si="8">N5-N4</f>
        <v>9.9999999999909051E-3</v>
      </c>
      <c r="P5" s="95">
        <f t="shared" ref="P5:P28" si="9">O5*7200</f>
        <v>71.999999999934516</v>
      </c>
      <c r="Q5" s="314" t="s">
        <v>380</v>
      </c>
      <c r="R5" s="92">
        <f t="shared" ref="R5:R28" si="10">Q5-Q4</f>
        <v>1.0000000000218279E-2</v>
      </c>
      <c r="S5" s="150">
        <f t="shared" ref="S5:S28" si="11">R5*1200</f>
        <v>12.000000000261934</v>
      </c>
      <c r="T5" s="314" t="s">
        <v>399</v>
      </c>
      <c r="U5" s="92">
        <f t="shared" ref="U5:U28" si="12">T5-T4</f>
        <v>0</v>
      </c>
      <c r="V5" s="95">
        <f t="shared" ref="V5:V28" si="13">U5*1200</f>
        <v>0</v>
      </c>
      <c r="W5" s="314" t="s">
        <v>400</v>
      </c>
      <c r="X5" s="92">
        <f t="shared" ref="X5:X28" si="14">W5-W4</f>
        <v>0</v>
      </c>
      <c r="Y5" s="95">
        <f t="shared" ref="Y5:Y28" si="15">X5*2400</f>
        <v>0</v>
      </c>
      <c r="Z5" s="151">
        <v>38.927959999999999</v>
      </c>
      <c r="AA5" s="92">
        <f t="shared" ref="AA5:AA28" si="16">Z5-Z4</f>
        <v>2.6399999999995316E-3</v>
      </c>
      <c r="AB5" s="96">
        <f>AA5*600</f>
        <v>1.583999999999719</v>
      </c>
      <c r="AC5" s="98">
        <f>D5+G5+J5+M5+P5+S5+V5+Y5</f>
        <v>1332.000000010521</v>
      </c>
    </row>
    <row r="6" spans="1:30" s="149" customFormat="1" x14ac:dyDescent="0.2">
      <c r="A6" s="327">
        <v>2</v>
      </c>
      <c r="B6" s="314" t="s">
        <v>280</v>
      </c>
      <c r="C6" s="92">
        <f t="shared" si="0"/>
        <v>2.9999999999745341E-2</v>
      </c>
      <c r="D6" s="95">
        <f t="shared" si="1"/>
        <v>35.99999999969441</v>
      </c>
      <c r="E6" s="314" t="s">
        <v>305</v>
      </c>
      <c r="F6" s="92">
        <f t="shared" si="2"/>
        <v>4.9999999999727152E-2</v>
      </c>
      <c r="G6" s="95">
        <f t="shared" si="3"/>
        <v>359.99999999803549</v>
      </c>
      <c r="H6" s="314" t="s">
        <v>330</v>
      </c>
      <c r="I6" s="92">
        <f t="shared" si="4"/>
        <v>6.0000000000400178E-2</v>
      </c>
      <c r="J6" s="95">
        <f t="shared" si="5"/>
        <v>432.00000000288128</v>
      </c>
      <c r="K6" s="314" t="s">
        <v>352</v>
      </c>
      <c r="L6" s="92">
        <f t="shared" si="6"/>
        <v>6.9999999999708962E-2</v>
      </c>
      <c r="M6" s="95">
        <f t="shared" si="7"/>
        <v>503.99999999790452</v>
      </c>
      <c r="N6" s="314" t="s">
        <v>375</v>
      </c>
      <c r="O6" s="92">
        <f t="shared" si="8"/>
        <v>9.9999999999909051E-3</v>
      </c>
      <c r="P6" s="95">
        <f t="shared" si="9"/>
        <v>71.999999999934516</v>
      </c>
      <c r="Q6" s="314" t="s">
        <v>381</v>
      </c>
      <c r="R6" s="92">
        <f t="shared" si="10"/>
        <v>1.9999999999527063E-2</v>
      </c>
      <c r="S6" s="150">
        <f t="shared" si="11"/>
        <v>23.999999999432475</v>
      </c>
      <c r="T6" s="314" t="s">
        <v>399</v>
      </c>
      <c r="U6" s="92">
        <f t="shared" si="12"/>
        <v>0</v>
      </c>
      <c r="V6" s="95">
        <f t="shared" si="13"/>
        <v>0</v>
      </c>
      <c r="W6" s="314" t="s">
        <v>400</v>
      </c>
      <c r="X6" s="92">
        <f t="shared" si="14"/>
        <v>0</v>
      </c>
      <c r="Y6" s="95">
        <f t="shared" si="15"/>
        <v>0</v>
      </c>
      <c r="Z6" s="151">
        <v>38.930599999999998</v>
      </c>
      <c r="AA6" s="92">
        <f t="shared" si="16"/>
        <v>2.6399999999995316E-3</v>
      </c>
      <c r="AB6" s="96">
        <f>AA6*600</f>
        <v>1.583999999999719</v>
      </c>
      <c r="AC6" s="98">
        <f t="shared" ref="AC6:AC28" si="17">D6+G6+J6+M6+P6+S6+V6+Y6</f>
        <v>1427.9999999978827</v>
      </c>
    </row>
    <row r="7" spans="1:30" s="149" customFormat="1" x14ac:dyDescent="0.2">
      <c r="A7" s="328">
        <v>3</v>
      </c>
      <c r="B7" s="315" t="s">
        <v>281</v>
      </c>
      <c r="C7" s="101">
        <f t="shared" si="0"/>
        <v>1.999999999998181E-2</v>
      </c>
      <c r="D7" s="104">
        <f t="shared" si="1"/>
        <v>23.999999999978172</v>
      </c>
      <c r="E7" s="315" t="s">
        <v>306</v>
      </c>
      <c r="F7" s="101">
        <f t="shared" si="2"/>
        <v>3.999999999996362E-2</v>
      </c>
      <c r="G7" s="104">
        <f t="shared" si="3"/>
        <v>287.99999999973807</v>
      </c>
      <c r="H7" s="315" t="s">
        <v>331</v>
      </c>
      <c r="I7" s="101">
        <f t="shared" si="4"/>
        <v>5.9999999999490683E-2</v>
      </c>
      <c r="J7" s="104">
        <f t="shared" si="5"/>
        <v>431.99999999633292</v>
      </c>
      <c r="K7" s="315" t="s">
        <v>353</v>
      </c>
      <c r="L7" s="101">
        <f t="shared" si="6"/>
        <v>6.9999999999708962E-2</v>
      </c>
      <c r="M7" s="104">
        <f t="shared" si="7"/>
        <v>503.99999999790452</v>
      </c>
      <c r="N7" s="315" t="s">
        <v>375</v>
      </c>
      <c r="O7" s="101">
        <f t="shared" si="8"/>
        <v>0</v>
      </c>
      <c r="P7" s="104">
        <f t="shared" si="9"/>
        <v>0</v>
      </c>
      <c r="Q7" s="315" t="s">
        <v>382</v>
      </c>
      <c r="R7" s="101">
        <f t="shared" si="10"/>
        <v>1.0000000000218279E-2</v>
      </c>
      <c r="S7" s="152">
        <f t="shared" si="11"/>
        <v>12.000000000261934</v>
      </c>
      <c r="T7" s="315" t="s">
        <v>399</v>
      </c>
      <c r="U7" s="101">
        <f t="shared" si="12"/>
        <v>0</v>
      </c>
      <c r="V7" s="104">
        <f t="shared" si="13"/>
        <v>0</v>
      </c>
      <c r="W7" s="315" t="s">
        <v>400</v>
      </c>
      <c r="X7" s="101">
        <f t="shared" si="14"/>
        <v>0</v>
      </c>
      <c r="Y7" s="104">
        <f t="shared" si="15"/>
        <v>0</v>
      </c>
      <c r="Z7" s="153">
        <v>38.933320000000002</v>
      </c>
      <c r="AA7" s="101">
        <f t="shared" si="16"/>
        <v>2.7200000000036084E-3</v>
      </c>
      <c r="AB7" s="105">
        <f t="shared" ref="AB7:AB28" si="18">AA7*600</f>
        <v>1.6320000000021651</v>
      </c>
      <c r="AC7" s="107">
        <f t="shared" si="17"/>
        <v>1259.9999999942156</v>
      </c>
    </row>
    <row r="8" spans="1:30" s="359" customFormat="1" ht="13.5" thickBot="1" x14ac:dyDescent="0.25">
      <c r="A8" s="328">
        <v>4</v>
      </c>
      <c r="B8" s="315" t="s">
        <v>282</v>
      </c>
      <c r="C8" s="106">
        <f t="shared" si="0"/>
        <v>1.999999999998181E-2</v>
      </c>
      <c r="D8" s="104">
        <f t="shared" si="1"/>
        <v>23.999999999978172</v>
      </c>
      <c r="E8" s="315" t="s">
        <v>307</v>
      </c>
      <c r="F8" s="106">
        <f t="shared" si="2"/>
        <v>0.13000000000010914</v>
      </c>
      <c r="G8" s="104">
        <f t="shared" si="3"/>
        <v>936.0000000007858</v>
      </c>
      <c r="H8" s="315" t="s">
        <v>332</v>
      </c>
      <c r="I8" s="106">
        <f t="shared" si="4"/>
        <v>0.11000000000058208</v>
      </c>
      <c r="J8" s="104">
        <f t="shared" si="5"/>
        <v>792.00000000419095</v>
      </c>
      <c r="K8" s="315" t="s">
        <v>354</v>
      </c>
      <c r="L8" s="106">
        <f t="shared" si="6"/>
        <v>0.12000000000080036</v>
      </c>
      <c r="M8" s="104">
        <f t="shared" si="7"/>
        <v>864.00000000576256</v>
      </c>
      <c r="N8" s="315" t="s">
        <v>375</v>
      </c>
      <c r="O8" s="106">
        <f t="shared" si="8"/>
        <v>0</v>
      </c>
      <c r="P8" s="104">
        <f t="shared" si="9"/>
        <v>0</v>
      </c>
      <c r="Q8" s="315" t="s">
        <v>383</v>
      </c>
      <c r="R8" s="106">
        <f t="shared" si="10"/>
        <v>1.0000000000218279E-2</v>
      </c>
      <c r="S8" s="152">
        <f t="shared" si="11"/>
        <v>12.000000000261934</v>
      </c>
      <c r="T8" s="315" t="s">
        <v>399</v>
      </c>
      <c r="U8" s="106">
        <f t="shared" si="12"/>
        <v>0</v>
      </c>
      <c r="V8" s="104">
        <f t="shared" si="13"/>
        <v>0</v>
      </c>
      <c r="W8" s="315" t="s">
        <v>400</v>
      </c>
      <c r="X8" s="106">
        <f t="shared" si="14"/>
        <v>0</v>
      </c>
      <c r="Y8" s="104">
        <f t="shared" si="15"/>
        <v>0</v>
      </c>
      <c r="Z8" s="153">
        <v>38.935960000000001</v>
      </c>
      <c r="AA8" s="106">
        <f t="shared" si="16"/>
        <v>2.6399999999995316E-3</v>
      </c>
      <c r="AB8" s="105">
        <f t="shared" si="18"/>
        <v>1.583999999999719</v>
      </c>
      <c r="AC8" s="107">
        <f t="shared" si="17"/>
        <v>2628.0000000109794</v>
      </c>
      <c r="AD8" s="363"/>
    </row>
    <row r="9" spans="1:30" s="360" customFormat="1" ht="13.5" thickBot="1" x14ac:dyDescent="0.25">
      <c r="A9" s="329">
        <v>5</v>
      </c>
      <c r="B9" s="324" t="s">
        <v>283</v>
      </c>
      <c r="C9" s="113">
        <f t="shared" si="0"/>
        <v>3.0000000000200089E-2</v>
      </c>
      <c r="D9" s="111">
        <f t="shared" si="1"/>
        <v>36.000000000240107</v>
      </c>
      <c r="E9" s="324" t="s">
        <v>308</v>
      </c>
      <c r="F9" s="113">
        <f t="shared" si="2"/>
        <v>7.999999999992724E-2</v>
      </c>
      <c r="G9" s="111">
        <f t="shared" si="3"/>
        <v>575.99999999947613</v>
      </c>
      <c r="H9" s="324" t="s">
        <v>333</v>
      </c>
      <c r="I9" s="113">
        <f t="shared" si="4"/>
        <v>8.9999999999236024E-2</v>
      </c>
      <c r="J9" s="111">
        <f t="shared" si="5"/>
        <v>647.99999999449938</v>
      </c>
      <c r="K9" s="324" t="s">
        <v>355</v>
      </c>
      <c r="L9" s="113">
        <f t="shared" si="6"/>
        <v>7.999999999992724E-2</v>
      </c>
      <c r="M9" s="111">
        <f t="shared" si="7"/>
        <v>575.99999999947613</v>
      </c>
      <c r="N9" s="324" t="s">
        <v>375</v>
      </c>
      <c r="O9" s="113">
        <f t="shared" si="8"/>
        <v>0</v>
      </c>
      <c r="P9" s="111">
        <f t="shared" si="9"/>
        <v>0</v>
      </c>
      <c r="Q9" s="324" t="s">
        <v>384</v>
      </c>
      <c r="R9" s="113">
        <f t="shared" si="10"/>
        <v>2.0000000000436557E-2</v>
      </c>
      <c r="S9" s="154">
        <f t="shared" si="11"/>
        <v>24.000000000523869</v>
      </c>
      <c r="T9" s="324" t="s">
        <v>399</v>
      </c>
      <c r="U9" s="113">
        <f t="shared" si="12"/>
        <v>0</v>
      </c>
      <c r="V9" s="111">
        <f t="shared" si="13"/>
        <v>0</v>
      </c>
      <c r="W9" s="324" t="s">
        <v>400</v>
      </c>
      <c r="X9" s="113">
        <f t="shared" si="14"/>
        <v>0</v>
      </c>
      <c r="Y9" s="111">
        <f t="shared" si="15"/>
        <v>0</v>
      </c>
      <c r="Z9" s="155">
        <v>38.938679999999998</v>
      </c>
      <c r="AA9" s="113">
        <f t="shared" si="16"/>
        <v>2.719999999996503E-3</v>
      </c>
      <c r="AB9" s="112">
        <f t="shared" si="18"/>
        <v>1.6319999999979018</v>
      </c>
      <c r="AC9" s="114">
        <f t="shared" si="17"/>
        <v>1859.9999999942156</v>
      </c>
      <c r="AD9" s="364"/>
    </row>
    <row r="10" spans="1:30" s="197" customFormat="1" x14ac:dyDescent="0.2">
      <c r="A10" s="330">
        <v>6</v>
      </c>
      <c r="B10" s="316" t="s">
        <v>284</v>
      </c>
      <c r="C10" s="123">
        <f t="shared" si="0"/>
        <v>1.999999999998181E-2</v>
      </c>
      <c r="D10" s="121">
        <f t="shared" si="1"/>
        <v>23.999999999978172</v>
      </c>
      <c r="E10" s="316" t="s">
        <v>309</v>
      </c>
      <c r="F10" s="123">
        <f t="shared" si="2"/>
        <v>5.0000000000181899E-2</v>
      </c>
      <c r="G10" s="121">
        <f t="shared" si="3"/>
        <v>360.00000000130967</v>
      </c>
      <c r="H10" s="316" t="s">
        <v>334</v>
      </c>
      <c r="I10" s="123">
        <f t="shared" si="4"/>
        <v>6.0000000000400178E-2</v>
      </c>
      <c r="J10" s="121">
        <f t="shared" si="5"/>
        <v>432.00000000288128</v>
      </c>
      <c r="K10" s="316" t="s">
        <v>356</v>
      </c>
      <c r="L10" s="123">
        <f t="shared" si="6"/>
        <v>7.999999999992724E-2</v>
      </c>
      <c r="M10" s="121">
        <f t="shared" si="7"/>
        <v>575.99999999947613</v>
      </c>
      <c r="N10" s="316" t="s">
        <v>375</v>
      </c>
      <c r="O10" s="123">
        <f t="shared" si="8"/>
        <v>0</v>
      </c>
      <c r="P10" s="121">
        <f t="shared" si="9"/>
        <v>0</v>
      </c>
      <c r="Q10" s="316" t="s">
        <v>384</v>
      </c>
      <c r="R10" s="123">
        <f t="shared" si="10"/>
        <v>0</v>
      </c>
      <c r="S10" s="156">
        <f t="shared" si="11"/>
        <v>0</v>
      </c>
      <c r="T10" s="316" t="s">
        <v>399</v>
      </c>
      <c r="U10" s="123">
        <f t="shared" si="12"/>
        <v>0</v>
      </c>
      <c r="V10" s="121">
        <f t="shared" si="13"/>
        <v>0</v>
      </c>
      <c r="W10" s="316" t="s">
        <v>400</v>
      </c>
      <c r="X10" s="123">
        <f t="shared" si="14"/>
        <v>0</v>
      </c>
      <c r="Y10" s="121">
        <f t="shared" si="15"/>
        <v>0</v>
      </c>
      <c r="Z10" s="157">
        <v>38.941319999999997</v>
      </c>
      <c r="AA10" s="123">
        <f t="shared" si="16"/>
        <v>2.6399999999995316E-3</v>
      </c>
      <c r="AB10" s="122">
        <f t="shared" si="18"/>
        <v>1.583999999999719</v>
      </c>
      <c r="AC10" s="124">
        <f t="shared" si="17"/>
        <v>1392.0000000036453</v>
      </c>
      <c r="AD10" s="198"/>
    </row>
    <row r="11" spans="1:30" s="196" customFormat="1" x14ac:dyDescent="0.2">
      <c r="A11" s="327">
        <v>7</v>
      </c>
      <c r="B11" s="314" t="s">
        <v>285</v>
      </c>
      <c r="C11" s="97">
        <f t="shared" si="0"/>
        <v>1.999999999998181E-2</v>
      </c>
      <c r="D11" s="95">
        <f t="shared" si="1"/>
        <v>23.999999999978172</v>
      </c>
      <c r="E11" s="314" t="s">
        <v>310</v>
      </c>
      <c r="F11" s="97">
        <f t="shared" si="2"/>
        <v>5.0000000000181899E-2</v>
      </c>
      <c r="G11" s="95">
        <f t="shared" si="3"/>
        <v>360.00000000130967</v>
      </c>
      <c r="H11" s="314" t="s">
        <v>335</v>
      </c>
      <c r="I11" s="97">
        <f t="shared" si="4"/>
        <v>9.0000000000145519E-2</v>
      </c>
      <c r="J11" s="95">
        <f t="shared" si="5"/>
        <v>648.00000000104774</v>
      </c>
      <c r="K11" s="314" t="s">
        <v>357</v>
      </c>
      <c r="L11" s="97">
        <f t="shared" si="6"/>
        <v>5.9999999999490683E-2</v>
      </c>
      <c r="M11" s="95">
        <f t="shared" si="7"/>
        <v>431.99999999633292</v>
      </c>
      <c r="N11" s="314" t="s">
        <v>375</v>
      </c>
      <c r="O11" s="97">
        <f t="shared" si="8"/>
        <v>0</v>
      </c>
      <c r="P11" s="95">
        <f t="shared" si="9"/>
        <v>0</v>
      </c>
      <c r="Q11" s="314" t="s">
        <v>384</v>
      </c>
      <c r="R11" s="97">
        <f t="shared" si="10"/>
        <v>0</v>
      </c>
      <c r="S11" s="150">
        <f t="shared" si="11"/>
        <v>0</v>
      </c>
      <c r="T11" s="314" t="s">
        <v>399</v>
      </c>
      <c r="U11" s="97">
        <f t="shared" si="12"/>
        <v>0</v>
      </c>
      <c r="V11" s="95">
        <f t="shared" si="13"/>
        <v>0</v>
      </c>
      <c r="W11" s="314" t="s">
        <v>400</v>
      </c>
      <c r="X11" s="97">
        <f t="shared" si="14"/>
        <v>0</v>
      </c>
      <c r="Y11" s="95">
        <f t="shared" si="15"/>
        <v>0</v>
      </c>
      <c r="Z11" s="151">
        <v>38.943959999999997</v>
      </c>
      <c r="AA11" s="97">
        <f t="shared" si="16"/>
        <v>2.6399999999995316E-3</v>
      </c>
      <c r="AB11" s="96">
        <f t="shared" si="18"/>
        <v>1.583999999999719</v>
      </c>
      <c r="AC11" s="98">
        <f t="shared" si="17"/>
        <v>1463.9999999986685</v>
      </c>
      <c r="AD11" s="199"/>
    </row>
    <row r="12" spans="1:30" s="196" customFormat="1" x14ac:dyDescent="0.2">
      <c r="A12" s="327">
        <v>8</v>
      </c>
      <c r="B12" s="314" t="s">
        <v>286</v>
      </c>
      <c r="C12" s="97">
        <f t="shared" si="0"/>
        <v>1.999999999998181E-2</v>
      </c>
      <c r="D12" s="95">
        <f t="shared" si="1"/>
        <v>23.999999999978172</v>
      </c>
      <c r="E12" s="314" t="s">
        <v>311</v>
      </c>
      <c r="F12" s="97">
        <f t="shared" si="2"/>
        <v>7.999999999992724E-2</v>
      </c>
      <c r="G12" s="95">
        <f t="shared" si="3"/>
        <v>575.99999999947613</v>
      </c>
      <c r="H12" s="314" t="s">
        <v>336</v>
      </c>
      <c r="I12" s="97">
        <f t="shared" si="4"/>
        <v>5.9999999999490683E-2</v>
      </c>
      <c r="J12" s="95">
        <f t="shared" si="5"/>
        <v>431.99999999633292</v>
      </c>
      <c r="K12" s="314" t="s">
        <v>358</v>
      </c>
      <c r="L12" s="97">
        <f t="shared" si="6"/>
        <v>7.999999999992724E-2</v>
      </c>
      <c r="M12" s="95">
        <f t="shared" si="7"/>
        <v>575.99999999947613</v>
      </c>
      <c r="N12" s="314" t="s">
        <v>376</v>
      </c>
      <c r="O12" s="97">
        <f t="shared" si="8"/>
        <v>9.9999999999909051E-3</v>
      </c>
      <c r="P12" s="95">
        <f t="shared" si="9"/>
        <v>71.999999999934516</v>
      </c>
      <c r="Q12" s="314" t="s">
        <v>385</v>
      </c>
      <c r="R12" s="97">
        <f t="shared" si="10"/>
        <v>2.9999999999745341E-2</v>
      </c>
      <c r="S12" s="150">
        <f t="shared" si="11"/>
        <v>35.99999999969441</v>
      </c>
      <c r="T12" s="314" t="s">
        <v>399</v>
      </c>
      <c r="U12" s="97">
        <f t="shared" si="12"/>
        <v>0</v>
      </c>
      <c r="V12" s="95">
        <f t="shared" si="13"/>
        <v>0</v>
      </c>
      <c r="W12" s="314" t="s">
        <v>401</v>
      </c>
      <c r="X12" s="97">
        <f t="shared" si="14"/>
        <v>1.0000000000218279E-2</v>
      </c>
      <c r="Y12" s="95">
        <f t="shared" si="15"/>
        <v>24.000000000523869</v>
      </c>
      <c r="Z12" s="151">
        <v>38.946440000000003</v>
      </c>
      <c r="AA12" s="97">
        <f t="shared" si="16"/>
        <v>2.4800000000055888E-3</v>
      </c>
      <c r="AB12" s="96">
        <f t="shared" si="18"/>
        <v>1.4880000000033533</v>
      </c>
      <c r="AC12" s="98">
        <f t="shared" si="17"/>
        <v>1739.9999999954161</v>
      </c>
      <c r="AD12" s="199"/>
    </row>
    <row r="13" spans="1:30" s="196" customFormat="1" x14ac:dyDescent="0.2">
      <c r="A13" s="327">
        <v>9</v>
      </c>
      <c r="B13" s="314" t="s">
        <v>287</v>
      </c>
      <c r="C13" s="97">
        <f t="shared" si="0"/>
        <v>1.0000000000218279E-2</v>
      </c>
      <c r="D13" s="95">
        <f t="shared" si="1"/>
        <v>12.000000000261934</v>
      </c>
      <c r="E13" s="314" t="s">
        <v>312</v>
      </c>
      <c r="F13" s="97">
        <f t="shared" si="2"/>
        <v>7.999999999992724E-2</v>
      </c>
      <c r="G13" s="95">
        <f t="shared" si="3"/>
        <v>575.99999999947613</v>
      </c>
      <c r="H13" s="314" t="s">
        <v>337</v>
      </c>
      <c r="I13" s="97">
        <f t="shared" si="4"/>
        <v>7.999999999992724E-2</v>
      </c>
      <c r="J13" s="95">
        <f t="shared" si="5"/>
        <v>575.99999999947613</v>
      </c>
      <c r="K13" s="314" t="s">
        <v>359</v>
      </c>
      <c r="L13" s="97">
        <f t="shared" si="6"/>
        <v>7.999999999992724E-2</v>
      </c>
      <c r="M13" s="95">
        <f t="shared" si="7"/>
        <v>575.99999999947613</v>
      </c>
      <c r="N13" s="314" t="s">
        <v>376</v>
      </c>
      <c r="O13" s="97">
        <f t="shared" si="8"/>
        <v>0</v>
      </c>
      <c r="P13" s="95">
        <f t="shared" si="9"/>
        <v>0</v>
      </c>
      <c r="Q13" s="314" t="s">
        <v>386</v>
      </c>
      <c r="R13" s="97">
        <f t="shared" si="10"/>
        <v>1.9999999999527063E-2</v>
      </c>
      <c r="S13" s="150">
        <f t="shared" si="11"/>
        <v>23.999999999432475</v>
      </c>
      <c r="T13" s="314" t="s">
        <v>399</v>
      </c>
      <c r="U13" s="97">
        <f t="shared" si="12"/>
        <v>0</v>
      </c>
      <c r="V13" s="95">
        <f t="shared" si="13"/>
        <v>0</v>
      </c>
      <c r="W13" s="314" t="s">
        <v>401</v>
      </c>
      <c r="X13" s="97">
        <f t="shared" si="14"/>
        <v>0</v>
      </c>
      <c r="Y13" s="95">
        <f t="shared" si="15"/>
        <v>0</v>
      </c>
      <c r="Z13" s="151">
        <v>38.948999999999998</v>
      </c>
      <c r="AA13" s="97">
        <f t="shared" si="16"/>
        <v>2.5599999999954548E-3</v>
      </c>
      <c r="AB13" s="96">
        <f t="shared" si="18"/>
        <v>1.5359999999972729</v>
      </c>
      <c r="AC13" s="98">
        <f t="shared" si="17"/>
        <v>1763.9999999981228</v>
      </c>
      <c r="AD13" s="199"/>
    </row>
    <row r="14" spans="1:30" s="359" customFormat="1" ht="13.5" thickBot="1" x14ac:dyDescent="0.25">
      <c r="A14" s="328">
        <v>10</v>
      </c>
      <c r="B14" s="315" t="s">
        <v>288</v>
      </c>
      <c r="C14" s="106">
        <f t="shared" si="0"/>
        <v>9.9999999997635314E-3</v>
      </c>
      <c r="D14" s="104">
        <f t="shared" si="1"/>
        <v>11.999999999716238</v>
      </c>
      <c r="E14" s="315" t="s">
        <v>313</v>
      </c>
      <c r="F14" s="106">
        <f t="shared" si="2"/>
        <v>7.0000000000163709E-2</v>
      </c>
      <c r="G14" s="104">
        <f t="shared" si="3"/>
        <v>504.00000000117871</v>
      </c>
      <c r="H14" s="315" t="s">
        <v>338</v>
      </c>
      <c r="I14" s="106">
        <f t="shared" si="4"/>
        <v>6.0000000000400178E-2</v>
      </c>
      <c r="J14" s="104">
        <f t="shared" si="5"/>
        <v>432.00000000288128</v>
      </c>
      <c r="K14" s="315" t="s">
        <v>360</v>
      </c>
      <c r="L14" s="106">
        <f t="shared" si="6"/>
        <v>7.999999999992724E-2</v>
      </c>
      <c r="M14" s="104">
        <f t="shared" si="7"/>
        <v>575.99999999947613</v>
      </c>
      <c r="N14" s="315" t="s">
        <v>376</v>
      </c>
      <c r="O14" s="106">
        <f t="shared" si="8"/>
        <v>0</v>
      </c>
      <c r="P14" s="104">
        <f t="shared" si="9"/>
        <v>0</v>
      </c>
      <c r="Q14" s="315" t="s">
        <v>386</v>
      </c>
      <c r="R14" s="106">
        <f t="shared" si="10"/>
        <v>0</v>
      </c>
      <c r="S14" s="152">
        <f t="shared" si="11"/>
        <v>0</v>
      </c>
      <c r="T14" s="315" t="s">
        <v>399</v>
      </c>
      <c r="U14" s="106">
        <f t="shared" si="12"/>
        <v>0</v>
      </c>
      <c r="V14" s="104">
        <f t="shared" si="13"/>
        <v>0</v>
      </c>
      <c r="W14" s="315" t="s">
        <v>401</v>
      </c>
      <c r="X14" s="106">
        <f t="shared" si="14"/>
        <v>0</v>
      </c>
      <c r="Y14" s="104">
        <f t="shared" si="15"/>
        <v>0</v>
      </c>
      <c r="Z14" s="153">
        <v>38.951560000000001</v>
      </c>
      <c r="AA14" s="106">
        <f t="shared" si="16"/>
        <v>2.5600000000025602E-3</v>
      </c>
      <c r="AB14" s="105">
        <f t="shared" si="18"/>
        <v>1.5360000000015361</v>
      </c>
      <c r="AC14" s="107">
        <f t="shared" si="17"/>
        <v>1524.0000000032524</v>
      </c>
      <c r="AD14" s="363"/>
    </row>
    <row r="15" spans="1:30" s="360" customFormat="1" ht="13.5" thickBot="1" x14ac:dyDescent="0.25">
      <c r="A15" s="329">
        <v>11</v>
      </c>
      <c r="B15" s="324" t="s">
        <v>289</v>
      </c>
      <c r="C15" s="113">
        <f t="shared" si="0"/>
        <v>1.999999999998181E-2</v>
      </c>
      <c r="D15" s="111">
        <f t="shared" si="1"/>
        <v>23.999999999978172</v>
      </c>
      <c r="E15" s="324" t="s">
        <v>314</v>
      </c>
      <c r="F15" s="113">
        <f t="shared" si="2"/>
        <v>5.999999999994543E-2</v>
      </c>
      <c r="G15" s="111">
        <f t="shared" si="3"/>
        <v>431.9999999996071</v>
      </c>
      <c r="H15" s="324" t="s">
        <v>339</v>
      </c>
      <c r="I15" s="113">
        <f t="shared" si="4"/>
        <v>6.9999999999708962E-2</v>
      </c>
      <c r="J15" s="111">
        <f t="shared" si="5"/>
        <v>503.99999999790452</v>
      </c>
      <c r="K15" s="324" t="s">
        <v>361</v>
      </c>
      <c r="L15" s="113">
        <f t="shared" si="6"/>
        <v>7.999999999992724E-2</v>
      </c>
      <c r="M15" s="111">
        <f t="shared" si="7"/>
        <v>575.99999999947613</v>
      </c>
      <c r="N15" s="324" t="s">
        <v>376</v>
      </c>
      <c r="O15" s="113">
        <f t="shared" si="8"/>
        <v>0</v>
      </c>
      <c r="P15" s="111">
        <f t="shared" si="9"/>
        <v>0</v>
      </c>
      <c r="Q15" s="324" t="s">
        <v>387</v>
      </c>
      <c r="R15" s="113">
        <f t="shared" si="10"/>
        <v>3.999999999996362E-2</v>
      </c>
      <c r="S15" s="154">
        <f t="shared" si="11"/>
        <v>47.999999999956344</v>
      </c>
      <c r="T15" s="324" t="s">
        <v>399</v>
      </c>
      <c r="U15" s="113">
        <f t="shared" si="12"/>
        <v>0</v>
      </c>
      <c r="V15" s="111">
        <f t="shared" si="13"/>
        <v>0</v>
      </c>
      <c r="W15" s="324" t="s">
        <v>401</v>
      </c>
      <c r="X15" s="113">
        <f t="shared" si="14"/>
        <v>0</v>
      </c>
      <c r="Y15" s="111">
        <f t="shared" si="15"/>
        <v>0</v>
      </c>
      <c r="Z15" s="155">
        <v>38.954039999999999</v>
      </c>
      <c r="AA15" s="113">
        <f t="shared" si="16"/>
        <v>2.4799999999984834E-3</v>
      </c>
      <c r="AB15" s="112">
        <f t="shared" si="18"/>
        <v>1.4879999999990901</v>
      </c>
      <c r="AC15" s="114">
        <f t="shared" si="17"/>
        <v>1583.9999999969223</v>
      </c>
      <c r="AD15" s="364"/>
    </row>
    <row r="16" spans="1:30" s="197" customFormat="1" x14ac:dyDescent="0.2">
      <c r="A16" s="330">
        <v>12</v>
      </c>
      <c r="B16" s="316" t="s">
        <v>290</v>
      </c>
      <c r="C16" s="123">
        <f t="shared" si="0"/>
        <v>1.0000000000218279E-2</v>
      </c>
      <c r="D16" s="121">
        <f t="shared" si="1"/>
        <v>12.000000000261934</v>
      </c>
      <c r="E16" s="316" t="s">
        <v>315</v>
      </c>
      <c r="F16" s="123">
        <f t="shared" si="2"/>
        <v>6.9999999999708962E-2</v>
      </c>
      <c r="G16" s="121">
        <f t="shared" si="3"/>
        <v>503.99999999790452</v>
      </c>
      <c r="H16" s="316" t="s">
        <v>340</v>
      </c>
      <c r="I16" s="123">
        <f t="shared" si="4"/>
        <v>7.999999999992724E-2</v>
      </c>
      <c r="J16" s="121">
        <f t="shared" si="5"/>
        <v>575.99999999947613</v>
      </c>
      <c r="K16" s="316" t="s">
        <v>362</v>
      </c>
      <c r="L16" s="123">
        <f t="shared" si="6"/>
        <v>7.999999999992724E-2</v>
      </c>
      <c r="M16" s="121">
        <f t="shared" si="7"/>
        <v>575.99999999947613</v>
      </c>
      <c r="N16" s="316" t="s">
        <v>377</v>
      </c>
      <c r="O16" s="123">
        <f t="shared" si="8"/>
        <v>1.999999999998181E-2</v>
      </c>
      <c r="P16" s="121">
        <f t="shared" si="9"/>
        <v>143.99999999986903</v>
      </c>
      <c r="Q16" s="316" t="s">
        <v>388</v>
      </c>
      <c r="R16" s="123">
        <f t="shared" si="10"/>
        <v>2.0000000000436557E-2</v>
      </c>
      <c r="S16" s="156">
        <f t="shared" si="11"/>
        <v>24.000000000523869</v>
      </c>
      <c r="T16" s="316" t="s">
        <v>399</v>
      </c>
      <c r="U16" s="123">
        <f t="shared" si="12"/>
        <v>0</v>
      </c>
      <c r="V16" s="121">
        <f t="shared" si="13"/>
        <v>0</v>
      </c>
      <c r="W16" s="316" t="s">
        <v>401</v>
      </c>
      <c r="X16" s="123">
        <f t="shared" si="14"/>
        <v>0</v>
      </c>
      <c r="Y16" s="121">
        <f t="shared" si="15"/>
        <v>0</v>
      </c>
      <c r="Z16" s="157">
        <v>38.956600000000002</v>
      </c>
      <c r="AA16" s="123">
        <f t="shared" si="16"/>
        <v>2.5600000000025602E-3</v>
      </c>
      <c r="AB16" s="122">
        <f t="shared" si="18"/>
        <v>1.5360000000015361</v>
      </c>
      <c r="AC16" s="124">
        <f t="shared" si="17"/>
        <v>1835.9999999975116</v>
      </c>
      <c r="AD16" s="198"/>
    </row>
    <row r="17" spans="1:30" s="359" customFormat="1" ht="13.5" thickBot="1" x14ac:dyDescent="0.25">
      <c r="A17" s="328">
        <v>13</v>
      </c>
      <c r="B17" s="315" t="s">
        <v>291</v>
      </c>
      <c r="C17" s="106">
        <f t="shared" si="0"/>
        <v>9.9999999997635314E-3</v>
      </c>
      <c r="D17" s="104">
        <f t="shared" si="1"/>
        <v>11.999999999716238</v>
      </c>
      <c r="E17" s="315" t="s">
        <v>316</v>
      </c>
      <c r="F17" s="106">
        <f t="shared" si="2"/>
        <v>9.0000000000145519E-2</v>
      </c>
      <c r="G17" s="104">
        <f t="shared" si="3"/>
        <v>648.00000000104774</v>
      </c>
      <c r="H17" s="315" t="s">
        <v>341</v>
      </c>
      <c r="I17" s="106">
        <f t="shared" si="4"/>
        <v>7.0000000000618456E-2</v>
      </c>
      <c r="J17" s="104">
        <f t="shared" si="5"/>
        <v>504.00000000445289</v>
      </c>
      <c r="K17" s="315" t="s">
        <v>363</v>
      </c>
      <c r="L17" s="106">
        <f t="shared" si="6"/>
        <v>7.999999999992724E-2</v>
      </c>
      <c r="M17" s="104">
        <f t="shared" si="7"/>
        <v>575.99999999947613</v>
      </c>
      <c r="N17" s="315" t="s">
        <v>377</v>
      </c>
      <c r="O17" s="106">
        <f t="shared" si="8"/>
        <v>0</v>
      </c>
      <c r="P17" s="104">
        <f t="shared" si="9"/>
        <v>0</v>
      </c>
      <c r="Q17" s="315" t="s">
        <v>389</v>
      </c>
      <c r="R17" s="106">
        <f t="shared" si="10"/>
        <v>1.9999999999527063E-2</v>
      </c>
      <c r="S17" s="152">
        <f t="shared" si="11"/>
        <v>23.999999999432475</v>
      </c>
      <c r="T17" s="315" t="s">
        <v>399</v>
      </c>
      <c r="U17" s="106">
        <f t="shared" si="12"/>
        <v>0</v>
      </c>
      <c r="V17" s="104">
        <f t="shared" si="13"/>
        <v>0</v>
      </c>
      <c r="W17" s="315" t="s">
        <v>401</v>
      </c>
      <c r="X17" s="106">
        <f t="shared" si="14"/>
        <v>0</v>
      </c>
      <c r="Y17" s="104">
        <f t="shared" si="15"/>
        <v>0</v>
      </c>
      <c r="Z17" s="153">
        <v>38.959159999999997</v>
      </c>
      <c r="AA17" s="106">
        <f t="shared" si="16"/>
        <v>2.5599999999954548E-3</v>
      </c>
      <c r="AB17" s="105">
        <f t="shared" si="18"/>
        <v>1.5359999999972729</v>
      </c>
      <c r="AC17" s="107">
        <f t="shared" si="17"/>
        <v>1764.0000000041255</v>
      </c>
      <c r="AD17" s="363"/>
    </row>
    <row r="18" spans="1:30" s="360" customFormat="1" ht="13.5" thickBot="1" x14ac:dyDescent="0.25">
      <c r="A18" s="329">
        <v>14</v>
      </c>
      <c r="B18" s="324" t="s">
        <v>292</v>
      </c>
      <c r="C18" s="113">
        <f t="shared" si="0"/>
        <v>1.999999999998181E-2</v>
      </c>
      <c r="D18" s="111">
        <f t="shared" si="1"/>
        <v>23.999999999978172</v>
      </c>
      <c r="E18" s="324" t="s">
        <v>317</v>
      </c>
      <c r="F18" s="113">
        <f t="shared" si="2"/>
        <v>7.0000000000163709E-2</v>
      </c>
      <c r="G18" s="111">
        <f t="shared" si="3"/>
        <v>504.00000000117871</v>
      </c>
      <c r="H18" s="324" t="s">
        <v>342</v>
      </c>
      <c r="I18" s="113">
        <f t="shared" si="4"/>
        <v>7.999999999992724E-2</v>
      </c>
      <c r="J18" s="111">
        <f t="shared" si="5"/>
        <v>575.99999999947613</v>
      </c>
      <c r="K18" s="324" t="s">
        <v>364</v>
      </c>
      <c r="L18" s="113">
        <f t="shared" si="6"/>
        <v>7.999999999992724E-2</v>
      </c>
      <c r="M18" s="111">
        <f t="shared" si="7"/>
        <v>575.99999999947613</v>
      </c>
      <c r="N18" s="324" t="s">
        <v>377</v>
      </c>
      <c r="O18" s="113">
        <f t="shared" si="8"/>
        <v>0</v>
      </c>
      <c r="P18" s="111">
        <f t="shared" si="9"/>
        <v>0</v>
      </c>
      <c r="Q18" s="324" t="s">
        <v>390</v>
      </c>
      <c r="R18" s="113">
        <f t="shared" si="10"/>
        <v>2.0000000000436557E-2</v>
      </c>
      <c r="S18" s="154">
        <f t="shared" si="11"/>
        <v>24.000000000523869</v>
      </c>
      <c r="T18" s="324" t="s">
        <v>399</v>
      </c>
      <c r="U18" s="113">
        <f t="shared" si="12"/>
        <v>0</v>
      </c>
      <c r="V18" s="111">
        <f t="shared" si="13"/>
        <v>0</v>
      </c>
      <c r="W18" s="324" t="s">
        <v>401</v>
      </c>
      <c r="X18" s="113">
        <f t="shared" si="14"/>
        <v>0</v>
      </c>
      <c r="Y18" s="111">
        <f t="shared" si="15"/>
        <v>0</v>
      </c>
      <c r="Z18" s="155">
        <v>38.96172</v>
      </c>
      <c r="AA18" s="113">
        <f t="shared" si="16"/>
        <v>2.5600000000025602E-3</v>
      </c>
      <c r="AB18" s="112">
        <f t="shared" si="18"/>
        <v>1.5360000000015361</v>
      </c>
      <c r="AC18" s="114">
        <f t="shared" si="17"/>
        <v>1704.000000000633</v>
      </c>
      <c r="AD18" s="364"/>
    </row>
    <row r="19" spans="1:30" s="197" customFormat="1" x14ac:dyDescent="0.2">
      <c r="A19" s="330">
        <v>15</v>
      </c>
      <c r="B19" s="316" t="s">
        <v>293</v>
      </c>
      <c r="C19" s="123">
        <f t="shared" si="0"/>
        <v>1.999999999998181E-2</v>
      </c>
      <c r="D19" s="121">
        <f t="shared" si="1"/>
        <v>23.999999999978172</v>
      </c>
      <c r="E19" s="316" t="s">
        <v>318</v>
      </c>
      <c r="F19" s="123">
        <f t="shared" si="2"/>
        <v>6.9999999999708962E-2</v>
      </c>
      <c r="G19" s="121">
        <f t="shared" si="3"/>
        <v>503.99999999790452</v>
      </c>
      <c r="H19" s="316" t="s">
        <v>343</v>
      </c>
      <c r="I19" s="123">
        <f t="shared" si="4"/>
        <v>6.9999999999708962E-2</v>
      </c>
      <c r="J19" s="121">
        <f t="shared" si="5"/>
        <v>503.99999999790452</v>
      </c>
      <c r="K19" s="316" t="s">
        <v>365</v>
      </c>
      <c r="L19" s="123">
        <f t="shared" si="6"/>
        <v>9.0000000000145519E-2</v>
      </c>
      <c r="M19" s="121">
        <f t="shared" si="7"/>
        <v>648.00000000104774</v>
      </c>
      <c r="N19" s="316" t="s">
        <v>377</v>
      </c>
      <c r="O19" s="123">
        <f t="shared" si="8"/>
        <v>0</v>
      </c>
      <c r="P19" s="121">
        <f t="shared" si="9"/>
        <v>0</v>
      </c>
      <c r="Q19" s="316" t="s">
        <v>391</v>
      </c>
      <c r="R19" s="123">
        <f t="shared" si="10"/>
        <v>1.9999999999527063E-2</v>
      </c>
      <c r="S19" s="156">
        <f t="shared" si="11"/>
        <v>23.999999999432475</v>
      </c>
      <c r="T19" s="316" t="s">
        <v>399</v>
      </c>
      <c r="U19" s="123">
        <f t="shared" si="12"/>
        <v>0</v>
      </c>
      <c r="V19" s="121">
        <f t="shared" si="13"/>
        <v>0</v>
      </c>
      <c r="W19" s="316" t="s">
        <v>401</v>
      </c>
      <c r="X19" s="123">
        <f t="shared" si="14"/>
        <v>0</v>
      </c>
      <c r="Y19" s="121">
        <f t="shared" si="15"/>
        <v>0</v>
      </c>
      <c r="Z19" s="157">
        <v>38.964280000000002</v>
      </c>
      <c r="AA19" s="123">
        <f t="shared" si="16"/>
        <v>2.5600000000025602E-3</v>
      </c>
      <c r="AB19" s="122">
        <f t="shared" si="18"/>
        <v>1.5360000000015361</v>
      </c>
      <c r="AC19" s="124">
        <f t="shared" si="17"/>
        <v>1703.9999999962674</v>
      </c>
      <c r="AD19" s="198"/>
    </row>
    <row r="20" spans="1:30" s="196" customFormat="1" x14ac:dyDescent="0.2">
      <c r="A20" s="327">
        <v>16</v>
      </c>
      <c r="B20" s="314" t="s">
        <v>294</v>
      </c>
      <c r="C20" s="97">
        <f t="shared" si="0"/>
        <v>1.999999999998181E-2</v>
      </c>
      <c r="D20" s="95">
        <f t="shared" si="1"/>
        <v>23.999999999978172</v>
      </c>
      <c r="E20" s="314" t="s">
        <v>319</v>
      </c>
      <c r="F20" s="97">
        <f t="shared" si="2"/>
        <v>7.0000000000163709E-2</v>
      </c>
      <c r="G20" s="95">
        <f t="shared" si="3"/>
        <v>504.00000000117871</v>
      </c>
      <c r="H20" s="314" t="s">
        <v>344</v>
      </c>
      <c r="I20" s="97">
        <f t="shared" si="4"/>
        <v>6.9999999999708962E-2</v>
      </c>
      <c r="J20" s="95">
        <f t="shared" si="5"/>
        <v>503.99999999790452</v>
      </c>
      <c r="K20" s="314" t="s">
        <v>366</v>
      </c>
      <c r="L20" s="97">
        <f t="shared" si="6"/>
        <v>7.999999999992724E-2</v>
      </c>
      <c r="M20" s="95">
        <f t="shared" si="7"/>
        <v>575.99999999947613</v>
      </c>
      <c r="N20" s="314" t="s">
        <v>377</v>
      </c>
      <c r="O20" s="97">
        <f t="shared" si="8"/>
        <v>0</v>
      </c>
      <c r="P20" s="95">
        <f t="shared" si="9"/>
        <v>0</v>
      </c>
      <c r="Q20" s="314" t="s">
        <v>392</v>
      </c>
      <c r="R20" s="97">
        <f t="shared" si="10"/>
        <v>2.0000000000436557E-2</v>
      </c>
      <c r="S20" s="150">
        <f t="shared" si="11"/>
        <v>24.000000000523869</v>
      </c>
      <c r="T20" s="314" t="s">
        <v>399</v>
      </c>
      <c r="U20" s="97">
        <f t="shared" si="12"/>
        <v>0</v>
      </c>
      <c r="V20" s="95">
        <f t="shared" si="13"/>
        <v>0</v>
      </c>
      <c r="W20" s="314" t="s">
        <v>401</v>
      </c>
      <c r="X20" s="97">
        <f t="shared" si="14"/>
        <v>0</v>
      </c>
      <c r="Y20" s="95">
        <f t="shared" si="15"/>
        <v>0</v>
      </c>
      <c r="Z20" s="151">
        <v>38.966839999999998</v>
      </c>
      <c r="AA20" s="97">
        <f t="shared" si="16"/>
        <v>2.5599999999954548E-3</v>
      </c>
      <c r="AB20" s="96">
        <f t="shared" si="18"/>
        <v>1.5359999999972729</v>
      </c>
      <c r="AC20" s="98">
        <f t="shared" si="17"/>
        <v>1631.9999999990614</v>
      </c>
      <c r="AD20" s="199"/>
    </row>
    <row r="21" spans="1:30" s="196" customFormat="1" x14ac:dyDescent="0.2">
      <c r="A21" s="327">
        <v>17</v>
      </c>
      <c r="B21" s="314" t="s">
        <v>295</v>
      </c>
      <c r="C21" s="97">
        <f t="shared" si="0"/>
        <v>1.0000000000218279E-2</v>
      </c>
      <c r="D21" s="95">
        <f t="shared" si="1"/>
        <v>12.000000000261934</v>
      </c>
      <c r="E21" s="314" t="s">
        <v>320</v>
      </c>
      <c r="F21" s="97">
        <f t="shared" si="2"/>
        <v>7.0000000000163709E-2</v>
      </c>
      <c r="G21" s="95">
        <f t="shared" si="3"/>
        <v>504.00000000117871</v>
      </c>
      <c r="H21" s="314" t="s">
        <v>345</v>
      </c>
      <c r="I21" s="97">
        <f t="shared" si="4"/>
        <v>6.0000000000400178E-2</v>
      </c>
      <c r="J21" s="95">
        <f t="shared" si="5"/>
        <v>432.00000000288128</v>
      </c>
      <c r="K21" s="314" t="s">
        <v>367</v>
      </c>
      <c r="L21" s="97">
        <f t="shared" si="6"/>
        <v>6.9999999999708962E-2</v>
      </c>
      <c r="M21" s="95">
        <f t="shared" si="7"/>
        <v>503.99999999790452</v>
      </c>
      <c r="N21" s="314" t="s">
        <v>377</v>
      </c>
      <c r="O21" s="97">
        <f t="shared" si="8"/>
        <v>0</v>
      </c>
      <c r="P21" s="95">
        <f t="shared" si="9"/>
        <v>0</v>
      </c>
      <c r="Q21" s="314" t="s">
        <v>393</v>
      </c>
      <c r="R21" s="97">
        <f t="shared" si="10"/>
        <v>1.9999999999527063E-2</v>
      </c>
      <c r="S21" s="150">
        <f t="shared" si="11"/>
        <v>23.999999999432475</v>
      </c>
      <c r="T21" s="314" t="s">
        <v>399</v>
      </c>
      <c r="U21" s="97">
        <f t="shared" si="12"/>
        <v>0</v>
      </c>
      <c r="V21" s="95">
        <f t="shared" si="13"/>
        <v>0</v>
      </c>
      <c r="W21" s="314" t="s">
        <v>401</v>
      </c>
      <c r="X21" s="97">
        <f t="shared" si="14"/>
        <v>0</v>
      </c>
      <c r="Y21" s="95">
        <f t="shared" si="15"/>
        <v>0</v>
      </c>
      <c r="Z21" s="151">
        <v>38.969479999999997</v>
      </c>
      <c r="AA21" s="97">
        <f t="shared" si="16"/>
        <v>2.6399999999995316E-3</v>
      </c>
      <c r="AB21" s="96">
        <f t="shared" si="18"/>
        <v>1.583999999999719</v>
      </c>
      <c r="AC21" s="98">
        <f t="shared" si="17"/>
        <v>1476.0000000016589</v>
      </c>
      <c r="AD21" s="199"/>
    </row>
    <row r="22" spans="1:30" s="196" customFormat="1" x14ac:dyDescent="0.2">
      <c r="A22" s="327">
        <v>18</v>
      </c>
      <c r="B22" s="314" t="s">
        <v>296</v>
      </c>
      <c r="C22" s="97">
        <f t="shared" si="0"/>
        <v>9.9999999997635314E-3</v>
      </c>
      <c r="D22" s="95">
        <f t="shared" si="1"/>
        <v>11.999999999716238</v>
      </c>
      <c r="E22" s="314" t="s">
        <v>321</v>
      </c>
      <c r="F22" s="97">
        <f t="shared" si="2"/>
        <v>5.999999999994543E-2</v>
      </c>
      <c r="G22" s="95">
        <f t="shared" si="3"/>
        <v>431.9999999996071</v>
      </c>
      <c r="H22" s="314" t="s">
        <v>346</v>
      </c>
      <c r="I22" s="97">
        <f t="shared" si="4"/>
        <v>7.999999999992724E-2</v>
      </c>
      <c r="J22" s="95">
        <f t="shared" si="5"/>
        <v>575.99999999947613</v>
      </c>
      <c r="K22" s="314" t="s">
        <v>368</v>
      </c>
      <c r="L22" s="97">
        <f t="shared" si="6"/>
        <v>7.999999999992724E-2</v>
      </c>
      <c r="M22" s="95">
        <f t="shared" si="7"/>
        <v>575.99999999947613</v>
      </c>
      <c r="N22" s="314" t="s">
        <v>377</v>
      </c>
      <c r="O22" s="97">
        <f t="shared" si="8"/>
        <v>0</v>
      </c>
      <c r="P22" s="95">
        <f t="shared" si="9"/>
        <v>0</v>
      </c>
      <c r="Q22" s="314" t="s">
        <v>394</v>
      </c>
      <c r="R22" s="97">
        <f t="shared" si="10"/>
        <v>2.0000000000436557E-2</v>
      </c>
      <c r="S22" s="150">
        <f t="shared" si="11"/>
        <v>24.000000000523869</v>
      </c>
      <c r="T22" s="314" t="s">
        <v>399</v>
      </c>
      <c r="U22" s="97">
        <f t="shared" si="12"/>
        <v>0</v>
      </c>
      <c r="V22" s="95">
        <f t="shared" si="13"/>
        <v>0</v>
      </c>
      <c r="W22" s="314" t="s">
        <v>401</v>
      </c>
      <c r="X22" s="97">
        <f t="shared" si="14"/>
        <v>0</v>
      </c>
      <c r="Y22" s="95">
        <f t="shared" si="15"/>
        <v>0</v>
      </c>
      <c r="Z22" s="151">
        <v>38.972119999999997</v>
      </c>
      <c r="AA22" s="97">
        <f t="shared" si="16"/>
        <v>2.6399999999995316E-3</v>
      </c>
      <c r="AB22" s="96">
        <f t="shared" si="18"/>
        <v>1.583999999999719</v>
      </c>
      <c r="AC22" s="98">
        <f t="shared" si="17"/>
        <v>1619.9999999987995</v>
      </c>
      <c r="AD22" s="199"/>
    </row>
    <row r="23" spans="1:30" s="196" customFormat="1" x14ac:dyDescent="0.2">
      <c r="A23" s="327">
        <v>19</v>
      </c>
      <c r="B23" s="314" t="s">
        <v>297</v>
      </c>
      <c r="C23" s="97">
        <f t="shared" si="0"/>
        <v>1.999999999998181E-2</v>
      </c>
      <c r="D23" s="95">
        <f t="shared" si="1"/>
        <v>23.999999999978172</v>
      </c>
      <c r="E23" s="314" t="s">
        <v>322</v>
      </c>
      <c r="F23" s="97">
        <f t="shared" si="2"/>
        <v>6.9999999999708962E-2</v>
      </c>
      <c r="G23" s="95">
        <f t="shared" si="3"/>
        <v>503.99999999790452</v>
      </c>
      <c r="H23" s="314" t="s">
        <v>347</v>
      </c>
      <c r="I23" s="97">
        <f t="shared" si="4"/>
        <v>7.999999999992724E-2</v>
      </c>
      <c r="J23" s="95">
        <f t="shared" si="5"/>
        <v>575.99999999947613</v>
      </c>
      <c r="K23" s="337" t="s">
        <v>369</v>
      </c>
      <c r="L23" s="97">
        <f t="shared" si="6"/>
        <v>7.999999999992724E-2</v>
      </c>
      <c r="M23" s="95">
        <f t="shared" si="7"/>
        <v>575.99999999947613</v>
      </c>
      <c r="N23" s="314" t="s">
        <v>377</v>
      </c>
      <c r="O23" s="97">
        <f t="shared" si="8"/>
        <v>0</v>
      </c>
      <c r="P23" s="95">
        <f t="shared" si="9"/>
        <v>0</v>
      </c>
      <c r="Q23" s="314" t="s">
        <v>394</v>
      </c>
      <c r="R23" s="97">
        <f t="shared" si="10"/>
        <v>0</v>
      </c>
      <c r="S23" s="150">
        <f t="shared" si="11"/>
        <v>0</v>
      </c>
      <c r="T23" s="314" t="s">
        <v>399</v>
      </c>
      <c r="U23" s="97">
        <f t="shared" si="12"/>
        <v>0</v>
      </c>
      <c r="V23" s="95">
        <f t="shared" si="13"/>
        <v>0</v>
      </c>
      <c r="W23" s="314" t="s">
        <v>401</v>
      </c>
      <c r="X23" s="97">
        <f t="shared" si="14"/>
        <v>0</v>
      </c>
      <c r="Y23" s="95">
        <f t="shared" si="15"/>
        <v>0</v>
      </c>
      <c r="Z23" s="151">
        <v>38.974760000000003</v>
      </c>
      <c r="AA23" s="97">
        <f t="shared" si="16"/>
        <v>2.640000000006637E-3</v>
      </c>
      <c r="AB23" s="96">
        <f t="shared" si="18"/>
        <v>1.5840000000039822</v>
      </c>
      <c r="AC23" s="98">
        <f t="shared" si="17"/>
        <v>1679.999999996835</v>
      </c>
      <c r="AD23" s="199"/>
    </row>
    <row r="24" spans="1:30" s="196" customFormat="1" x14ac:dyDescent="0.2">
      <c r="A24" s="327">
        <v>20</v>
      </c>
      <c r="B24" s="314" t="s">
        <v>298</v>
      </c>
      <c r="C24" s="97">
        <f t="shared" si="0"/>
        <v>1.0000000000218279E-2</v>
      </c>
      <c r="D24" s="95">
        <f t="shared" si="1"/>
        <v>12.000000000261934</v>
      </c>
      <c r="E24" s="314" t="s">
        <v>323</v>
      </c>
      <c r="F24" s="97">
        <f t="shared" si="2"/>
        <v>7.999999999992724E-2</v>
      </c>
      <c r="G24" s="95">
        <f t="shared" si="3"/>
        <v>575.99999999947613</v>
      </c>
      <c r="H24" s="314" t="s">
        <v>348</v>
      </c>
      <c r="I24" s="97">
        <f t="shared" si="4"/>
        <v>6.9999999999708962E-2</v>
      </c>
      <c r="J24" s="95">
        <f t="shared" si="5"/>
        <v>503.99999999790452</v>
      </c>
      <c r="K24" s="337" t="s">
        <v>402</v>
      </c>
      <c r="L24" s="97">
        <f t="shared" si="6"/>
        <v>8.000000000174623E-2</v>
      </c>
      <c r="M24" s="95">
        <f t="shared" si="7"/>
        <v>576.00000001257285</v>
      </c>
      <c r="N24" s="314" t="s">
        <v>377</v>
      </c>
      <c r="O24" s="97">
        <f t="shared" si="8"/>
        <v>0</v>
      </c>
      <c r="P24" s="95">
        <f t="shared" si="9"/>
        <v>0</v>
      </c>
      <c r="Q24" s="314" t="s">
        <v>395</v>
      </c>
      <c r="R24" s="97">
        <f t="shared" si="10"/>
        <v>2.0000000000436557E-2</v>
      </c>
      <c r="S24" s="150">
        <f t="shared" si="11"/>
        <v>24.000000000523869</v>
      </c>
      <c r="T24" s="314" t="s">
        <v>399</v>
      </c>
      <c r="U24" s="97">
        <f t="shared" si="12"/>
        <v>0</v>
      </c>
      <c r="V24" s="95">
        <f t="shared" si="13"/>
        <v>0</v>
      </c>
      <c r="W24" s="314" t="s">
        <v>401</v>
      </c>
      <c r="X24" s="97">
        <f t="shared" si="14"/>
        <v>0</v>
      </c>
      <c r="Y24" s="95">
        <f t="shared" si="15"/>
        <v>0</v>
      </c>
      <c r="Z24" s="151">
        <v>38.976999999999997</v>
      </c>
      <c r="AA24" s="97">
        <f t="shared" si="16"/>
        <v>2.2399999999933584E-3</v>
      </c>
      <c r="AB24" s="96">
        <f t="shared" si="18"/>
        <v>1.343999999996015</v>
      </c>
      <c r="AC24" s="98">
        <f t="shared" si="17"/>
        <v>1692.0000000107393</v>
      </c>
      <c r="AD24" s="199"/>
    </row>
    <row r="25" spans="1:30" s="359" customFormat="1" ht="13.5" thickBot="1" x14ac:dyDescent="0.25">
      <c r="A25" s="328">
        <v>21</v>
      </c>
      <c r="B25" s="315" t="s">
        <v>299</v>
      </c>
      <c r="C25" s="106">
        <f t="shared" si="0"/>
        <v>1.999999999998181E-2</v>
      </c>
      <c r="D25" s="104">
        <f t="shared" si="1"/>
        <v>23.999999999978172</v>
      </c>
      <c r="E25" s="315" t="s">
        <v>324</v>
      </c>
      <c r="F25" s="106">
        <f t="shared" si="2"/>
        <v>7.0000000000163709E-2</v>
      </c>
      <c r="G25" s="104">
        <f t="shared" si="3"/>
        <v>504.00000000117871</v>
      </c>
      <c r="H25" s="315" t="s">
        <v>404</v>
      </c>
      <c r="I25" s="106">
        <f t="shared" si="4"/>
        <v>7.0000000000618456E-2</v>
      </c>
      <c r="J25" s="104">
        <f t="shared" si="5"/>
        <v>504.00000000445289</v>
      </c>
      <c r="K25" s="340" t="s">
        <v>370</v>
      </c>
      <c r="L25" s="106">
        <f t="shared" si="6"/>
        <v>7.999999999992724E-2</v>
      </c>
      <c r="M25" s="104">
        <f t="shared" si="7"/>
        <v>575.99999999947613</v>
      </c>
      <c r="N25" s="315" t="s">
        <v>377</v>
      </c>
      <c r="O25" s="106">
        <f t="shared" si="8"/>
        <v>0</v>
      </c>
      <c r="P25" s="104">
        <f t="shared" si="9"/>
        <v>0</v>
      </c>
      <c r="Q25" s="315" t="s">
        <v>396</v>
      </c>
      <c r="R25" s="106">
        <f t="shared" si="10"/>
        <v>9.999999999308784E-3</v>
      </c>
      <c r="S25" s="152">
        <f t="shared" si="11"/>
        <v>11.999999999170541</v>
      </c>
      <c r="T25" s="315" t="s">
        <v>399</v>
      </c>
      <c r="U25" s="106">
        <f t="shared" si="12"/>
        <v>0</v>
      </c>
      <c r="V25" s="104">
        <f t="shared" si="13"/>
        <v>0</v>
      </c>
      <c r="W25" s="315" t="s">
        <v>401</v>
      </c>
      <c r="X25" s="106">
        <f t="shared" si="14"/>
        <v>0</v>
      </c>
      <c r="Y25" s="104">
        <f t="shared" si="15"/>
        <v>0</v>
      </c>
      <c r="Z25" s="153">
        <v>38.979640000000003</v>
      </c>
      <c r="AA25" s="106">
        <f t="shared" si="16"/>
        <v>2.640000000006637E-3</v>
      </c>
      <c r="AB25" s="105">
        <f t="shared" si="18"/>
        <v>1.5840000000039822</v>
      </c>
      <c r="AC25" s="107">
        <f t="shared" si="17"/>
        <v>1620.0000000042564</v>
      </c>
      <c r="AD25" s="363"/>
    </row>
    <row r="26" spans="1:30" s="360" customFormat="1" ht="13.5" thickBot="1" x14ac:dyDescent="0.25">
      <c r="A26" s="329">
        <v>22</v>
      </c>
      <c r="B26" s="324" t="s">
        <v>300</v>
      </c>
      <c r="C26" s="113">
        <f t="shared" si="0"/>
        <v>1.0000000000218279E-2</v>
      </c>
      <c r="D26" s="111">
        <f t="shared" si="1"/>
        <v>12.000000000261934</v>
      </c>
      <c r="E26" s="324" t="s">
        <v>325</v>
      </c>
      <c r="F26" s="113">
        <f t="shared" si="2"/>
        <v>7.0000000000163709E-2</v>
      </c>
      <c r="G26" s="111">
        <f t="shared" si="3"/>
        <v>504.00000000117871</v>
      </c>
      <c r="H26" s="324" t="s">
        <v>405</v>
      </c>
      <c r="I26" s="113">
        <f t="shared" si="4"/>
        <v>2.9999999999745341E-2</v>
      </c>
      <c r="J26" s="111">
        <f t="shared" si="5"/>
        <v>215.99999999816646</v>
      </c>
      <c r="K26" s="351" t="s">
        <v>371</v>
      </c>
      <c r="L26" s="113">
        <f t="shared" si="6"/>
        <v>7.999999999992724E-2</v>
      </c>
      <c r="M26" s="111">
        <f t="shared" si="7"/>
        <v>575.99999999947613</v>
      </c>
      <c r="N26" s="324" t="s">
        <v>377</v>
      </c>
      <c r="O26" s="113">
        <f t="shared" si="8"/>
        <v>0</v>
      </c>
      <c r="P26" s="111">
        <f t="shared" si="9"/>
        <v>0</v>
      </c>
      <c r="Q26" s="324" t="s">
        <v>397</v>
      </c>
      <c r="R26" s="113">
        <f t="shared" si="10"/>
        <v>1.0000000000218279E-2</v>
      </c>
      <c r="S26" s="154">
        <f t="shared" si="11"/>
        <v>12.000000000261934</v>
      </c>
      <c r="T26" s="324" t="s">
        <v>399</v>
      </c>
      <c r="U26" s="113">
        <f t="shared" si="12"/>
        <v>0</v>
      </c>
      <c r="V26" s="111">
        <f t="shared" si="13"/>
        <v>0</v>
      </c>
      <c r="W26" s="324" t="s">
        <v>401</v>
      </c>
      <c r="X26" s="113">
        <f t="shared" si="14"/>
        <v>0</v>
      </c>
      <c r="Y26" s="111">
        <f t="shared" si="15"/>
        <v>0</v>
      </c>
      <c r="Z26" s="155">
        <v>38.982280000000003</v>
      </c>
      <c r="AA26" s="113">
        <f t="shared" si="16"/>
        <v>2.6399999999995316E-3</v>
      </c>
      <c r="AB26" s="112">
        <f t="shared" si="18"/>
        <v>1.583999999999719</v>
      </c>
      <c r="AC26" s="114">
        <f t="shared" si="17"/>
        <v>1319.9999999993452</v>
      </c>
      <c r="AD26" s="364"/>
    </row>
    <row r="27" spans="1:30" s="197" customFormat="1" x14ac:dyDescent="0.2">
      <c r="A27" s="330">
        <v>23</v>
      </c>
      <c r="B27" s="316" t="s">
        <v>301</v>
      </c>
      <c r="C27" s="123">
        <f t="shared" si="0"/>
        <v>3.999999999996362E-2</v>
      </c>
      <c r="D27" s="121">
        <f t="shared" si="1"/>
        <v>47.999999999956344</v>
      </c>
      <c r="E27" s="316" t="s">
        <v>326</v>
      </c>
      <c r="F27" s="123">
        <f t="shared" si="2"/>
        <v>5.999999999994543E-2</v>
      </c>
      <c r="G27" s="121">
        <f t="shared" si="3"/>
        <v>431.9999999996071</v>
      </c>
      <c r="H27" s="316" t="s">
        <v>406</v>
      </c>
      <c r="I27" s="123">
        <f t="shared" si="4"/>
        <v>5.0000000000181899E-2</v>
      </c>
      <c r="J27" s="121">
        <f t="shared" si="5"/>
        <v>360.00000000130967</v>
      </c>
      <c r="K27" s="346" t="s">
        <v>372</v>
      </c>
      <c r="L27" s="123">
        <f t="shared" si="6"/>
        <v>5.9999999999490683E-2</v>
      </c>
      <c r="M27" s="121">
        <f t="shared" si="7"/>
        <v>431.99999999633292</v>
      </c>
      <c r="N27" s="316" t="s">
        <v>377</v>
      </c>
      <c r="O27" s="123">
        <f t="shared" si="8"/>
        <v>0</v>
      </c>
      <c r="P27" s="121">
        <f t="shared" si="9"/>
        <v>0</v>
      </c>
      <c r="Q27" s="316" t="s">
        <v>398</v>
      </c>
      <c r="R27" s="123">
        <f t="shared" si="10"/>
        <v>1.0000000000218279E-2</v>
      </c>
      <c r="S27" s="156">
        <f t="shared" si="11"/>
        <v>12.000000000261934</v>
      </c>
      <c r="T27" s="316" t="s">
        <v>399</v>
      </c>
      <c r="U27" s="123">
        <f t="shared" si="12"/>
        <v>0</v>
      </c>
      <c r="V27" s="121">
        <f t="shared" si="13"/>
        <v>0</v>
      </c>
      <c r="W27" s="316" t="s">
        <v>401</v>
      </c>
      <c r="X27" s="123">
        <f t="shared" si="14"/>
        <v>0</v>
      </c>
      <c r="Y27" s="121">
        <f t="shared" si="15"/>
        <v>0</v>
      </c>
      <c r="Z27" s="157">
        <v>38.984920000000002</v>
      </c>
      <c r="AA27" s="123">
        <f t="shared" si="16"/>
        <v>2.6399999999995316E-3</v>
      </c>
      <c r="AB27" s="122">
        <f t="shared" si="18"/>
        <v>1.583999999999719</v>
      </c>
      <c r="AC27" s="124">
        <f t="shared" si="17"/>
        <v>1283.999999997468</v>
      </c>
      <c r="AD27" s="198"/>
    </row>
    <row r="28" spans="1:30" s="149" customFormat="1" ht="13.5" thickBot="1" x14ac:dyDescent="0.25">
      <c r="A28" s="361">
        <v>24</v>
      </c>
      <c r="B28" s="362" t="s">
        <v>302</v>
      </c>
      <c r="C28" s="158">
        <f t="shared" si="0"/>
        <v>1.999999999998181E-2</v>
      </c>
      <c r="D28" s="159">
        <f t="shared" si="1"/>
        <v>23.999999999978172</v>
      </c>
      <c r="E28" s="362" t="s">
        <v>327</v>
      </c>
      <c r="F28" s="158">
        <f t="shared" si="2"/>
        <v>7.0000000000163709E-2</v>
      </c>
      <c r="G28" s="159">
        <f t="shared" si="3"/>
        <v>504.00000000117871</v>
      </c>
      <c r="H28" s="362" t="s">
        <v>349</v>
      </c>
      <c r="I28" s="158">
        <f t="shared" si="4"/>
        <v>5.9999999999490683E-2</v>
      </c>
      <c r="J28" s="159">
        <f t="shared" si="5"/>
        <v>431.99999999633292</v>
      </c>
      <c r="K28" s="365" t="s">
        <v>403</v>
      </c>
      <c r="L28" s="158">
        <f t="shared" si="6"/>
        <v>5.9999999999490683E-2</v>
      </c>
      <c r="M28" s="159">
        <f t="shared" si="7"/>
        <v>431.99999999633292</v>
      </c>
      <c r="N28" s="362" t="s">
        <v>378</v>
      </c>
      <c r="O28" s="158">
        <f t="shared" si="8"/>
        <v>9.9999999999909051E-3</v>
      </c>
      <c r="P28" s="159">
        <f t="shared" si="9"/>
        <v>71.999999999934516</v>
      </c>
      <c r="Q28" s="362" t="s">
        <v>398</v>
      </c>
      <c r="R28" s="158">
        <f t="shared" si="10"/>
        <v>0</v>
      </c>
      <c r="S28" s="160">
        <f t="shared" si="11"/>
        <v>0</v>
      </c>
      <c r="T28" s="362" t="s">
        <v>399</v>
      </c>
      <c r="U28" s="158">
        <f t="shared" si="12"/>
        <v>0</v>
      </c>
      <c r="V28" s="159">
        <f t="shared" si="13"/>
        <v>0</v>
      </c>
      <c r="W28" s="362" t="s">
        <v>401</v>
      </c>
      <c r="X28" s="158">
        <f t="shared" si="14"/>
        <v>0</v>
      </c>
      <c r="Y28" s="159">
        <f t="shared" si="15"/>
        <v>0</v>
      </c>
      <c r="Z28" s="357">
        <v>38.987560000000002</v>
      </c>
      <c r="AA28" s="158">
        <f t="shared" si="16"/>
        <v>2.6399999999995316E-3</v>
      </c>
      <c r="AB28" s="356">
        <f t="shared" si="18"/>
        <v>1.583999999999719</v>
      </c>
      <c r="AC28" s="358">
        <f t="shared" si="17"/>
        <v>1463.9999999937572</v>
      </c>
    </row>
    <row r="29" spans="1:30" ht="13.5" thickBot="1" x14ac:dyDescent="0.25">
      <c r="A29" s="261" t="s">
        <v>46</v>
      </c>
      <c r="B29" s="262"/>
      <c r="C29" s="58"/>
      <c r="D29" s="59">
        <f>SUM(D5:D28)</f>
        <v>528.00000000006548</v>
      </c>
      <c r="E29" s="57"/>
      <c r="F29" s="58"/>
      <c r="G29" s="61">
        <f>SUM(G5:G28)</f>
        <v>12024.000000000524</v>
      </c>
      <c r="H29" s="62"/>
      <c r="I29" s="61"/>
      <c r="J29" s="61">
        <f>SUM(J5:J28)</f>
        <v>11951.999999998952</v>
      </c>
      <c r="K29" s="62"/>
      <c r="L29" s="61"/>
      <c r="M29" s="59">
        <f>SUM(M5:M28)</f>
        <v>13392.000000004191</v>
      </c>
      <c r="N29" s="62"/>
      <c r="O29" s="61"/>
      <c r="P29" s="61">
        <f>SUM(P5:P28)</f>
        <v>431.9999999996071</v>
      </c>
      <c r="Q29" s="62"/>
      <c r="R29" s="61"/>
      <c r="S29" s="61">
        <f>SUM(S5:S28)</f>
        <v>420.00000000043656</v>
      </c>
      <c r="T29" s="64"/>
      <c r="U29" s="65"/>
      <c r="V29" s="65">
        <f>SUM(V5:V28)</f>
        <v>0</v>
      </c>
      <c r="W29" s="62"/>
      <c r="X29" s="61"/>
      <c r="Y29" s="59">
        <f>SUM(Y5:Y28)</f>
        <v>24.000000000523869</v>
      </c>
      <c r="Z29" s="62"/>
      <c r="AA29" s="61"/>
      <c r="AB29" s="61">
        <f>SUM(AB5:AB28)</f>
        <v>37.344000000001643</v>
      </c>
      <c r="AC29" s="272">
        <f>SUM(AC5:AC28)</f>
        <v>38772.0000000043</v>
      </c>
    </row>
    <row r="30" spans="1:30" ht="13.5" thickBot="1" x14ac:dyDescent="0.25">
      <c r="A30" s="60"/>
      <c r="B30" s="265" t="s">
        <v>58</v>
      </c>
      <c r="C30" s="266"/>
      <c r="D30" s="69"/>
      <c r="E30" s="265" t="s">
        <v>59</v>
      </c>
      <c r="F30" s="266"/>
      <c r="G30" s="69"/>
      <c r="H30" s="265" t="s">
        <v>59</v>
      </c>
      <c r="I30" s="266"/>
      <c r="J30" s="278"/>
      <c r="K30" s="261" t="s">
        <v>59</v>
      </c>
      <c r="L30" s="262"/>
      <c r="M30" s="276"/>
      <c r="N30" s="261" t="s">
        <v>59</v>
      </c>
      <c r="O30" s="262"/>
      <c r="P30" s="262"/>
      <c r="Q30" s="265" t="s">
        <v>58</v>
      </c>
      <c r="R30" s="266"/>
      <c r="S30" s="266"/>
      <c r="T30" s="277" t="s">
        <v>58</v>
      </c>
      <c r="U30" s="274"/>
      <c r="V30" s="275"/>
      <c r="W30" s="277" t="s">
        <v>28</v>
      </c>
      <c r="X30" s="274"/>
      <c r="Y30" s="275"/>
      <c r="Z30" s="277" t="s">
        <v>48</v>
      </c>
      <c r="AA30" s="274"/>
      <c r="AB30" s="274"/>
      <c r="AC30" s="273"/>
    </row>
    <row r="31" spans="1:3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30" x14ac:dyDescent="0.2">
      <c r="A32" s="2"/>
      <c r="B32" s="68"/>
      <c r="C32" s="73"/>
      <c r="D32" s="2"/>
      <c r="E32" s="2"/>
      <c r="F32" s="2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2"/>
    </row>
    <row r="33" spans="1:29" x14ac:dyDescent="0.2">
      <c r="A33" s="2"/>
      <c r="B33" s="68"/>
      <c r="C33" s="7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68"/>
      <c r="C34" s="7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x14ac:dyDescent="0.25">
      <c r="A35" s="2"/>
      <c r="B35" s="77" t="s">
        <v>32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2"/>
    </row>
    <row r="36" spans="1:29" ht="15.75" x14ac:dyDescent="0.25">
      <c r="A36" s="2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2"/>
    </row>
    <row r="37" spans="1:29" ht="15.75" x14ac:dyDescent="0.25">
      <c r="A37" s="2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2"/>
    </row>
    <row r="38" spans="1:29" ht="15.75" x14ac:dyDescent="0.25">
      <c r="A38" s="2"/>
      <c r="B38" s="77" t="s">
        <v>33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2"/>
    </row>
  </sheetData>
  <mergeCells count="12">
    <mergeCell ref="A2:P2"/>
    <mergeCell ref="A29:B29"/>
    <mergeCell ref="AC29:AC30"/>
    <mergeCell ref="B30:C30"/>
    <mergeCell ref="E30:F30"/>
    <mergeCell ref="H30:J30"/>
    <mergeCell ref="K30:M30"/>
    <mergeCell ref="N30:P30"/>
    <mergeCell ref="Q30:S30"/>
    <mergeCell ref="T30:V30"/>
    <mergeCell ref="W30:Y30"/>
    <mergeCell ref="Z30:AB30"/>
  </mergeCells>
  <pageMargins left="0.78740157480314965" right="0.39370078740157483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N38"/>
  <sheetViews>
    <sheetView tabSelected="1" topLeftCell="A4" workbookViewId="0">
      <selection activeCell="O41" sqref="O41"/>
    </sheetView>
  </sheetViews>
  <sheetFormatPr defaultRowHeight="12.75" x14ac:dyDescent="0.2"/>
  <cols>
    <col min="1" max="1" width="9.140625" style="142"/>
    <col min="2" max="2" width="10" style="142" customWidth="1"/>
    <col min="3" max="6" width="9.140625" style="142"/>
    <col min="7" max="7" width="10.140625" style="142" customWidth="1"/>
    <col min="8" max="8" width="9.140625" style="142"/>
    <col min="9" max="10" width="10.28515625" style="142" customWidth="1"/>
    <col min="11" max="12" width="9.140625" style="142"/>
    <col min="13" max="14" width="10.7109375" style="142" customWidth="1"/>
    <col min="15" max="15" width="11.85546875" style="142" customWidth="1"/>
    <col min="16" max="16" width="11" style="142" customWidth="1"/>
    <col min="17" max="17" width="11.28515625" style="142" customWidth="1"/>
    <col min="18" max="23" width="9.140625" style="142"/>
    <col min="24" max="24" width="10.140625" style="142" customWidth="1"/>
    <col min="25" max="26" width="9.140625" style="142"/>
    <col min="27" max="27" width="9.85546875" style="142" customWidth="1"/>
    <col min="28" max="16384" width="9.140625" style="142"/>
  </cols>
  <sheetData>
    <row r="1" spans="1:4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0" ht="15.75" thickBot="1" x14ac:dyDescent="0.3">
      <c r="A2" s="230" t="s">
        <v>407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ht="113.25" thickBot="1" x14ac:dyDescent="0.25">
      <c r="A3" s="229" t="s">
        <v>2</v>
      </c>
      <c r="B3" s="224" t="s">
        <v>67</v>
      </c>
      <c r="C3" s="223" t="s">
        <v>4</v>
      </c>
      <c r="D3" s="228" t="s">
        <v>5</v>
      </c>
      <c r="E3" s="226" t="s">
        <v>6</v>
      </c>
      <c r="F3" s="222" t="s">
        <v>7</v>
      </c>
      <c r="G3" s="4" t="s">
        <v>66</v>
      </c>
      <c r="H3" s="6" t="s">
        <v>4</v>
      </c>
      <c r="I3" s="8" t="s">
        <v>9</v>
      </c>
      <c r="J3" s="224" t="s">
        <v>68</v>
      </c>
      <c r="K3" s="226" t="s">
        <v>4</v>
      </c>
      <c r="L3" s="226" t="s">
        <v>5</v>
      </c>
      <c r="M3" s="226" t="s">
        <v>6</v>
      </c>
      <c r="N3" s="225" t="s">
        <v>7</v>
      </c>
      <c r="O3" s="4" t="s">
        <v>69</v>
      </c>
      <c r="P3" s="6" t="s">
        <v>4</v>
      </c>
      <c r="Q3" s="7" t="s">
        <v>9</v>
      </c>
      <c r="R3" s="224" t="s">
        <v>70</v>
      </c>
      <c r="S3" s="223" t="s">
        <v>4</v>
      </c>
      <c r="T3" s="222" t="s">
        <v>5</v>
      </c>
      <c r="U3" s="224" t="s">
        <v>71</v>
      </c>
      <c r="V3" s="223" t="s">
        <v>4</v>
      </c>
      <c r="W3" s="222" t="s">
        <v>5</v>
      </c>
      <c r="X3" s="224" t="s">
        <v>72</v>
      </c>
      <c r="Y3" s="223" t="s">
        <v>4</v>
      </c>
      <c r="Z3" s="222" t="s">
        <v>5</v>
      </c>
      <c r="AA3" s="224" t="s">
        <v>73</v>
      </c>
      <c r="AB3" s="223" t="s">
        <v>4</v>
      </c>
      <c r="AC3" s="222" t="s">
        <v>5</v>
      </c>
      <c r="AD3" s="224" t="s">
        <v>65</v>
      </c>
      <c r="AE3" s="223" t="s">
        <v>4</v>
      </c>
      <c r="AF3" s="222" t="s">
        <v>5</v>
      </c>
      <c r="AG3" s="223" t="s">
        <v>64</v>
      </c>
      <c r="AH3" s="223" t="s">
        <v>4</v>
      </c>
      <c r="AI3" s="222" t="s">
        <v>5</v>
      </c>
      <c r="AJ3" s="224" t="s">
        <v>63</v>
      </c>
      <c r="AK3" s="223" t="s">
        <v>4</v>
      </c>
      <c r="AL3" s="222" t="s">
        <v>5</v>
      </c>
      <c r="AM3" s="200" t="s">
        <v>62</v>
      </c>
    </row>
    <row r="4" spans="1:40" s="232" customFormat="1" ht="15" x14ac:dyDescent="0.25">
      <c r="A4" s="396">
        <v>0</v>
      </c>
      <c r="B4" s="382">
        <v>751.14490000000001</v>
      </c>
      <c r="C4" s="144"/>
      <c r="D4" s="221"/>
      <c r="E4" s="219"/>
      <c r="F4" s="145"/>
      <c r="G4" s="369">
        <v>420.21</v>
      </c>
      <c r="H4" s="144"/>
      <c r="I4" s="220"/>
      <c r="J4" s="382">
        <v>1668.3907999999999</v>
      </c>
      <c r="K4" s="219"/>
      <c r="L4" s="219"/>
      <c r="M4" s="219"/>
      <c r="N4" s="145"/>
      <c r="O4" s="374">
        <v>1029.55</v>
      </c>
      <c r="P4" s="219"/>
      <c r="Q4" s="145"/>
      <c r="R4" s="382">
        <v>7410.92</v>
      </c>
      <c r="S4" s="219"/>
      <c r="T4" s="145"/>
      <c r="U4" s="397">
        <v>2208.915</v>
      </c>
      <c r="V4" s="218"/>
      <c r="W4" s="218"/>
      <c r="X4" s="382">
        <v>1436.4694999999999</v>
      </c>
      <c r="Y4" s="219"/>
      <c r="Z4" s="145"/>
      <c r="AA4" s="397">
        <v>19.842400000000001</v>
      </c>
      <c r="AB4" s="144"/>
      <c r="AC4" s="218"/>
      <c r="AD4" s="242">
        <v>3.3319999999999999</v>
      </c>
      <c r="AE4" s="218"/>
      <c r="AF4" s="145"/>
      <c r="AG4" s="217">
        <v>35.771999999999998</v>
      </c>
      <c r="AH4" s="216"/>
      <c r="AI4" s="215"/>
      <c r="AJ4" s="217">
        <v>96.933999999999997</v>
      </c>
      <c r="AK4" s="216"/>
      <c r="AL4" s="215"/>
      <c r="AM4" s="214"/>
    </row>
    <row r="5" spans="1:40" s="188" customFormat="1" ht="15" x14ac:dyDescent="0.25">
      <c r="A5" s="190">
        <v>1</v>
      </c>
      <c r="B5" s="384">
        <v>751.14490000000001</v>
      </c>
      <c r="C5" s="97">
        <f t="shared" ref="C5:C28" si="0">B5-B4</f>
        <v>0</v>
      </c>
      <c r="D5" s="93">
        <f t="shared" ref="D5:D28" si="1">C5*12000</f>
        <v>0</v>
      </c>
      <c r="E5" s="94">
        <v>0</v>
      </c>
      <c r="F5" s="95" t="s">
        <v>22</v>
      </c>
      <c r="G5" s="370">
        <v>420.21</v>
      </c>
      <c r="H5" s="97">
        <f t="shared" ref="H5:H28" si="2">G5-G4</f>
        <v>0</v>
      </c>
      <c r="I5" s="95">
        <f t="shared" ref="I5:I28" si="3">H5*12000</f>
        <v>0</v>
      </c>
      <c r="J5" s="384">
        <v>1668.5438999999999</v>
      </c>
      <c r="K5" s="97">
        <f t="shared" ref="K5:K28" si="4">J5-J4</f>
        <v>0.15309999999999491</v>
      </c>
      <c r="L5" s="93">
        <f t="shared" ref="L5:L28" si="5">K5*12000</f>
        <v>1837.1999999999389</v>
      </c>
      <c r="M5" s="94">
        <v>6.3</v>
      </c>
      <c r="N5" s="95" t="s">
        <v>22</v>
      </c>
      <c r="O5" s="213">
        <v>1029.6400000000001</v>
      </c>
      <c r="P5" s="97">
        <f t="shared" ref="P5:P28" si="6">O5-O4</f>
        <v>9.0000000000145519E-2</v>
      </c>
      <c r="Q5" s="95">
        <f t="shared" ref="Q5:Q28" si="7">P5*12000</f>
        <v>1080.0000000017462</v>
      </c>
      <c r="R5" s="384">
        <v>7411.0077600000004</v>
      </c>
      <c r="S5" s="97">
        <f t="shared" ref="S5:S28" si="8">R5-R4</f>
        <v>8.7760000000344007E-2</v>
      </c>
      <c r="T5" s="95">
        <f t="shared" ref="T5:T28" si="9">S5*40</f>
        <v>3.5104000000137603</v>
      </c>
      <c r="U5" s="383">
        <v>2208.915</v>
      </c>
      <c r="V5" s="97">
        <f t="shared" ref="V5:V28" si="10">U5-U4</f>
        <v>0</v>
      </c>
      <c r="W5" s="96">
        <f t="shared" ref="W5:W28" si="11">V5*40</f>
        <v>0</v>
      </c>
      <c r="X5" s="384">
        <v>1436.5397</v>
      </c>
      <c r="Y5" s="97">
        <f t="shared" ref="Y5:Y28" si="12">X5-X4</f>
        <v>7.0200000000113505E-2</v>
      </c>
      <c r="Z5" s="95">
        <f t="shared" ref="Z5:Z28" si="13">Y5*3600</f>
        <v>252.72000000040862</v>
      </c>
      <c r="AA5" s="383">
        <v>19.842400000000001</v>
      </c>
      <c r="AB5" s="97">
        <f t="shared" ref="AB5:AB28" si="14">AA5-AA4</f>
        <v>0</v>
      </c>
      <c r="AC5" s="96">
        <f t="shared" ref="AC5:AC28" si="15">AB5*3600</f>
        <v>0</v>
      </c>
      <c r="AD5" s="243">
        <v>3.3319999999999999</v>
      </c>
      <c r="AE5" s="97">
        <f t="shared" ref="AE5:AE28" si="16">AD5-AD4</f>
        <v>0</v>
      </c>
      <c r="AF5" s="95">
        <f t="shared" ref="AF5:AF28" si="17">AE5*3600</f>
        <v>0</v>
      </c>
      <c r="AG5" s="212">
        <v>35.771999999999998</v>
      </c>
      <c r="AH5" s="97">
        <f t="shared" ref="AH5:AH28" si="18">AG5-AG4</f>
        <v>0</v>
      </c>
      <c r="AI5" s="95">
        <f t="shared" ref="AI5:AI28" si="19">AH5*3600</f>
        <v>0</v>
      </c>
      <c r="AJ5" s="212">
        <v>96.933999999999997</v>
      </c>
      <c r="AK5" s="97">
        <f t="shared" ref="AK5:AK28" si="20">AJ5-AJ4</f>
        <v>0</v>
      </c>
      <c r="AL5" s="95">
        <f t="shared" ref="AL5:AL28" si="21">AK5*3600</f>
        <v>0</v>
      </c>
      <c r="AM5" s="98">
        <f t="shared" ref="AM5:AM28" si="22">D5+L5+T5-Z5-AC5+AF5-AI5-AL5+W5</f>
        <v>1587.990399999544</v>
      </c>
      <c r="AN5" s="233"/>
    </row>
    <row r="6" spans="1:40" s="188" customFormat="1" ht="15" x14ac:dyDescent="0.25">
      <c r="A6" s="190">
        <v>2</v>
      </c>
      <c r="B6" s="384">
        <v>751.14490000000001</v>
      </c>
      <c r="C6" s="97">
        <f t="shared" si="0"/>
        <v>0</v>
      </c>
      <c r="D6" s="93">
        <f t="shared" si="1"/>
        <v>0</v>
      </c>
      <c r="E6" s="94">
        <v>0</v>
      </c>
      <c r="F6" s="95" t="s">
        <v>22</v>
      </c>
      <c r="G6" s="370">
        <v>420.21</v>
      </c>
      <c r="H6" s="97">
        <f t="shared" si="2"/>
        <v>0</v>
      </c>
      <c r="I6" s="95">
        <f t="shared" si="3"/>
        <v>0</v>
      </c>
      <c r="J6" s="384">
        <v>1668.6948</v>
      </c>
      <c r="K6" s="97">
        <f t="shared" si="4"/>
        <v>0.1509000000000924</v>
      </c>
      <c r="L6" s="93">
        <f t="shared" si="5"/>
        <v>1810.8000000011089</v>
      </c>
      <c r="M6" s="94">
        <v>6.3</v>
      </c>
      <c r="N6" s="95" t="s">
        <v>22</v>
      </c>
      <c r="O6" s="213">
        <v>1029.76</v>
      </c>
      <c r="P6" s="97">
        <f t="shared" si="6"/>
        <v>0.11999999999989086</v>
      </c>
      <c r="Q6" s="95">
        <f t="shared" si="7"/>
        <v>1439.9999999986903</v>
      </c>
      <c r="R6" s="384">
        <v>7411.09256</v>
      </c>
      <c r="S6" s="97">
        <f t="shared" si="8"/>
        <v>8.4799999999631837E-2</v>
      </c>
      <c r="T6" s="95">
        <f t="shared" si="9"/>
        <v>3.3919999999852735</v>
      </c>
      <c r="U6" s="383">
        <v>2208.915</v>
      </c>
      <c r="V6" s="97">
        <f t="shared" si="10"/>
        <v>0</v>
      </c>
      <c r="W6" s="96">
        <f t="shared" si="11"/>
        <v>0</v>
      </c>
      <c r="X6" s="384">
        <v>1436.6075000000001</v>
      </c>
      <c r="Y6" s="97">
        <f t="shared" si="12"/>
        <v>6.7800000000033833E-2</v>
      </c>
      <c r="Z6" s="95">
        <f t="shared" si="13"/>
        <v>244.0800000001218</v>
      </c>
      <c r="AA6" s="383">
        <v>19.842400000000001</v>
      </c>
      <c r="AB6" s="97">
        <f t="shared" si="14"/>
        <v>0</v>
      </c>
      <c r="AC6" s="96">
        <f t="shared" si="15"/>
        <v>0</v>
      </c>
      <c r="AD6" s="243">
        <v>3.3319999999999999</v>
      </c>
      <c r="AE6" s="97">
        <f t="shared" si="16"/>
        <v>0</v>
      </c>
      <c r="AF6" s="95">
        <f t="shared" si="17"/>
        <v>0</v>
      </c>
      <c r="AG6" s="212">
        <v>35.771999999999998</v>
      </c>
      <c r="AH6" s="97">
        <f t="shared" si="18"/>
        <v>0</v>
      </c>
      <c r="AI6" s="95">
        <f t="shared" si="19"/>
        <v>0</v>
      </c>
      <c r="AJ6" s="212">
        <v>96.933999999999997</v>
      </c>
      <c r="AK6" s="97">
        <f t="shared" si="20"/>
        <v>0</v>
      </c>
      <c r="AL6" s="95">
        <f t="shared" si="21"/>
        <v>0</v>
      </c>
      <c r="AM6" s="98">
        <f t="shared" si="22"/>
        <v>1570.1120000009723</v>
      </c>
      <c r="AN6" s="233"/>
    </row>
    <row r="7" spans="1:40" s="188" customFormat="1" ht="15" x14ac:dyDescent="0.25">
      <c r="A7" s="190">
        <v>3</v>
      </c>
      <c r="B7" s="384">
        <v>751.14490000000001</v>
      </c>
      <c r="C7" s="97">
        <f t="shared" si="0"/>
        <v>0</v>
      </c>
      <c r="D7" s="93">
        <f t="shared" si="1"/>
        <v>0</v>
      </c>
      <c r="E7" s="94">
        <v>0</v>
      </c>
      <c r="F7" s="95" t="s">
        <v>22</v>
      </c>
      <c r="G7" s="370">
        <v>420.21</v>
      </c>
      <c r="H7" s="97">
        <f t="shared" si="2"/>
        <v>0</v>
      </c>
      <c r="I7" s="95">
        <f t="shared" si="3"/>
        <v>0</v>
      </c>
      <c r="J7" s="384">
        <v>1668.8444</v>
      </c>
      <c r="K7" s="97">
        <f t="shared" si="4"/>
        <v>0.14959999999996398</v>
      </c>
      <c r="L7" s="93">
        <f t="shared" si="5"/>
        <v>1795.1999999995678</v>
      </c>
      <c r="M7" s="94">
        <v>6.3</v>
      </c>
      <c r="N7" s="95" t="s">
        <v>22</v>
      </c>
      <c r="O7" s="213">
        <v>1029.8800000000001</v>
      </c>
      <c r="P7" s="97">
        <f t="shared" si="6"/>
        <v>0.12000000000011823</v>
      </c>
      <c r="Q7" s="95">
        <f t="shared" si="7"/>
        <v>1440.0000000014188</v>
      </c>
      <c r="R7" s="384">
        <v>7411.1792800000003</v>
      </c>
      <c r="S7" s="97">
        <f t="shared" si="8"/>
        <v>8.6720000000241271E-2</v>
      </c>
      <c r="T7" s="95">
        <f t="shared" si="9"/>
        <v>3.4688000000096508</v>
      </c>
      <c r="U7" s="383">
        <v>2208.915</v>
      </c>
      <c r="V7" s="97">
        <f t="shared" si="10"/>
        <v>0</v>
      </c>
      <c r="W7" s="96">
        <f t="shared" si="11"/>
        <v>0</v>
      </c>
      <c r="X7" s="384">
        <v>1436.6758</v>
      </c>
      <c r="Y7" s="97">
        <f t="shared" si="12"/>
        <v>6.8299999999908323E-2</v>
      </c>
      <c r="Z7" s="95">
        <f t="shared" si="13"/>
        <v>245.87999999966996</v>
      </c>
      <c r="AA7" s="383">
        <v>19.842400000000001</v>
      </c>
      <c r="AB7" s="97">
        <f t="shared" si="14"/>
        <v>0</v>
      </c>
      <c r="AC7" s="96">
        <f t="shared" si="15"/>
        <v>0</v>
      </c>
      <c r="AD7" s="243">
        <v>3.3319999999999999</v>
      </c>
      <c r="AE7" s="97">
        <f t="shared" si="16"/>
        <v>0</v>
      </c>
      <c r="AF7" s="95">
        <f t="shared" si="17"/>
        <v>0</v>
      </c>
      <c r="AG7" s="212">
        <v>35.771999999999998</v>
      </c>
      <c r="AH7" s="97">
        <f t="shared" si="18"/>
        <v>0</v>
      </c>
      <c r="AI7" s="95">
        <f t="shared" si="19"/>
        <v>0</v>
      </c>
      <c r="AJ7" s="212">
        <v>96.933999999999997</v>
      </c>
      <c r="AK7" s="97">
        <f t="shared" si="20"/>
        <v>0</v>
      </c>
      <c r="AL7" s="95">
        <f t="shared" si="21"/>
        <v>0</v>
      </c>
      <c r="AM7" s="98">
        <f t="shared" si="22"/>
        <v>1552.7887999999075</v>
      </c>
      <c r="AN7" s="233"/>
    </row>
    <row r="8" spans="1:40" s="235" customFormat="1" ht="15.75" thickBot="1" x14ac:dyDescent="0.3">
      <c r="A8" s="191">
        <v>4</v>
      </c>
      <c r="B8" s="385">
        <v>751.14490000000001</v>
      </c>
      <c r="C8" s="106">
        <f t="shared" si="0"/>
        <v>0</v>
      </c>
      <c r="D8" s="102">
        <f t="shared" si="1"/>
        <v>0</v>
      </c>
      <c r="E8" s="103">
        <v>0</v>
      </c>
      <c r="F8" s="104" t="s">
        <v>22</v>
      </c>
      <c r="G8" s="372">
        <v>420.21</v>
      </c>
      <c r="H8" s="106">
        <f t="shared" si="2"/>
        <v>0</v>
      </c>
      <c r="I8" s="104">
        <f t="shared" si="3"/>
        <v>0</v>
      </c>
      <c r="J8" s="385">
        <v>1668.9925000000001</v>
      </c>
      <c r="K8" s="106">
        <f t="shared" si="4"/>
        <v>0.14810000000011314</v>
      </c>
      <c r="L8" s="102">
        <f t="shared" si="5"/>
        <v>1777.2000000013577</v>
      </c>
      <c r="M8" s="103">
        <v>6.3</v>
      </c>
      <c r="N8" s="104" t="s">
        <v>22</v>
      </c>
      <c r="O8" s="210">
        <v>1030.01</v>
      </c>
      <c r="P8" s="106">
        <f t="shared" si="6"/>
        <v>0.12999999999988177</v>
      </c>
      <c r="Q8" s="104">
        <f t="shared" si="7"/>
        <v>1559.9999999985812</v>
      </c>
      <c r="R8" s="385">
        <v>7411.2667199999996</v>
      </c>
      <c r="S8" s="106">
        <f t="shared" si="8"/>
        <v>8.743999999933294E-2</v>
      </c>
      <c r="T8" s="104">
        <f t="shared" si="9"/>
        <v>3.4975999999733176</v>
      </c>
      <c r="U8" s="392">
        <v>2208.915</v>
      </c>
      <c r="V8" s="106">
        <f t="shared" si="10"/>
        <v>0</v>
      </c>
      <c r="W8" s="105">
        <f t="shared" si="11"/>
        <v>0</v>
      </c>
      <c r="X8" s="385">
        <v>1436.7429999999999</v>
      </c>
      <c r="Y8" s="106">
        <f t="shared" si="12"/>
        <v>6.7199999999957072E-2</v>
      </c>
      <c r="Z8" s="104">
        <f t="shared" si="13"/>
        <v>241.91999999984546</v>
      </c>
      <c r="AA8" s="392">
        <v>19.842400000000001</v>
      </c>
      <c r="AB8" s="106">
        <f t="shared" si="14"/>
        <v>0</v>
      </c>
      <c r="AC8" s="105">
        <f t="shared" si="15"/>
        <v>0</v>
      </c>
      <c r="AD8" s="244">
        <v>3.3319999999999999</v>
      </c>
      <c r="AE8" s="106">
        <f t="shared" si="16"/>
        <v>0</v>
      </c>
      <c r="AF8" s="104">
        <f t="shared" si="17"/>
        <v>0</v>
      </c>
      <c r="AG8" s="209">
        <v>35.771999999999998</v>
      </c>
      <c r="AH8" s="106">
        <f t="shared" si="18"/>
        <v>0</v>
      </c>
      <c r="AI8" s="104">
        <f t="shared" si="19"/>
        <v>0</v>
      </c>
      <c r="AJ8" s="209">
        <v>96.933999999999997</v>
      </c>
      <c r="AK8" s="106">
        <f t="shared" si="20"/>
        <v>0</v>
      </c>
      <c r="AL8" s="104">
        <f t="shared" si="21"/>
        <v>0</v>
      </c>
      <c r="AM8" s="107">
        <f t="shared" si="22"/>
        <v>1538.7776000014856</v>
      </c>
      <c r="AN8" s="234"/>
    </row>
    <row r="9" spans="1:40" s="237" customFormat="1" ht="15.75" thickBot="1" x14ac:dyDescent="0.3">
      <c r="A9" s="192">
        <v>5</v>
      </c>
      <c r="B9" s="388">
        <v>751.14490000000001</v>
      </c>
      <c r="C9" s="113">
        <f t="shared" si="0"/>
        <v>0</v>
      </c>
      <c r="D9" s="109">
        <f t="shared" si="1"/>
        <v>0</v>
      </c>
      <c r="E9" s="110">
        <v>0</v>
      </c>
      <c r="F9" s="111" t="s">
        <v>22</v>
      </c>
      <c r="G9" s="394">
        <v>420.21</v>
      </c>
      <c r="H9" s="113">
        <f t="shared" si="2"/>
        <v>0</v>
      </c>
      <c r="I9" s="111">
        <f t="shared" si="3"/>
        <v>0</v>
      </c>
      <c r="J9" s="388">
        <v>1669.1398999999999</v>
      </c>
      <c r="K9" s="113">
        <f t="shared" si="4"/>
        <v>0.14739999999983411</v>
      </c>
      <c r="L9" s="109">
        <f t="shared" si="5"/>
        <v>1768.7999999980093</v>
      </c>
      <c r="M9" s="110">
        <v>6.3</v>
      </c>
      <c r="N9" s="111" t="s">
        <v>22</v>
      </c>
      <c r="O9" s="208">
        <v>1030.1500000000001</v>
      </c>
      <c r="P9" s="113">
        <f t="shared" si="6"/>
        <v>0.14000000000010004</v>
      </c>
      <c r="Q9" s="111">
        <f t="shared" si="7"/>
        <v>1680.0000000012005</v>
      </c>
      <c r="R9" s="388">
        <v>7411.3538399999998</v>
      </c>
      <c r="S9" s="113">
        <f t="shared" si="8"/>
        <v>8.7120000000140863E-2</v>
      </c>
      <c r="T9" s="111">
        <f t="shared" si="9"/>
        <v>3.4848000000056345</v>
      </c>
      <c r="U9" s="395">
        <v>2208.915</v>
      </c>
      <c r="V9" s="113">
        <f t="shared" si="10"/>
        <v>0</v>
      </c>
      <c r="W9" s="112">
        <f t="shared" si="11"/>
        <v>0</v>
      </c>
      <c r="X9" s="388">
        <v>1436.81</v>
      </c>
      <c r="Y9" s="113">
        <f t="shared" si="12"/>
        <v>6.7000000000007276E-2</v>
      </c>
      <c r="Z9" s="111">
        <f t="shared" si="13"/>
        <v>241.20000000002619</v>
      </c>
      <c r="AA9" s="395">
        <v>19.842400000000001</v>
      </c>
      <c r="AB9" s="113">
        <f t="shared" si="14"/>
        <v>0</v>
      </c>
      <c r="AC9" s="112">
        <f t="shared" si="15"/>
        <v>0</v>
      </c>
      <c r="AD9" s="380">
        <v>3.3319999999999999</v>
      </c>
      <c r="AE9" s="113">
        <f t="shared" si="16"/>
        <v>0</v>
      </c>
      <c r="AF9" s="111">
        <f t="shared" si="17"/>
        <v>0</v>
      </c>
      <c r="AG9" s="207">
        <v>35.771999999999998</v>
      </c>
      <c r="AH9" s="113">
        <f t="shared" si="18"/>
        <v>0</v>
      </c>
      <c r="AI9" s="111">
        <f t="shared" si="19"/>
        <v>0</v>
      </c>
      <c r="AJ9" s="207">
        <v>96.933999999999997</v>
      </c>
      <c r="AK9" s="113">
        <f t="shared" si="20"/>
        <v>0</v>
      </c>
      <c r="AL9" s="111">
        <f t="shared" si="21"/>
        <v>0</v>
      </c>
      <c r="AM9" s="114">
        <f t="shared" si="22"/>
        <v>1531.0847999979887</v>
      </c>
      <c r="AN9" s="236"/>
    </row>
    <row r="10" spans="1:40" s="189" customFormat="1" ht="15" x14ac:dyDescent="0.25">
      <c r="A10" s="193">
        <v>6</v>
      </c>
      <c r="B10" s="386">
        <v>751.14490000000001</v>
      </c>
      <c r="C10" s="123">
        <f t="shared" si="0"/>
        <v>0</v>
      </c>
      <c r="D10" s="119">
        <f t="shared" si="1"/>
        <v>0</v>
      </c>
      <c r="E10" s="120">
        <v>0</v>
      </c>
      <c r="F10" s="121" t="s">
        <v>22</v>
      </c>
      <c r="G10" s="373">
        <v>420.21</v>
      </c>
      <c r="H10" s="123">
        <f t="shared" si="2"/>
        <v>0</v>
      </c>
      <c r="I10" s="121">
        <f t="shared" si="3"/>
        <v>0</v>
      </c>
      <c r="J10" s="386">
        <v>1669.288</v>
      </c>
      <c r="K10" s="123">
        <f t="shared" si="4"/>
        <v>0.14810000000011314</v>
      </c>
      <c r="L10" s="119">
        <f t="shared" si="5"/>
        <v>1777.2000000013577</v>
      </c>
      <c r="M10" s="120">
        <v>6.3</v>
      </c>
      <c r="N10" s="121" t="s">
        <v>22</v>
      </c>
      <c r="O10" s="206">
        <v>1030.2750000000001</v>
      </c>
      <c r="P10" s="123">
        <f t="shared" si="6"/>
        <v>0.125</v>
      </c>
      <c r="Q10" s="121">
        <f t="shared" si="7"/>
        <v>1500</v>
      </c>
      <c r="R10" s="386">
        <v>7411.4401600000001</v>
      </c>
      <c r="S10" s="123">
        <f t="shared" si="8"/>
        <v>8.6320000000341679E-2</v>
      </c>
      <c r="T10" s="121">
        <f t="shared" si="9"/>
        <v>3.4528000000136672</v>
      </c>
      <c r="U10" s="393">
        <v>2208.915</v>
      </c>
      <c r="V10" s="123">
        <f t="shared" si="10"/>
        <v>0</v>
      </c>
      <c r="W10" s="122">
        <f t="shared" si="11"/>
        <v>0</v>
      </c>
      <c r="X10" s="386">
        <v>1436.8774000000001</v>
      </c>
      <c r="Y10" s="123">
        <f t="shared" si="12"/>
        <v>6.7400000000134241E-2</v>
      </c>
      <c r="Z10" s="121">
        <f t="shared" si="13"/>
        <v>242.64000000048327</v>
      </c>
      <c r="AA10" s="393">
        <v>19.842400000000001</v>
      </c>
      <c r="AB10" s="123">
        <f t="shared" si="14"/>
        <v>0</v>
      </c>
      <c r="AC10" s="122">
        <f t="shared" si="15"/>
        <v>0</v>
      </c>
      <c r="AD10" s="245">
        <v>3.3319999999999999</v>
      </c>
      <c r="AE10" s="123">
        <f t="shared" si="16"/>
        <v>0</v>
      </c>
      <c r="AF10" s="121">
        <f t="shared" si="17"/>
        <v>0</v>
      </c>
      <c r="AG10" s="211">
        <v>35.771999999999998</v>
      </c>
      <c r="AH10" s="123">
        <f t="shared" si="18"/>
        <v>0</v>
      </c>
      <c r="AI10" s="121">
        <f t="shared" si="19"/>
        <v>0</v>
      </c>
      <c r="AJ10" s="211">
        <v>96.933999999999997</v>
      </c>
      <c r="AK10" s="123">
        <f t="shared" si="20"/>
        <v>0</v>
      </c>
      <c r="AL10" s="121">
        <f t="shared" si="21"/>
        <v>0</v>
      </c>
      <c r="AM10" s="124">
        <f t="shared" si="22"/>
        <v>1538.0128000008881</v>
      </c>
      <c r="AN10" s="238"/>
    </row>
    <row r="11" spans="1:40" s="188" customFormat="1" ht="15" x14ac:dyDescent="0.25">
      <c r="A11" s="190">
        <v>7</v>
      </c>
      <c r="B11" s="384">
        <v>751.14490000000001</v>
      </c>
      <c r="C11" s="97">
        <f t="shared" si="0"/>
        <v>0</v>
      </c>
      <c r="D11" s="93">
        <f t="shared" si="1"/>
        <v>0</v>
      </c>
      <c r="E11" s="94">
        <v>0</v>
      </c>
      <c r="F11" s="95" t="s">
        <v>22</v>
      </c>
      <c r="G11" s="370">
        <v>420.21</v>
      </c>
      <c r="H11" s="97">
        <f t="shared" si="2"/>
        <v>0</v>
      </c>
      <c r="I11" s="95">
        <f t="shared" si="3"/>
        <v>0</v>
      </c>
      <c r="J11" s="384">
        <v>1669.4504999999999</v>
      </c>
      <c r="K11" s="97">
        <f t="shared" si="4"/>
        <v>0.16249999999990905</v>
      </c>
      <c r="L11" s="93">
        <f t="shared" si="5"/>
        <v>1949.9999999989086</v>
      </c>
      <c r="M11" s="94">
        <v>6.3</v>
      </c>
      <c r="N11" s="95" t="s">
        <v>22</v>
      </c>
      <c r="O11" s="213">
        <v>1030.4000000000001</v>
      </c>
      <c r="P11" s="97">
        <f t="shared" si="6"/>
        <v>0.125</v>
      </c>
      <c r="Q11" s="95">
        <f t="shared" si="7"/>
        <v>1500</v>
      </c>
      <c r="R11" s="384">
        <v>7411.5269600000001</v>
      </c>
      <c r="S11" s="97">
        <f t="shared" si="8"/>
        <v>8.680000000003929E-2</v>
      </c>
      <c r="T11" s="95">
        <f t="shared" si="9"/>
        <v>3.4720000000015716</v>
      </c>
      <c r="U11" s="383">
        <v>2208.915</v>
      </c>
      <c r="V11" s="97">
        <f t="shared" si="10"/>
        <v>0</v>
      </c>
      <c r="W11" s="96">
        <f t="shared" si="11"/>
        <v>0</v>
      </c>
      <c r="X11" s="384">
        <v>1436.9567999999999</v>
      </c>
      <c r="Y11" s="97">
        <f t="shared" si="12"/>
        <v>7.9399999999850479E-2</v>
      </c>
      <c r="Z11" s="95">
        <f t="shared" si="13"/>
        <v>285.83999999946172</v>
      </c>
      <c r="AA11" s="383">
        <v>19.842400000000001</v>
      </c>
      <c r="AB11" s="97">
        <f t="shared" si="14"/>
        <v>0</v>
      </c>
      <c r="AC11" s="96">
        <f t="shared" si="15"/>
        <v>0</v>
      </c>
      <c r="AD11" s="243">
        <v>3.3319999999999999</v>
      </c>
      <c r="AE11" s="97">
        <f t="shared" si="16"/>
        <v>0</v>
      </c>
      <c r="AF11" s="95">
        <f t="shared" si="17"/>
        <v>0</v>
      </c>
      <c r="AG11" s="212">
        <v>35.771999999999998</v>
      </c>
      <c r="AH11" s="97">
        <f t="shared" si="18"/>
        <v>0</v>
      </c>
      <c r="AI11" s="95">
        <f t="shared" si="19"/>
        <v>0</v>
      </c>
      <c r="AJ11" s="212">
        <v>96.933999999999997</v>
      </c>
      <c r="AK11" s="97">
        <f t="shared" si="20"/>
        <v>0</v>
      </c>
      <c r="AL11" s="95">
        <f t="shared" si="21"/>
        <v>0</v>
      </c>
      <c r="AM11" s="98">
        <f t="shared" si="22"/>
        <v>1667.6319999994485</v>
      </c>
      <c r="AN11" s="233"/>
    </row>
    <row r="12" spans="1:40" s="188" customFormat="1" ht="15" x14ac:dyDescent="0.25">
      <c r="A12" s="190">
        <v>8</v>
      </c>
      <c r="B12" s="384">
        <v>751.14490000000001</v>
      </c>
      <c r="C12" s="97">
        <f t="shared" si="0"/>
        <v>0</v>
      </c>
      <c r="D12" s="93">
        <f t="shared" si="1"/>
        <v>0</v>
      </c>
      <c r="E12" s="103">
        <v>0</v>
      </c>
      <c r="F12" s="95" t="s">
        <v>22</v>
      </c>
      <c r="G12" s="370">
        <v>420.21</v>
      </c>
      <c r="H12" s="97">
        <f t="shared" si="2"/>
        <v>0</v>
      </c>
      <c r="I12" s="95">
        <f t="shared" si="3"/>
        <v>0</v>
      </c>
      <c r="J12" s="384">
        <v>1669.6224999999999</v>
      </c>
      <c r="K12" s="97">
        <f t="shared" si="4"/>
        <v>0.17200000000002547</v>
      </c>
      <c r="L12" s="93">
        <f t="shared" si="5"/>
        <v>2064.0000000003056</v>
      </c>
      <c r="M12" s="94">
        <v>6.3</v>
      </c>
      <c r="N12" s="95" t="s">
        <v>22</v>
      </c>
      <c r="O12" s="213">
        <v>1030.53</v>
      </c>
      <c r="P12" s="97">
        <f t="shared" si="6"/>
        <v>0.12999999999988177</v>
      </c>
      <c r="Q12" s="95">
        <f t="shared" si="7"/>
        <v>1559.9999999985812</v>
      </c>
      <c r="R12" s="384">
        <v>7411.6124799999998</v>
      </c>
      <c r="S12" s="97">
        <f t="shared" si="8"/>
        <v>8.5519999999633001E-2</v>
      </c>
      <c r="T12" s="95">
        <f t="shared" si="9"/>
        <v>3.42079999998532</v>
      </c>
      <c r="U12" s="383">
        <v>2208.915</v>
      </c>
      <c r="V12" s="97">
        <f t="shared" si="10"/>
        <v>0</v>
      </c>
      <c r="W12" s="96">
        <f t="shared" si="11"/>
        <v>0</v>
      </c>
      <c r="X12" s="384">
        <v>1437.0630000000001</v>
      </c>
      <c r="Y12" s="97">
        <f t="shared" si="12"/>
        <v>0.10620000000017171</v>
      </c>
      <c r="Z12" s="95">
        <f t="shared" si="13"/>
        <v>382.32000000061817</v>
      </c>
      <c r="AA12" s="383">
        <v>19.842400000000001</v>
      </c>
      <c r="AB12" s="97">
        <f t="shared" si="14"/>
        <v>0</v>
      </c>
      <c r="AC12" s="96">
        <f t="shared" si="15"/>
        <v>0</v>
      </c>
      <c r="AD12" s="243">
        <v>3.3319999999999999</v>
      </c>
      <c r="AE12" s="97">
        <f t="shared" si="16"/>
        <v>0</v>
      </c>
      <c r="AF12" s="95">
        <f t="shared" si="17"/>
        <v>0</v>
      </c>
      <c r="AG12" s="212">
        <v>35.771999999999998</v>
      </c>
      <c r="AH12" s="97">
        <f t="shared" si="18"/>
        <v>0</v>
      </c>
      <c r="AI12" s="95">
        <f t="shared" si="19"/>
        <v>0</v>
      </c>
      <c r="AJ12" s="212">
        <v>96.933999999999997</v>
      </c>
      <c r="AK12" s="97">
        <f t="shared" si="20"/>
        <v>0</v>
      </c>
      <c r="AL12" s="95">
        <f t="shared" si="21"/>
        <v>0</v>
      </c>
      <c r="AM12" s="98">
        <f t="shared" si="22"/>
        <v>1685.1007999996727</v>
      </c>
      <c r="AN12" s="233"/>
    </row>
    <row r="13" spans="1:40" s="235" customFormat="1" ht="15" x14ac:dyDescent="0.25">
      <c r="A13" s="191">
        <v>9</v>
      </c>
      <c r="B13" s="385">
        <v>751.14490000000001</v>
      </c>
      <c r="C13" s="106">
        <f t="shared" si="0"/>
        <v>0</v>
      </c>
      <c r="D13" s="102">
        <f t="shared" si="1"/>
        <v>0</v>
      </c>
      <c r="E13" s="103">
        <v>0</v>
      </c>
      <c r="F13" s="104" t="s">
        <v>22</v>
      </c>
      <c r="G13" s="370">
        <v>420.21</v>
      </c>
      <c r="H13" s="106">
        <f t="shared" si="2"/>
        <v>0</v>
      </c>
      <c r="I13" s="104">
        <f t="shared" si="3"/>
        <v>0</v>
      </c>
      <c r="J13" s="385">
        <v>1669.8184000000001</v>
      </c>
      <c r="K13" s="106">
        <f t="shared" si="4"/>
        <v>0.19590000000016516</v>
      </c>
      <c r="L13" s="102">
        <f t="shared" si="5"/>
        <v>2350.800000001982</v>
      </c>
      <c r="M13" s="103">
        <v>6.3</v>
      </c>
      <c r="N13" s="104" t="s">
        <v>22</v>
      </c>
      <c r="O13" s="210">
        <v>1030.6500000000001</v>
      </c>
      <c r="P13" s="106">
        <f t="shared" si="6"/>
        <v>0.12000000000011823</v>
      </c>
      <c r="Q13" s="104">
        <f t="shared" si="7"/>
        <v>1440.0000000014188</v>
      </c>
      <c r="R13" s="384">
        <v>7411.6954400000004</v>
      </c>
      <c r="S13" s="106">
        <f t="shared" si="8"/>
        <v>8.2960000000639411E-2</v>
      </c>
      <c r="T13" s="104">
        <f t="shared" si="9"/>
        <v>3.3184000000255764</v>
      </c>
      <c r="U13" s="383">
        <v>2208.915</v>
      </c>
      <c r="V13" s="106">
        <f t="shared" si="10"/>
        <v>0</v>
      </c>
      <c r="W13" s="105">
        <f t="shared" si="11"/>
        <v>0</v>
      </c>
      <c r="X13" s="384">
        <v>1437.2473</v>
      </c>
      <c r="Y13" s="106">
        <f t="shared" si="12"/>
        <v>0.18429999999989377</v>
      </c>
      <c r="Z13" s="104">
        <f t="shared" si="13"/>
        <v>663.47999999961758</v>
      </c>
      <c r="AA13" s="383">
        <v>19.842400000000001</v>
      </c>
      <c r="AB13" s="106">
        <f t="shared" si="14"/>
        <v>0</v>
      </c>
      <c r="AC13" s="105">
        <f t="shared" si="15"/>
        <v>0</v>
      </c>
      <c r="AD13" s="244">
        <v>3.3319999999999999</v>
      </c>
      <c r="AE13" s="106">
        <f t="shared" si="16"/>
        <v>0</v>
      </c>
      <c r="AF13" s="104">
        <f t="shared" si="17"/>
        <v>0</v>
      </c>
      <c r="AG13" s="209">
        <v>35.771999999999998</v>
      </c>
      <c r="AH13" s="106">
        <f t="shared" si="18"/>
        <v>0</v>
      </c>
      <c r="AI13" s="104">
        <f t="shared" si="19"/>
        <v>0</v>
      </c>
      <c r="AJ13" s="209">
        <v>96.933999999999997</v>
      </c>
      <c r="AK13" s="106">
        <f t="shared" si="20"/>
        <v>0</v>
      </c>
      <c r="AL13" s="104">
        <f t="shared" si="21"/>
        <v>0</v>
      </c>
      <c r="AM13" s="107">
        <f t="shared" si="22"/>
        <v>1690.63840000239</v>
      </c>
      <c r="AN13" s="234"/>
    </row>
    <row r="14" spans="1:40" s="235" customFormat="1" ht="15.75" thickBot="1" x14ac:dyDescent="0.3">
      <c r="A14" s="191">
        <v>10</v>
      </c>
      <c r="B14" s="387">
        <v>751.14490000000001</v>
      </c>
      <c r="C14" s="106">
        <f t="shared" si="0"/>
        <v>0</v>
      </c>
      <c r="D14" s="102">
        <f t="shared" si="1"/>
        <v>0</v>
      </c>
      <c r="E14" s="103">
        <v>0</v>
      </c>
      <c r="F14" s="104" t="s">
        <v>22</v>
      </c>
      <c r="G14" s="372">
        <v>420.21</v>
      </c>
      <c r="H14" s="106">
        <f t="shared" si="2"/>
        <v>0</v>
      </c>
      <c r="I14" s="104">
        <f t="shared" si="3"/>
        <v>0</v>
      </c>
      <c r="J14" s="387">
        <v>1670.0260000000001</v>
      </c>
      <c r="K14" s="106">
        <f t="shared" si="4"/>
        <v>0.20759999999995671</v>
      </c>
      <c r="L14" s="102">
        <f t="shared" si="5"/>
        <v>2491.1999999994805</v>
      </c>
      <c r="M14" s="103">
        <v>6.3</v>
      </c>
      <c r="N14" s="104" t="s">
        <v>22</v>
      </c>
      <c r="O14" s="210">
        <v>1030.77</v>
      </c>
      <c r="P14" s="106">
        <f t="shared" si="6"/>
        <v>0.11999999999989086</v>
      </c>
      <c r="Q14" s="104">
        <f t="shared" si="7"/>
        <v>1439.9999999986903</v>
      </c>
      <c r="R14" s="385">
        <v>7411.7814399999997</v>
      </c>
      <c r="S14" s="106">
        <f t="shared" si="8"/>
        <v>8.5999999999330612E-2</v>
      </c>
      <c r="T14" s="104">
        <f t="shared" si="9"/>
        <v>3.4399999999732245</v>
      </c>
      <c r="U14" s="392">
        <v>2208.915</v>
      </c>
      <c r="V14" s="106">
        <f t="shared" si="10"/>
        <v>0</v>
      </c>
      <c r="W14" s="105">
        <f t="shared" si="11"/>
        <v>0</v>
      </c>
      <c r="X14" s="385">
        <v>1437.4721</v>
      </c>
      <c r="Y14" s="106">
        <f t="shared" si="12"/>
        <v>0.22479999999995925</v>
      </c>
      <c r="Z14" s="104">
        <f t="shared" si="13"/>
        <v>809.27999999985332</v>
      </c>
      <c r="AA14" s="392">
        <v>19.842400000000001</v>
      </c>
      <c r="AB14" s="106">
        <f t="shared" si="14"/>
        <v>0</v>
      </c>
      <c r="AC14" s="105">
        <f t="shared" si="15"/>
        <v>0</v>
      </c>
      <c r="AD14" s="379">
        <v>3.3319999999999999</v>
      </c>
      <c r="AE14" s="106">
        <f t="shared" si="16"/>
        <v>0</v>
      </c>
      <c r="AF14" s="104">
        <f t="shared" si="17"/>
        <v>0</v>
      </c>
      <c r="AG14" s="377">
        <v>35.771999999999998</v>
      </c>
      <c r="AH14" s="106">
        <f t="shared" si="18"/>
        <v>0</v>
      </c>
      <c r="AI14" s="104">
        <f t="shared" si="19"/>
        <v>0</v>
      </c>
      <c r="AJ14" s="377">
        <v>96.933999999999997</v>
      </c>
      <c r="AK14" s="106">
        <f t="shared" si="20"/>
        <v>0</v>
      </c>
      <c r="AL14" s="104">
        <f t="shared" si="21"/>
        <v>0</v>
      </c>
      <c r="AM14" s="107">
        <f t="shared" si="22"/>
        <v>1685.3599999996004</v>
      </c>
      <c r="AN14" s="234"/>
    </row>
    <row r="15" spans="1:40" s="237" customFormat="1" ht="15.75" thickBot="1" x14ac:dyDescent="0.3">
      <c r="A15" s="192">
        <v>11</v>
      </c>
      <c r="B15" s="388">
        <v>751.14490000000001</v>
      </c>
      <c r="C15" s="113">
        <f t="shared" si="0"/>
        <v>0</v>
      </c>
      <c r="D15" s="109">
        <f t="shared" si="1"/>
        <v>0</v>
      </c>
      <c r="E15" s="110">
        <v>0</v>
      </c>
      <c r="F15" s="111" t="s">
        <v>22</v>
      </c>
      <c r="G15" s="394">
        <v>420.21</v>
      </c>
      <c r="H15" s="113">
        <f t="shared" si="2"/>
        <v>0</v>
      </c>
      <c r="I15" s="111">
        <f t="shared" si="3"/>
        <v>0</v>
      </c>
      <c r="J15" s="388">
        <v>1670.239</v>
      </c>
      <c r="K15" s="113">
        <f t="shared" si="4"/>
        <v>0.21299999999996544</v>
      </c>
      <c r="L15" s="109">
        <f t="shared" si="5"/>
        <v>2555.9999999995853</v>
      </c>
      <c r="M15" s="110">
        <v>6.3</v>
      </c>
      <c r="N15" s="111" t="s">
        <v>22</v>
      </c>
      <c r="O15" s="208">
        <v>1030.9000000000001</v>
      </c>
      <c r="P15" s="113">
        <f t="shared" si="6"/>
        <v>0.13000000000010914</v>
      </c>
      <c r="Q15" s="111">
        <f t="shared" si="7"/>
        <v>1560.0000000013097</v>
      </c>
      <c r="R15" s="388">
        <v>7411.8682399999998</v>
      </c>
      <c r="S15" s="113">
        <f t="shared" si="8"/>
        <v>8.680000000003929E-2</v>
      </c>
      <c r="T15" s="111">
        <f t="shared" si="9"/>
        <v>3.4720000000015716</v>
      </c>
      <c r="U15" s="395">
        <v>2208.915</v>
      </c>
      <c r="V15" s="113">
        <f t="shared" si="10"/>
        <v>0</v>
      </c>
      <c r="W15" s="112">
        <f t="shared" si="11"/>
        <v>0</v>
      </c>
      <c r="X15" s="388">
        <v>1437.7177999999999</v>
      </c>
      <c r="Y15" s="113">
        <f t="shared" si="12"/>
        <v>0.24569999999994252</v>
      </c>
      <c r="Z15" s="111">
        <f t="shared" si="13"/>
        <v>884.51999999979307</v>
      </c>
      <c r="AA15" s="395">
        <v>19.842400000000001</v>
      </c>
      <c r="AB15" s="113">
        <f t="shared" si="14"/>
        <v>0</v>
      </c>
      <c r="AC15" s="112">
        <f t="shared" si="15"/>
        <v>0</v>
      </c>
      <c r="AD15" s="380">
        <v>3.3319999999999999</v>
      </c>
      <c r="AE15" s="113">
        <f t="shared" si="16"/>
        <v>0</v>
      </c>
      <c r="AF15" s="111">
        <f t="shared" si="17"/>
        <v>0</v>
      </c>
      <c r="AG15" s="207">
        <v>35.771999999999998</v>
      </c>
      <c r="AH15" s="113">
        <f t="shared" si="18"/>
        <v>0</v>
      </c>
      <c r="AI15" s="111">
        <f t="shared" si="19"/>
        <v>0</v>
      </c>
      <c r="AJ15" s="207">
        <v>96.933999999999997</v>
      </c>
      <c r="AK15" s="113">
        <f t="shared" si="20"/>
        <v>0</v>
      </c>
      <c r="AL15" s="111">
        <f t="shared" si="21"/>
        <v>0</v>
      </c>
      <c r="AM15" s="114">
        <f t="shared" si="22"/>
        <v>1674.9519999997938</v>
      </c>
      <c r="AN15" s="236"/>
    </row>
    <row r="16" spans="1:40" s="189" customFormat="1" ht="15" x14ac:dyDescent="0.25">
      <c r="A16" s="193">
        <v>12</v>
      </c>
      <c r="B16" s="386">
        <v>751.14490000000001</v>
      </c>
      <c r="C16" s="123">
        <f t="shared" si="0"/>
        <v>0</v>
      </c>
      <c r="D16" s="119">
        <f t="shared" si="1"/>
        <v>0</v>
      </c>
      <c r="E16" s="366">
        <v>0</v>
      </c>
      <c r="F16" s="121" t="s">
        <v>22</v>
      </c>
      <c r="G16" s="373">
        <v>420.21</v>
      </c>
      <c r="H16" s="123">
        <f t="shared" si="2"/>
        <v>0</v>
      </c>
      <c r="I16" s="121">
        <f t="shared" si="3"/>
        <v>0</v>
      </c>
      <c r="J16" s="386">
        <v>1670.4522999999999</v>
      </c>
      <c r="K16" s="123">
        <f t="shared" si="4"/>
        <v>0.21329999999989013</v>
      </c>
      <c r="L16" s="119">
        <f t="shared" si="5"/>
        <v>2559.5999999986816</v>
      </c>
      <c r="M16" s="120">
        <v>6.3</v>
      </c>
      <c r="N16" s="121" t="s">
        <v>22</v>
      </c>
      <c r="O16" s="206">
        <v>1031.02</v>
      </c>
      <c r="P16" s="123">
        <f t="shared" si="6"/>
        <v>0.11999999999989086</v>
      </c>
      <c r="Q16" s="121">
        <f t="shared" si="7"/>
        <v>1439.9999999986903</v>
      </c>
      <c r="R16" s="386">
        <v>7411.9540800000004</v>
      </c>
      <c r="S16" s="123">
        <f t="shared" si="8"/>
        <v>8.5840000000644068E-2</v>
      </c>
      <c r="T16" s="121">
        <f t="shared" si="9"/>
        <v>3.4336000000257627</v>
      </c>
      <c r="U16" s="393">
        <v>2208.915</v>
      </c>
      <c r="V16" s="123">
        <f t="shared" si="10"/>
        <v>0</v>
      </c>
      <c r="W16" s="122">
        <f t="shared" si="11"/>
        <v>0</v>
      </c>
      <c r="X16" s="386">
        <v>1437.9659999999999</v>
      </c>
      <c r="Y16" s="123">
        <f t="shared" si="12"/>
        <v>0.24819999999999709</v>
      </c>
      <c r="Z16" s="121">
        <f t="shared" si="13"/>
        <v>893.51999999998952</v>
      </c>
      <c r="AA16" s="393">
        <v>19.842400000000001</v>
      </c>
      <c r="AB16" s="123">
        <f t="shared" si="14"/>
        <v>0</v>
      </c>
      <c r="AC16" s="122">
        <f t="shared" si="15"/>
        <v>0</v>
      </c>
      <c r="AD16" s="245">
        <v>3.3319999999999999</v>
      </c>
      <c r="AE16" s="123">
        <f t="shared" si="16"/>
        <v>0</v>
      </c>
      <c r="AF16" s="121">
        <f t="shared" si="17"/>
        <v>0</v>
      </c>
      <c r="AG16" s="211">
        <v>35.771999999999998</v>
      </c>
      <c r="AH16" s="123">
        <f t="shared" si="18"/>
        <v>0</v>
      </c>
      <c r="AI16" s="121">
        <f t="shared" si="19"/>
        <v>0</v>
      </c>
      <c r="AJ16" s="211">
        <v>96.933999999999997</v>
      </c>
      <c r="AK16" s="123">
        <f t="shared" si="20"/>
        <v>0</v>
      </c>
      <c r="AL16" s="121">
        <f t="shared" si="21"/>
        <v>0</v>
      </c>
      <c r="AM16" s="124">
        <f t="shared" si="22"/>
        <v>1669.5135999987178</v>
      </c>
      <c r="AN16" s="238"/>
    </row>
    <row r="17" spans="1:40" s="235" customFormat="1" ht="15.75" thickBot="1" x14ac:dyDescent="0.3">
      <c r="A17" s="191">
        <v>13</v>
      </c>
      <c r="B17" s="385">
        <v>751.14490000000001</v>
      </c>
      <c r="C17" s="106">
        <f t="shared" si="0"/>
        <v>0</v>
      </c>
      <c r="D17" s="102">
        <f t="shared" si="1"/>
        <v>0</v>
      </c>
      <c r="E17" s="103">
        <v>0</v>
      </c>
      <c r="F17" s="104" t="s">
        <v>22</v>
      </c>
      <c r="G17" s="372">
        <v>420.21</v>
      </c>
      <c r="H17" s="106">
        <f t="shared" si="2"/>
        <v>0</v>
      </c>
      <c r="I17" s="104">
        <f t="shared" si="3"/>
        <v>0</v>
      </c>
      <c r="J17" s="385">
        <v>1670.6567</v>
      </c>
      <c r="K17" s="106">
        <f t="shared" si="4"/>
        <v>0.20440000000007785</v>
      </c>
      <c r="L17" s="102">
        <f t="shared" si="5"/>
        <v>2452.8000000009342</v>
      </c>
      <c r="M17" s="103">
        <v>6.3</v>
      </c>
      <c r="N17" s="104" t="s">
        <v>22</v>
      </c>
      <c r="O17" s="210">
        <v>1031.1500000000001</v>
      </c>
      <c r="P17" s="106">
        <f t="shared" si="6"/>
        <v>0.13000000000010914</v>
      </c>
      <c r="Q17" s="104">
        <f t="shared" si="7"/>
        <v>1560.0000000013097</v>
      </c>
      <c r="R17" s="385">
        <v>7412.0347199999997</v>
      </c>
      <c r="S17" s="106">
        <f t="shared" si="8"/>
        <v>8.063999999922089E-2</v>
      </c>
      <c r="T17" s="104">
        <f t="shared" si="9"/>
        <v>3.2255999999688356</v>
      </c>
      <c r="U17" s="392">
        <v>2208.915</v>
      </c>
      <c r="V17" s="106">
        <f t="shared" si="10"/>
        <v>0</v>
      </c>
      <c r="W17" s="105">
        <f t="shared" si="11"/>
        <v>0</v>
      </c>
      <c r="X17" s="385">
        <v>1438.1840999999999</v>
      </c>
      <c r="Y17" s="106">
        <f t="shared" si="12"/>
        <v>0.21810000000004948</v>
      </c>
      <c r="Z17" s="104">
        <f t="shared" si="13"/>
        <v>785.16000000017812</v>
      </c>
      <c r="AA17" s="392">
        <v>19.842400000000001</v>
      </c>
      <c r="AB17" s="106">
        <f t="shared" si="14"/>
        <v>0</v>
      </c>
      <c r="AC17" s="105">
        <f t="shared" si="15"/>
        <v>0</v>
      </c>
      <c r="AD17" s="244">
        <v>3.3319999999999999</v>
      </c>
      <c r="AE17" s="106">
        <f t="shared" si="16"/>
        <v>0</v>
      </c>
      <c r="AF17" s="104">
        <f t="shared" si="17"/>
        <v>0</v>
      </c>
      <c r="AG17" s="209">
        <v>35.771999999999998</v>
      </c>
      <c r="AH17" s="106">
        <f t="shared" si="18"/>
        <v>0</v>
      </c>
      <c r="AI17" s="104">
        <f t="shared" si="19"/>
        <v>0</v>
      </c>
      <c r="AJ17" s="209">
        <v>96.933999999999997</v>
      </c>
      <c r="AK17" s="106">
        <f t="shared" si="20"/>
        <v>0</v>
      </c>
      <c r="AL17" s="104">
        <f t="shared" si="21"/>
        <v>0</v>
      </c>
      <c r="AM17" s="107">
        <f t="shared" si="22"/>
        <v>1670.865600000725</v>
      </c>
      <c r="AN17" s="234"/>
    </row>
    <row r="18" spans="1:40" s="237" customFormat="1" ht="15.75" thickBot="1" x14ac:dyDescent="0.3">
      <c r="A18" s="192">
        <v>14</v>
      </c>
      <c r="B18" s="388">
        <v>751.14490000000001</v>
      </c>
      <c r="C18" s="113">
        <f t="shared" si="0"/>
        <v>0</v>
      </c>
      <c r="D18" s="109">
        <f t="shared" si="1"/>
        <v>0</v>
      </c>
      <c r="E18" s="110">
        <v>0</v>
      </c>
      <c r="F18" s="111" t="s">
        <v>22</v>
      </c>
      <c r="G18" s="394">
        <v>420.21</v>
      </c>
      <c r="H18" s="113">
        <f t="shared" si="2"/>
        <v>0</v>
      </c>
      <c r="I18" s="111">
        <f t="shared" si="3"/>
        <v>0</v>
      </c>
      <c r="J18" s="388">
        <v>1670.8679999999999</v>
      </c>
      <c r="K18" s="113">
        <f t="shared" si="4"/>
        <v>0.21129999999993743</v>
      </c>
      <c r="L18" s="109">
        <f t="shared" si="5"/>
        <v>2535.5999999992491</v>
      </c>
      <c r="M18" s="110">
        <v>6.3</v>
      </c>
      <c r="N18" s="111" t="s">
        <v>22</v>
      </c>
      <c r="O18" s="208">
        <v>1031.27</v>
      </c>
      <c r="P18" s="113">
        <f t="shared" si="6"/>
        <v>0.11999999999989086</v>
      </c>
      <c r="Q18" s="111">
        <f t="shared" si="7"/>
        <v>1439.9999999986903</v>
      </c>
      <c r="R18" s="388">
        <v>7412.1197599999996</v>
      </c>
      <c r="S18" s="113">
        <f t="shared" si="8"/>
        <v>8.5039999999935389E-2</v>
      </c>
      <c r="T18" s="111">
        <f t="shared" si="9"/>
        <v>3.4015999999974156</v>
      </c>
      <c r="U18" s="395">
        <v>2208.915</v>
      </c>
      <c r="V18" s="113">
        <f t="shared" si="10"/>
        <v>0</v>
      </c>
      <c r="W18" s="112">
        <f t="shared" si="11"/>
        <v>0</v>
      </c>
      <c r="X18" s="388">
        <v>1438.424</v>
      </c>
      <c r="Y18" s="113">
        <f t="shared" si="12"/>
        <v>0.2399000000000342</v>
      </c>
      <c r="Z18" s="111">
        <f t="shared" si="13"/>
        <v>863.64000000012311</v>
      </c>
      <c r="AA18" s="395">
        <v>19.842400000000001</v>
      </c>
      <c r="AB18" s="113">
        <f t="shared" si="14"/>
        <v>0</v>
      </c>
      <c r="AC18" s="112">
        <f t="shared" si="15"/>
        <v>0</v>
      </c>
      <c r="AD18" s="380">
        <v>3.3319999999999999</v>
      </c>
      <c r="AE18" s="113">
        <f t="shared" si="16"/>
        <v>0</v>
      </c>
      <c r="AF18" s="111">
        <f t="shared" si="17"/>
        <v>0</v>
      </c>
      <c r="AG18" s="207">
        <v>35.771999999999998</v>
      </c>
      <c r="AH18" s="113">
        <f t="shared" si="18"/>
        <v>0</v>
      </c>
      <c r="AI18" s="111">
        <f t="shared" si="19"/>
        <v>0</v>
      </c>
      <c r="AJ18" s="207">
        <v>96.933999999999997</v>
      </c>
      <c r="AK18" s="113">
        <f t="shared" si="20"/>
        <v>0</v>
      </c>
      <c r="AL18" s="111">
        <f t="shared" si="21"/>
        <v>0</v>
      </c>
      <c r="AM18" s="114">
        <f t="shared" si="22"/>
        <v>1675.3615999991234</v>
      </c>
      <c r="AN18" s="236"/>
    </row>
    <row r="19" spans="1:40" s="189" customFormat="1" ht="15" x14ac:dyDescent="0.25">
      <c r="A19" s="193">
        <v>15</v>
      </c>
      <c r="B19" s="386">
        <v>751.14490000000001</v>
      </c>
      <c r="C19" s="123">
        <f t="shared" si="0"/>
        <v>0</v>
      </c>
      <c r="D19" s="119">
        <f t="shared" si="1"/>
        <v>0</v>
      </c>
      <c r="E19" s="120">
        <v>0</v>
      </c>
      <c r="F19" s="121" t="s">
        <v>22</v>
      </c>
      <c r="G19" s="373">
        <v>420.21</v>
      </c>
      <c r="H19" s="123">
        <f t="shared" si="2"/>
        <v>0</v>
      </c>
      <c r="I19" s="121">
        <f t="shared" si="3"/>
        <v>0</v>
      </c>
      <c r="J19" s="386">
        <v>1671.0769</v>
      </c>
      <c r="K19" s="123">
        <f t="shared" si="4"/>
        <v>0.20890000000008513</v>
      </c>
      <c r="L19" s="119">
        <f t="shared" si="5"/>
        <v>2506.8000000010215</v>
      </c>
      <c r="M19" s="120">
        <v>6.3</v>
      </c>
      <c r="N19" s="121" t="s">
        <v>22</v>
      </c>
      <c r="O19" s="206">
        <v>1031.4000000000001</v>
      </c>
      <c r="P19" s="123">
        <f t="shared" si="6"/>
        <v>0.13000000000010914</v>
      </c>
      <c r="Q19" s="121">
        <f t="shared" si="7"/>
        <v>1560.0000000013097</v>
      </c>
      <c r="R19" s="386">
        <v>7412.20496</v>
      </c>
      <c r="S19" s="123">
        <f t="shared" si="8"/>
        <v>8.5200000000440923E-2</v>
      </c>
      <c r="T19" s="121">
        <f t="shared" si="9"/>
        <v>3.4080000000176369</v>
      </c>
      <c r="U19" s="393">
        <v>2208.915</v>
      </c>
      <c r="V19" s="123">
        <f t="shared" si="10"/>
        <v>0</v>
      </c>
      <c r="W19" s="122">
        <f t="shared" si="11"/>
        <v>0</v>
      </c>
      <c r="X19" s="386">
        <v>1438.6559999999999</v>
      </c>
      <c r="Y19" s="123">
        <f t="shared" si="12"/>
        <v>0.2319999999999709</v>
      </c>
      <c r="Z19" s="121">
        <f t="shared" si="13"/>
        <v>835.19999999989523</v>
      </c>
      <c r="AA19" s="393">
        <v>19.842400000000001</v>
      </c>
      <c r="AB19" s="123">
        <f t="shared" si="14"/>
        <v>0</v>
      </c>
      <c r="AC19" s="122">
        <f t="shared" si="15"/>
        <v>0</v>
      </c>
      <c r="AD19" s="245">
        <v>3.3319999999999999</v>
      </c>
      <c r="AE19" s="123">
        <f t="shared" si="16"/>
        <v>0</v>
      </c>
      <c r="AF19" s="121">
        <f t="shared" si="17"/>
        <v>0</v>
      </c>
      <c r="AG19" s="211">
        <v>35.771999999999998</v>
      </c>
      <c r="AH19" s="123">
        <f t="shared" si="18"/>
        <v>0</v>
      </c>
      <c r="AI19" s="121">
        <f t="shared" si="19"/>
        <v>0</v>
      </c>
      <c r="AJ19" s="211">
        <v>96.933999999999997</v>
      </c>
      <c r="AK19" s="123">
        <f t="shared" si="20"/>
        <v>0</v>
      </c>
      <c r="AL19" s="121">
        <f t="shared" si="21"/>
        <v>0</v>
      </c>
      <c r="AM19" s="124">
        <f t="shared" si="22"/>
        <v>1675.008000001144</v>
      </c>
      <c r="AN19" s="238"/>
    </row>
    <row r="20" spans="1:40" s="188" customFormat="1" ht="15" x14ac:dyDescent="0.25">
      <c r="A20" s="190">
        <v>16</v>
      </c>
      <c r="B20" s="384">
        <v>751.14490000000001</v>
      </c>
      <c r="C20" s="97">
        <f t="shared" si="0"/>
        <v>0</v>
      </c>
      <c r="D20" s="93">
        <f t="shared" si="1"/>
        <v>0</v>
      </c>
      <c r="E20" s="103">
        <v>0</v>
      </c>
      <c r="F20" s="95" t="s">
        <v>22</v>
      </c>
      <c r="G20" s="370">
        <v>420.21</v>
      </c>
      <c r="H20" s="97">
        <f t="shared" si="2"/>
        <v>0</v>
      </c>
      <c r="I20" s="95">
        <f t="shared" si="3"/>
        <v>0</v>
      </c>
      <c r="J20" s="384">
        <v>1671.2809999999999</v>
      </c>
      <c r="K20" s="97">
        <f t="shared" si="4"/>
        <v>0.20409999999992579</v>
      </c>
      <c r="L20" s="93">
        <f t="shared" si="5"/>
        <v>2449.1999999991094</v>
      </c>
      <c r="M20" s="94">
        <v>6.3</v>
      </c>
      <c r="N20" s="95" t="s">
        <v>22</v>
      </c>
      <c r="O20" s="213">
        <v>1031.52</v>
      </c>
      <c r="P20" s="97">
        <f t="shared" si="6"/>
        <v>0.11999999999989086</v>
      </c>
      <c r="Q20" s="95">
        <f t="shared" si="7"/>
        <v>1439.9999999986903</v>
      </c>
      <c r="R20" s="384">
        <v>7412.2888800000001</v>
      </c>
      <c r="S20" s="97">
        <f t="shared" si="8"/>
        <v>8.3920000000034634E-2</v>
      </c>
      <c r="T20" s="95">
        <f t="shared" si="9"/>
        <v>3.3568000000013853</v>
      </c>
      <c r="U20" s="383">
        <v>2208.915</v>
      </c>
      <c r="V20" s="97">
        <f t="shared" si="10"/>
        <v>0</v>
      </c>
      <c r="W20" s="96">
        <f t="shared" si="11"/>
        <v>0</v>
      </c>
      <c r="X20" s="384">
        <v>1438.8725999999999</v>
      </c>
      <c r="Y20" s="97">
        <f t="shared" si="12"/>
        <v>0.21659999999997126</v>
      </c>
      <c r="Z20" s="95">
        <f t="shared" si="13"/>
        <v>779.75999999989654</v>
      </c>
      <c r="AA20" s="383">
        <v>19.842400000000001</v>
      </c>
      <c r="AB20" s="97">
        <f t="shared" si="14"/>
        <v>0</v>
      </c>
      <c r="AC20" s="96">
        <f t="shared" si="15"/>
        <v>0</v>
      </c>
      <c r="AD20" s="243">
        <v>3.3319999999999999</v>
      </c>
      <c r="AE20" s="97">
        <f t="shared" si="16"/>
        <v>0</v>
      </c>
      <c r="AF20" s="95">
        <f t="shared" si="17"/>
        <v>0</v>
      </c>
      <c r="AG20" s="212">
        <v>35.771999999999998</v>
      </c>
      <c r="AH20" s="97">
        <f t="shared" si="18"/>
        <v>0</v>
      </c>
      <c r="AI20" s="95">
        <f t="shared" si="19"/>
        <v>0</v>
      </c>
      <c r="AJ20" s="212">
        <v>96.933999999999997</v>
      </c>
      <c r="AK20" s="97">
        <f t="shared" si="20"/>
        <v>0</v>
      </c>
      <c r="AL20" s="95">
        <f t="shared" si="21"/>
        <v>0</v>
      </c>
      <c r="AM20" s="98">
        <f t="shared" si="22"/>
        <v>1672.7967999992143</v>
      </c>
      <c r="AN20" s="233"/>
    </row>
    <row r="21" spans="1:40" s="188" customFormat="1" ht="15" x14ac:dyDescent="0.25">
      <c r="A21" s="190">
        <v>17</v>
      </c>
      <c r="B21" s="384">
        <v>751.14490000000001</v>
      </c>
      <c r="C21" s="97">
        <f t="shared" si="0"/>
        <v>0</v>
      </c>
      <c r="D21" s="93">
        <f t="shared" si="1"/>
        <v>0</v>
      </c>
      <c r="E21" s="94">
        <v>0</v>
      </c>
      <c r="F21" s="95" t="s">
        <v>22</v>
      </c>
      <c r="G21" s="370">
        <v>420.21</v>
      </c>
      <c r="H21" s="97">
        <f t="shared" si="2"/>
        <v>0</v>
      </c>
      <c r="I21" s="95">
        <f t="shared" si="3"/>
        <v>0</v>
      </c>
      <c r="J21" s="384">
        <v>1671.4797000000001</v>
      </c>
      <c r="K21" s="97">
        <f t="shared" si="4"/>
        <v>0.19870000000014443</v>
      </c>
      <c r="L21" s="93">
        <f t="shared" si="5"/>
        <v>2384.4000000017331</v>
      </c>
      <c r="M21" s="94">
        <v>6.3</v>
      </c>
      <c r="N21" s="95" t="s">
        <v>22</v>
      </c>
      <c r="O21" s="213">
        <v>1031.6400000000001</v>
      </c>
      <c r="P21" s="97">
        <f t="shared" si="6"/>
        <v>0.12000000000011823</v>
      </c>
      <c r="Q21" s="95">
        <f t="shared" si="7"/>
        <v>1440.0000000014188</v>
      </c>
      <c r="R21" s="384">
        <v>7412.3743999999997</v>
      </c>
      <c r="S21" s="97">
        <f t="shared" si="8"/>
        <v>8.5519999999633001E-2</v>
      </c>
      <c r="T21" s="95">
        <f t="shared" si="9"/>
        <v>3.42079999998532</v>
      </c>
      <c r="U21" s="383">
        <v>2208.915</v>
      </c>
      <c r="V21" s="97">
        <f t="shared" si="10"/>
        <v>0</v>
      </c>
      <c r="W21" s="96">
        <f t="shared" si="11"/>
        <v>0</v>
      </c>
      <c r="X21" s="384">
        <v>1439.0689</v>
      </c>
      <c r="Y21" s="97">
        <f t="shared" si="12"/>
        <v>0.19630000000006476</v>
      </c>
      <c r="Z21" s="95">
        <f t="shared" si="13"/>
        <v>706.68000000023312</v>
      </c>
      <c r="AA21" s="383">
        <v>19.842400000000001</v>
      </c>
      <c r="AB21" s="97">
        <f t="shared" si="14"/>
        <v>0</v>
      </c>
      <c r="AC21" s="96">
        <f t="shared" si="15"/>
        <v>0</v>
      </c>
      <c r="AD21" s="243">
        <v>3.3319999999999999</v>
      </c>
      <c r="AE21" s="97">
        <f t="shared" si="16"/>
        <v>0</v>
      </c>
      <c r="AF21" s="95">
        <f t="shared" si="17"/>
        <v>0</v>
      </c>
      <c r="AG21" s="212">
        <v>35.771999999999998</v>
      </c>
      <c r="AH21" s="97">
        <f t="shared" si="18"/>
        <v>0</v>
      </c>
      <c r="AI21" s="95">
        <f t="shared" si="19"/>
        <v>0</v>
      </c>
      <c r="AJ21" s="212">
        <v>96.933999999999997</v>
      </c>
      <c r="AK21" s="97">
        <f t="shared" si="20"/>
        <v>0</v>
      </c>
      <c r="AL21" s="95">
        <f t="shared" si="21"/>
        <v>0</v>
      </c>
      <c r="AM21" s="98">
        <f t="shared" si="22"/>
        <v>1681.1408000014853</v>
      </c>
      <c r="AN21" s="233"/>
    </row>
    <row r="22" spans="1:40" s="235" customFormat="1" ht="15" x14ac:dyDescent="0.25">
      <c r="A22" s="191">
        <v>18</v>
      </c>
      <c r="B22" s="385">
        <v>751.14490000000001</v>
      </c>
      <c r="C22" s="106">
        <f t="shared" si="0"/>
        <v>0</v>
      </c>
      <c r="D22" s="102">
        <f t="shared" si="1"/>
        <v>0</v>
      </c>
      <c r="E22" s="103">
        <v>0</v>
      </c>
      <c r="F22" s="104" t="s">
        <v>22</v>
      </c>
      <c r="G22" s="370">
        <v>420.21</v>
      </c>
      <c r="H22" s="106">
        <f t="shared" si="2"/>
        <v>0</v>
      </c>
      <c r="I22" s="104">
        <f t="shared" si="3"/>
        <v>0</v>
      </c>
      <c r="J22" s="385">
        <v>1671.6701</v>
      </c>
      <c r="K22" s="106">
        <f t="shared" si="4"/>
        <v>0.19039999999995416</v>
      </c>
      <c r="L22" s="102">
        <f t="shared" si="5"/>
        <v>2284.7999999994499</v>
      </c>
      <c r="M22" s="103">
        <v>6.3</v>
      </c>
      <c r="N22" s="104" t="s">
        <v>22</v>
      </c>
      <c r="O22" s="210">
        <v>1031.77</v>
      </c>
      <c r="P22" s="106">
        <f t="shared" si="6"/>
        <v>0.12999999999988177</v>
      </c>
      <c r="Q22" s="104">
        <f t="shared" si="7"/>
        <v>1559.9999999985812</v>
      </c>
      <c r="R22" s="384">
        <v>7412.4576800000004</v>
      </c>
      <c r="S22" s="106">
        <f t="shared" si="8"/>
        <v>8.3280000000740984E-2</v>
      </c>
      <c r="T22" s="104">
        <f t="shared" si="9"/>
        <v>3.3312000000296393</v>
      </c>
      <c r="U22" s="383">
        <v>2208.915</v>
      </c>
      <c r="V22" s="106">
        <f t="shared" si="10"/>
        <v>0</v>
      </c>
      <c r="W22" s="105">
        <f t="shared" si="11"/>
        <v>0</v>
      </c>
      <c r="X22" s="384">
        <v>1439.2418</v>
      </c>
      <c r="Y22" s="106">
        <f t="shared" si="12"/>
        <v>0.17290000000002692</v>
      </c>
      <c r="Z22" s="104">
        <f t="shared" si="13"/>
        <v>622.44000000009692</v>
      </c>
      <c r="AA22" s="383">
        <v>19.842400000000001</v>
      </c>
      <c r="AB22" s="106">
        <f t="shared" si="14"/>
        <v>0</v>
      </c>
      <c r="AC22" s="105">
        <f t="shared" si="15"/>
        <v>0</v>
      </c>
      <c r="AD22" s="244">
        <v>3.3319999999999999</v>
      </c>
      <c r="AE22" s="106">
        <f t="shared" si="16"/>
        <v>0</v>
      </c>
      <c r="AF22" s="104">
        <f t="shared" si="17"/>
        <v>0</v>
      </c>
      <c r="AG22" s="209">
        <v>35.771999999999998</v>
      </c>
      <c r="AH22" s="106">
        <f t="shared" si="18"/>
        <v>0</v>
      </c>
      <c r="AI22" s="104">
        <f t="shared" si="19"/>
        <v>0</v>
      </c>
      <c r="AJ22" s="209">
        <v>96.933999999999997</v>
      </c>
      <c r="AK22" s="106">
        <f t="shared" si="20"/>
        <v>0</v>
      </c>
      <c r="AL22" s="104">
        <f t="shared" si="21"/>
        <v>0</v>
      </c>
      <c r="AM22" s="107">
        <f t="shared" si="22"/>
        <v>1665.6911999993827</v>
      </c>
      <c r="AN22" s="234"/>
    </row>
    <row r="23" spans="1:40" s="188" customFormat="1" ht="15" x14ac:dyDescent="0.25">
      <c r="A23" s="190">
        <v>19</v>
      </c>
      <c r="B23" s="389">
        <v>751.14490000000001</v>
      </c>
      <c r="C23" s="97">
        <f t="shared" si="0"/>
        <v>0</v>
      </c>
      <c r="D23" s="93">
        <f t="shared" si="1"/>
        <v>0</v>
      </c>
      <c r="E23" s="94">
        <v>0</v>
      </c>
      <c r="F23" s="95" t="s">
        <v>22</v>
      </c>
      <c r="G23" s="370">
        <v>420.21</v>
      </c>
      <c r="H23" s="97">
        <f t="shared" si="2"/>
        <v>0</v>
      </c>
      <c r="I23" s="95">
        <f t="shared" si="3"/>
        <v>0</v>
      </c>
      <c r="J23" s="389">
        <v>1671.8490999999999</v>
      </c>
      <c r="K23" s="97">
        <f t="shared" si="4"/>
        <v>0.17899999999985994</v>
      </c>
      <c r="L23" s="93">
        <f t="shared" si="5"/>
        <v>2147.9999999983193</v>
      </c>
      <c r="M23" s="94">
        <v>6.3</v>
      </c>
      <c r="N23" s="95" t="s">
        <v>22</v>
      </c>
      <c r="O23" s="213">
        <v>1031.9000000000001</v>
      </c>
      <c r="P23" s="97">
        <f t="shared" si="6"/>
        <v>0.13000000000010914</v>
      </c>
      <c r="Q23" s="95">
        <f t="shared" si="7"/>
        <v>1560.0000000013097</v>
      </c>
      <c r="R23" s="384">
        <v>7412.5404799999997</v>
      </c>
      <c r="S23" s="97">
        <f t="shared" si="8"/>
        <v>8.2799999999224383E-2</v>
      </c>
      <c r="T23" s="95">
        <f t="shared" si="9"/>
        <v>3.3119999999689753</v>
      </c>
      <c r="U23" s="383">
        <v>2208.915</v>
      </c>
      <c r="V23" s="97">
        <f t="shared" si="10"/>
        <v>0</v>
      </c>
      <c r="W23" s="96">
        <f t="shared" si="11"/>
        <v>0</v>
      </c>
      <c r="X23" s="384">
        <v>1439.3761999999999</v>
      </c>
      <c r="Y23" s="97">
        <f t="shared" si="12"/>
        <v>0.13439999999991414</v>
      </c>
      <c r="Z23" s="95">
        <f t="shared" si="13"/>
        <v>483.83999999969092</v>
      </c>
      <c r="AA23" s="383">
        <v>19.842400000000001</v>
      </c>
      <c r="AB23" s="97">
        <f t="shared" si="14"/>
        <v>0</v>
      </c>
      <c r="AC23" s="96">
        <f t="shared" si="15"/>
        <v>0</v>
      </c>
      <c r="AD23" s="381">
        <v>3.3319999999999999</v>
      </c>
      <c r="AE23" s="97">
        <f t="shared" si="16"/>
        <v>0</v>
      </c>
      <c r="AF23" s="95">
        <f t="shared" si="17"/>
        <v>0</v>
      </c>
      <c r="AG23" s="378">
        <v>35.771999999999998</v>
      </c>
      <c r="AH23" s="97">
        <f t="shared" si="18"/>
        <v>0</v>
      </c>
      <c r="AI23" s="95">
        <f t="shared" si="19"/>
        <v>0</v>
      </c>
      <c r="AJ23" s="378">
        <v>96.933999999999997</v>
      </c>
      <c r="AK23" s="97">
        <f t="shared" si="20"/>
        <v>0</v>
      </c>
      <c r="AL23" s="95">
        <f t="shared" si="21"/>
        <v>0</v>
      </c>
      <c r="AM23" s="98">
        <f t="shared" si="22"/>
        <v>1667.4719999985973</v>
      </c>
      <c r="AN23" s="233"/>
    </row>
    <row r="24" spans="1:40" s="189" customFormat="1" ht="15" x14ac:dyDescent="0.25">
      <c r="A24" s="193">
        <v>20</v>
      </c>
      <c r="B24" s="386">
        <v>751.14490000000001</v>
      </c>
      <c r="C24" s="123">
        <f t="shared" si="0"/>
        <v>0</v>
      </c>
      <c r="D24" s="119">
        <f t="shared" si="1"/>
        <v>0</v>
      </c>
      <c r="E24" s="366">
        <v>0</v>
      </c>
      <c r="F24" s="121" t="s">
        <v>22</v>
      </c>
      <c r="G24" s="370">
        <v>420.21</v>
      </c>
      <c r="H24" s="123">
        <f t="shared" si="2"/>
        <v>0</v>
      </c>
      <c r="I24" s="121">
        <f t="shared" si="3"/>
        <v>0</v>
      </c>
      <c r="J24" s="386">
        <v>1672.0246999999999</v>
      </c>
      <c r="K24" s="123">
        <f t="shared" si="4"/>
        <v>0.17560000000003129</v>
      </c>
      <c r="L24" s="119">
        <f t="shared" si="5"/>
        <v>2107.2000000003754</v>
      </c>
      <c r="M24" s="120">
        <v>6.3</v>
      </c>
      <c r="N24" s="121" t="s">
        <v>22</v>
      </c>
      <c r="O24" s="206">
        <v>1032.02</v>
      </c>
      <c r="P24" s="123">
        <f t="shared" si="6"/>
        <v>0.11999999999989086</v>
      </c>
      <c r="Q24" s="121">
        <f t="shared" si="7"/>
        <v>1439.9999999986903</v>
      </c>
      <c r="R24" s="384">
        <v>7412.6240799999996</v>
      </c>
      <c r="S24" s="123">
        <f t="shared" si="8"/>
        <v>8.3599999999933061E-2</v>
      </c>
      <c r="T24" s="121">
        <f t="shared" si="9"/>
        <v>3.3439999999973224</v>
      </c>
      <c r="U24" s="383">
        <v>2208.915</v>
      </c>
      <c r="V24" s="123">
        <f t="shared" si="10"/>
        <v>0</v>
      </c>
      <c r="W24" s="122">
        <f t="shared" si="11"/>
        <v>0</v>
      </c>
      <c r="X24" s="384">
        <v>1439.4960000000001</v>
      </c>
      <c r="Y24" s="123">
        <f t="shared" si="12"/>
        <v>0.11980000000016844</v>
      </c>
      <c r="Z24" s="121">
        <f t="shared" si="13"/>
        <v>431.28000000060638</v>
      </c>
      <c r="AA24" s="383">
        <v>19.842400000000001</v>
      </c>
      <c r="AB24" s="123">
        <f t="shared" si="14"/>
        <v>0</v>
      </c>
      <c r="AC24" s="122">
        <f t="shared" si="15"/>
        <v>0</v>
      </c>
      <c r="AD24" s="245">
        <v>3.3319999999999999</v>
      </c>
      <c r="AE24" s="123">
        <f t="shared" si="16"/>
        <v>0</v>
      </c>
      <c r="AF24" s="121">
        <f t="shared" si="17"/>
        <v>0</v>
      </c>
      <c r="AG24" s="211">
        <v>35.771999999999998</v>
      </c>
      <c r="AH24" s="123">
        <f t="shared" si="18"/>
        <v>0</v>
      </c>
      <c r="AI24" s="121">
        <f t="shared" si="19"/>
        <v>0</v>
      </c>
      <c r="AJ24" s="211">
        <v>96.933999999999997</v>
      </c>
      <c r="AK24" s="123">
        <f t="shared" si="20"/>
        <v>0</v>
      </c>
      <c r="AL24" s="121">
        <f t="shared" si="21"/>
        <v>0</v>
      </c>
      <c r="AM24" s="124">
        <f t="shared" si="22"/>
        <v>1679.2639999997664</v>
      </c>
      <c r="AN24" s="238"/>
    </row>
    <row r="25" spans="1:40" s="235" customFormat="1" ht="15.75" thickBot="1" x14ac:dyDescent="0.3">
      <c r="A25" s="191">
        <v>21</v>
      </c>
      <c r="B25" s="385">
        <v>751.14490000000001</v>
      </c>
      <c r="C25" s="106">
        <f t="shared" si="0"/>
        <v>0</v>
      </c>
      <c r="D25" s="102">
        <f t="shared" si="1"/>
        <v>0</v>
      </c>
      <c r="E25" s="103">
        <v>0</v>
      </c>
      <c r="F25" s="104" t="s">
        <v>22</v>
      </c>
      <c r="G25" s="372">
        <v>420.21</v>
      </c>
      <c r="H25" s="106">
        <f t="shared" si="2"/>
        <v>0</v>
      </c>
      <c r="I25" s="104">
        <f t="shared" si="3"/>
        <v>0</v>
      </c>
      <c r="J25" s="385">
        <v>1672.194</v>
      </c>
      <c r="K25" s="106">
        <f t="shared" si="4"/>
        <v>0.1693000000000211</v>
      </c>
      <c r="L25" s="102">
        <f t="shared" si="5"/>
        <v>2031.6000000002532</v>
      </c>
      <c r="M25" s="103">
        <v>6.3</v>
      </c>
      <c r="N25" s="104" t="s">
        <v>22</v>
      </c>
      <c r="O25" s="210">
        <v>1032.1500000000001</v>
      </c>
      <c r="P25" s="106">
        <f t="shared" si="6"/>
        <v>0.13000000000010914</v>
      </c>
      <c r="Q25" s="104">
        <f t="shared" si="7"/>
        <v>1560.0000000013097</v>
      </c>
      <c r="R25" s="385">
        <v>7412.7067999999999</v>
      </c>
      <c r="S25" s="106">
        <f t="shared" si="8"/>
        <v>8.2720000000335858E-2</v>
      </c>
      <c r="T25" s="104">
        <f t="shared" si="9"/>
        <v>3.3088000000134343</v>
      </c>
      <c r="U25" s="392">
        <v>2208.915</v>
      </c>
      <c r="V25" s="106">
        <f t="shared" si="10"/>
        <v>0</v>
      </c>
      <c r="W25" s="105">
        <f t="shared" si="11"/>
        <v>0</v>
      </c>
      <c r="X25" s="385">
        <v>1439.5942</v>
      </c>
      <c r="Y25" s="106">
        <f t="shared" si="12"/>
        <v>9.819999999990614E-2</v>
      </c>
      <c r="Z25" s="104">
        <f t="shared" si="13"/>
        <v>353.5199999996621</v>
      </c>
      <c r="AA25" s="392">
        <v>19.842400000000001</v>
      </c>
      <c r="AB25" s="106">
        <f t="shared" si="14"/>
        <v>0</v>
      </c>
      <c r="AC25" s="105">
        <f t="shared" si="15"/>
        <v>0</v>
      </c>
      <c r="AD25" s="244">
        <v>3.3319999999999999</v>
      </c>
      <c r="AE25" s="106">
        <f t="shared" si="16"/>
        <v>0</v>
      </c>
      <c r="AF25" s="104">
        <f t="shared" si="17"/>
        <v>0</v>
      </c>
      <c r="AG25" s="209">
        <v>35.771999999999998</v>
      </c>
      <c r="AH25" s="106">
        <f t="shared" si="18"/>
        <v>0</v>
      </c>
      <c r="AI25" s="104">
        <f t="shared" si="19"/>
        <v>0</v>
      </c>
      <c r="AJ25" s="209">
        <v>96.933999999999997</v>
      </c>
      <c r="AK25" s="106">
        <f t="shared" si="20"/>
        <v>0</v>
      </c>
      <c r="AL25" s="104">
        <f t="shared" si="21"/>
        <v>0</v>
      </c>
      <c r="AM25" s="107">
        <f t="shared" si="22"/>
        <v>1681.3888000006045</v>
      </c>
      <c r="AN25" s="234"/>
    </row>
    <row r="26" spans="1:40" s="237" customFormat="1" ht="15.75" thickBot="1" x14ac:dyDescent="0.3">
      <c r="A26" s="192">
        <v>22</v>
      </c>
      <c r="B26" s="388">
        <v>751.14490000000001</v>
      </c>
      <c r="C26" s="113">
        <f t="shared" si="0"/>
        <v>0</v>
      </c>
      <c r="D26" s="109">
        <f t="shared" si="1"/>
        <v>0</v>
      </c>
      <c r="E26" s="110">
        <v>0</v>
      </c>
      <c r="F26" s="111" t="s">
        <v>22</v>
      </c>
      <c r="G26" s="394">
        <v>420.21</v>
      </c>
      <c r="H26" s="113">
        <f t="shared" si="2"/>
        <v>0</v>
      </c>
      <c r="I26" s="111">
        <f t="shared" si="3"/>
        <v>0</v>
      </c>
      <c r="J26" s="388">
        <v>1672.3598999999999</v>
      </c>
      <c r="K26" s="113">
        <f t="shared" si="4"/>
        <v>0.16589999999996508</v>
      </c>
      <c r="L26" s="109">
        <f t="shared" si="5"/>
        <v>1990.7999999995809</v>
      </c>
      <c r="M26" s="110">
        <v>6.3</v>
      </c>
      <c r="N26" s="111" t="s">
        <v>22</v>
      </c>
      <c r="O26" s="208">
        <v>1032.27</v>
      </c>
      <c r="P26" s="113">
        <f t="shared" si="6"/>
        <v>0.11999999999989086</v>
      </c>
      <c r="Q26" s="111">
        <f t="shared" si="7"/>
        <v>1439.9999999986903</v>
      </c>
      <c r="R26" s="388">
        <v>7412.7905600000004</v>
      </c>
      <c r="S26" s="113">
        <f t="shared" si="8"/>
        <v>8.3760000000438595E-2</v>
      </c>
      <c r="T26" s="111">
        <f t="shared" si="9"/>
        <v>3.3504000000175438</v>
      </c>
      <c r="U26" s="395">
        <v>2208.915</v>
      </c>
      <c r="V26" s="113">
        <f t="shared" si="10"/>
        <v>0</v>
      </c>
      <c r="W26" s="112">
        <f t="shared" si="11"/>
        <v>0</v>
      </c>
      <c r="X26" s="388">
        <v>1439.6781000000001</v>
      </c>
      <c r="Y26" s="113">
        <f t="shared" si="12"/>
        <v>8.3900000000085129E-2</v>
      </c>
      <c r="Z26" s="111">
        <f t="shared" si="13"/>
        <v>302.04000000030646</v>
      </c>
      <c r="AA26" s="395">
        <v>19.842400000000001</v>
      </c>
      <c r="AB26" s="113">
        <f t="shared" si="14"/>
        <v>0</v>
      </c>
      <c r="AC26" s="112">
        <f t="shared" si="15"/>
        <v>0</v>
      </c>
      <c r="AD26" s="380">
        <v>3.3319999999999999</v>
      </c>
      <c r="AE26" s="113">
        <f t="shared" si="16"/>
        <v>0</v>
      </c>
      <c r="AF26" s="111">
        <f t="shared" si="17"/>
        <v>0</v>
      </c>
      <c r="AG26" s="207">
        <v>35.771999999999998</v>
      </c>
      <c r="AH26" s="113">
        <f t="shared" si="18"/>
        <v>0</v>
      </c>
      <c r="AI26" s="111">
        <f t="shared" si="19"/>
        <v>0</v>
      </c>
      <c r="AJ26" s="207">
        <v>96.933999999999997</v>
      </c>
      <c r="AK26" s="113">
        <f t="shared" si="20"/>
        <v>0</v>
      </c>
      <c r="AL26" s="111">
        <f t="shared" si="21"/>
        <v>0</v>
      </c>
      <c r="AM26" s="114">
        <f t="shared" si="22"/>
        <v>1692.110399999292</v>
      </c>
      <c r="AN26" s="236"/>
    </row>
    <row r="27" spans="1:40" s="91" customFormat="1" ht="15" x14ac:dyDescent="0.25">
      <c r="A27" s="193">
        <v>23</v>
      </c>
      <c r="B27" s="386">
        <v>751.14490000000001</v>
      </c>
      <c r="C27" s="118">
        <f t="shared" si="0"/>
        <v>0</v>
      </c>
      <c r="D27" s="312">
        <f t="shared" si="1"/>
        <v>0</v>
      </c>
      <c r="E27" s="120">
        <v>0</v>
      </c>
      <c r="F27" s="121" t="s">
        <v>22</v>
      </c>
      <c r="G27" s="373">
        <v>420.21</v>
      </c>
      <c r="H27" s="118">
        <f t="shared" si="2"/>
        <v>0</v>
      </c>
      <c r="I27" s="205">
        <f t="shared" si="3"/>
        <v>0</v>
      </c>
      <c r="J27" s="386">
        <v>1672.5233000000001</v>
      </c>
      <c r="K27" s="123">
        <f t="shared" si="4"/>
        <v>0.16340000000013788</v>
      </c>
      <c r="L27" s="119">
        <f t="shared" si="5"/>
        <v>1960.8000000016546</v>
      </c>
      <c r="M27" s="120">
        <v>6.3</v>
      </c>
      <c r="N27" s="121" t="s">
        <v>22</v>
      </c>
      <c r="O27" s="375">
        <v>1032.3900000000001</v>
      </c>
      <c r="P27" s="123">
        <f t="shared" si="6"/>
        <v>0.12000000000011823</v>
      </c>
      <c r="Q27" s="121">
        <f t="shared" si="7"/>
        <v>1440.0000000014188</v>
      </c>
      <c r="R27" s="386">
        <v>7412.8766400000004</v>
      </c>
      <c r="S27" s="123">
        <f t="shared" si="8"/>
        <v>8.6080000000038126E-2</v>
      </c>
      <c r="T27" s="121">
        <f t="shared" si="9"/>
        <v>3.443200000001525</v>
      </c>
      <c r="U27" s="393">
        <v>2208.915</v>
      </c>
      <c r="V27" s="367">
        <f t="shared" si="10"/>
        <v>0</v>
      </c>
      <c r="W27" s="122">
        <f t="shared" si="11"/>
        <v>0</v>
      </c>
      <c r="X27" s="386">
        <v>1439.7547999999999</v>
      </c>
      <c r="Y27" s="123">
        <f t="shared" si="12"/>
        <v>7.6699999999846113E-2</v>
      </c>
      <c r="Z27" s="121">
        <f t="shared" si="13"/>
        <v>276.11999999944601</v>
      </c>
      <c r="AA27" s="393">
        <v>19.842400000000001</v>
      </c>
      <c r="AB27" s="118">
        <f t="shared" si="14"/>
        <v>0</v>
      </c>
      <c r="AC27" s="122">
        <f t="shared" si="15"/>
        <v>0</v>
      </c>
      <c r="AD27" s="245">
        <v>3.3319999999999999</v>
      </c>
      <c r="AE27" s="367">
        <f t="shared" si="16"/>
        <v>0</v>
      </c>
      <c r="AF27" s="121">
        <f t="shared" si="17"/>
        <v>0</v>
      </c>
      <c r="AG27" s="368">
        <v>35.771999999999998</v>
      </c>
      <c r="AH27" s="123">
        <f t="shared" si="18"/>
        <v>0</v>
      </c>
      <c r="AI27" s="121">
        <f t="shared" si="19"/>
        <v>0</v>
      </c>
      <c r="AJ27" s="368">
        <v>96.933999999999997</v>
      </c>
      <c r="AK27" s="123">
        <f t="shared" si="20"/>
        <v>0</v>
      </c>
      <c r="AL27" s="121">
        <f t="shared" si="21"/>
        <v>0</v>
      </c>
      <c r="AM27" s="124">
        <f t="shared" si="22"/>
        <v>1688.1232000022101</v>
      </c>
    </row>
    <row r="28" spans="1:40" s="239" customFormat="1" ht="15.75" thickBot="1" x14ac:dyDescent="0.3">
      <c r="A28" s="194">
        <v>24</v>
      </c>
      <c r="B28" s="390">
        <v>751.14490000000001</v>
      </c>
      <c r="C28" s="125">
        <f t="shared" si="0"/>
        <v>0</v>
      </c>
      <c r="D28" s="204">
        <f t="shared" si="1"/>
        <v>0</v>
      </c>
      <c r="E28" s="127">
        <v>0</v>
      </c>
      <c r="F28" s="128" t="s">
        <v>22</v>
      </c>
      <c r="G28" s="371">
        <v>420.21</v>
      </c>
      <c r="H28" s="125">
        <f t="shared" si="2"/>
        <v>0</v>
      </c>
      <c r="I28" s="203">
        <f t="shared" si="3"/>
        <v>0</v>
      </c>
      <c r="J28" s="390">
        <v>1672.68</v>
      </c>
      <c r="K28" s="130">
        <f t="shared" si="4"/>
        <v>0.15670000000000073</v>
      </c>
      <c r="L28" s="126">
        <f t="shared" si="5"/>
        <v>1880.4000000000087</v>
      </c>
      <c r="M28" s="127">
        <v>6.3</v>
      </c>
      <c r="N28" s="128" t="s">
        <v>22</v>
      </c>
      <c r="O28" s="376">
        <v>1032.5</v>
      </c>
      <c r="P28" s="130">
        <f t="shared" si="6"/>
        <v>0.10999999999989996</v>
      </c>
      <c r="Q28" s="128">
        <f t="shared" si="7"/>
        <v>1319.9999999987995</v>
      </c>
      <c r="R28" s="384">
        <v>7412.9620000000004</v>
      </c>
      <c r="S28" s="130">
        <f t="shared" si="8"/>
        <v>8.5360000000036962E-2</v>
      </c>
      <c r="T28" s="128">
        <f t="shared" si="9"/>
        <v>3.4144000000014785</v>
      </c>
      <c r="U28" s="383">
        <v>2208.915</v>
      </c>
      <c r="V28" s="202">
        <f t="shared" si="10"/>
        <v>0</v>
      </c>
      <c r="W28" s="129">
        <f t="shared" si="11"/>
        <v>0</v>
      </c>
      <c r="X28" s="384">
        <v>1439.8227999999999</v>
      </c>
      <c r="Y28" s="130">
        <f t="shared" si="12"/>
        <v>6.7999999999983629E-2</v>
      </c>
      <c r="Z28" s="128">
        <f t="shared" si="13"/>
        <v>244.79999999994106</v>
      </c>
      <c r="AA28" s="383">
        <v>19.842400000000001</v>
      </c>
      <c r="AB28" s="125">
        <f t="shared" si="14"/>
        <v>0</v>
      </c>
      <c r="AC28" s="129">
        <f t="shared" si="15"/>
        <v>0</v>
      </c>
      <c r="AD28" s="246">
        <v>3.3319999999999999</v>
      </c>
      <c r="AE28" s="202">
        <f t="shared" si="16"/>
        <v>0</v>
      </c>
      <c r="AF28" s="128">
        <f t="shared" si="17"/>
        <v>0</v>
      </c>
      <c r="AG28" s="201">
        <v>35.771999999999998</v>
      </c>
      <c r="AH28" s="130">
        <f t="shared" si="18"/>
        <v>0</v>
      </c>
      <c r="AI28" s="128">
        <f t="shared" si="19"/>
        <v>0</v>
      </c>
      <c r="AJ28" s="201">
        <v>96.933999999999997</v>
      </c>
      <c r="AK28" s="130">
        <f t="shared" si="20"/>
        <v>0</v>
      </c>
      <c r="AL28" s="128">
        <f t="shared" si="21"/>
        <v>0</v>
      </c>
      <c r="AM28" s="131">
        <f t="shared" si="22"/>
        <v>1639.0144000000691</v>
      </c>
    </row>
    <row r="29" spans="1:40" s="2" customFormat="1" ht="13.5" thickBot="1" x14ac:dyDescent="0.25">
      <c r="A29" s="261" t="s">
        <v>46</v>
      </c>
      <c r="B29" s="262"/>
      <c r="C29" s="253"/>
      <c r="D29" s="59">
        <f>SUM(D5:D28)</f>
        <v>0</v>
      </c>
      <c r="E29" s="255"/>
      <c r="F29" s="255"/>
      <c r="G29" s="255"/>
      <c r="H29" s="255"/>
      <c r="I29" s="255">
        <f>SUM(I5:I28)</f>
        <v>0</v>
      </c>
      <c r="J29" s="252"/>
      <c r="K29" s="253"/>
      <c r="L29" s="59">
        <f>SUM(L5:L28)</f>
        <v>51470.400000001973</v>
      </c>
      <c r="M29" s="255"/>
      <c r="N29" s="59"/>
      <c r="O29" s="258"/>
      <c r="P29" s="255"/>
      <c r="Q29" s="59">
        <f>SUM(Q5:Q28)</f>
        <v>35400.000000000546</v>
      </c>
      <c r="R29" s="252"/>
      <c r="S29" s="253"/>
      <c r="T29" s="59">
        <f>SUM(T5:T28)</f>
        <v>81.680000000014843</v>
      </c>
      <c r="U29" s="255"/>
      <c r="V29" s="255"/>
      <c r="W29" s="231">
        <f>SUM(W5:W28)</f>
        <v>0</v>
      </c>
      <c r="X29" s="252"/>
      <c r="Y29" s="253"/>
      <c r="Z29" s="59">
        <f>SUM(Z5:Z28)</f>
        <v>12071.879999999965</v>
      </c>
      <c r="AA29" s="253"/>
      <c r="AB29" s="253"/>
      <c r="AC29" s="255">
        <f>SUM(AC5:AC28)</f>
        <v>0</v>
      </c>
      <c r="AD29" s="60"/>
      <c r="AE29" s="63"/>
      <c r="AF29" s="59">
        <f>SUM(AF5:AF28)</f>
        <v>0</v>
      </c>
      <c r="AG29" s="60"/>
      <c r="AH29" s="63"/>
      <c r="AI29" s="59">
        <f>SUM(AI5:AI28)</f>
        <v>0</v>
      </c>
      <c r="AJ29" s="60"/>
      <c r="AK29" s="63"/>
      <c r="AL29" s="59">
        <f>SUM(AL5:AL28)</f>
        <v>0</v>
      </c>
      <c r="AM29" s="279">
        <f>SUM(AM5:AM28)</f>
        <v>39480.20000000202</v>
      </c>
    </row>
    <row r="30" spans="1:40" ht="13.5" thickBot="1" x14ac:dyDescent="0.25">
      <c r="A30" s="60"/>
      <c r="B30" s="265" t="s">
        <v>25</v>
      </c>
      <c r="C30" s="266"/>
      <c r="D30" s="69"/>
      <c r="E30" s="63"/>
      <c r="F30" s="63"/>
      <c r="G30" s="63"/>
      <c r="H30" s="63"/>
      <c r="I30" s="63"/>
      <c r="J30" s="265" t="s">
        <v>25</v>
      </c>
      <c r="K30" s="266"/>
      <c r="L30" s="69"/>
      <c r="M30" s="63"/>
      <c r="N30" s="69"/>
      <c r="O30" s="60"/>
      <c r="P30" s="63"/>
      <c r="Q30" s="69"/>
      <c r="R30" s="265" t="s">
        <v>61</v>
      </c>
      <c r="S30" s="266"/>
      <c r="T30" s="69"/>
      <c r="U30" s="266" t="s">
        <v>61</v>
      </c>
      <c r="V30" s="266"/>
      <c r="W30" s="63"/>
      <c r="X30" s="265" t="s">
        <v>27</v>
      </c>
      <c r="Y30" s="266"/>
      <c r="Z30" s="69"/>
      <c r="AA30" s="266" t="s">
        <v>27</v>
      </c>
      <c r="AB30" s="266"/>
      <c r="AC30" s="63"/>
      <c r="AD30" s="265" t="s">
        <v>27</v>
      </c>
      <c r="AE30" s="266"/>
      <c r="AF30" s="69"/>
      <c r="AG30" s="265" t="s">
        <v>27</v>
      </c>
      <c r="AH30" s="266"/>
      <c r="AI30" s="69"/>
      <c r="AJ30" s="265" t="s">
        <v>27</v>
      </c>
      <c r="AK30" s="266"/>
      <c r="AL30" s="69"/>
      <c r="AM30" s="280"/>
    </row>
    <row r="31" spans="1:40" ht="18.75" customHeight="1" x14ac:dyDescent="0.2">
      <c r="A31" s="2"/>
      <c r="B31" s="391" t="s">
        <v>408</v>
      </c>
      <c r="C31" s="391"/>
      <c r="D31" s="391"/>
      <c r="E31" s="391"/>
      <c r="F31" s="391"/>
      <c r="G31" s="391"/>
      <c r="H31" s="391"/>
      <c r="I31" s="39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40" x14ac:dyDescent="0.2">
      <c r="A32" s="2"/>
      <c r="B32" s="68" t="s">
        <v>29</v>
      </c>
      <c r="C32" s="73">
        <f>AM29/24</f>
        <v>1645.0083333334176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75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2">
      <c r="A33" s="2"/>
      <c r="B33" s="68" t="s">
        <v>30</v>
      </c>
      <c r="C33" s="73">
        <f>AM26</f>
        <v>1692.110399999292</v>
      </c>
      <c r="D33" s="2"/>
      <c r="E33" s="2"/>
      <c r="F33" s="2"/>
      <c r="G33" s="7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2">
      <c r="A34" s="2"/>
      <c r="B34" s="68" t="s">
        <v>31</v>
      </c>
      <c r="C34" s="76">
        <f>C32/C33</f>
        <v>0.97216371540184721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7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5.75" x14ac:dyDescent="0.25">
      <c r="A35" s="2"/>
      <c r="B35" s="77" t="s">
        <v>32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80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8.25" customHeight="1" x14ac:dyDescent="0.25">
      <c r="A36" s="2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81"/>
      <c r="Q36" s="81"/>
      <c r="R36" s="81"/>
      <c r="S36" s="80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9.75" customHeight="1" x14ac:dyDescent="0.25">
      <c r="A37" s="2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5.75" x14ac:dyDescent="0.25">
      <c r="A38" s="2"/>
      <c r="B38" s="77" t="s">
        <v>33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80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</sheetData>
  <mergeCells count="12">
    <mergeCell ref="B31:I31"/>
    <mergeCell ref="A29:B29"/>
    <mergeCell ref="AM29:AM30"/>
    <mergeCell ref="B30:C30"/>
    <mergeCell ref="J30:K30"/>
    <mergeCell ref="R30:S30"/>
    <mergeCell ref="U30:V30"/>
    <mergeCell ref="X30:Y30"/>
    <mergeCell ref="AA30:AB30"/>
    <mergeCell ref="AD30:AE30"/>
    <mergeCell ref="AG30:AH30"/>
    <mergeCell ref="AJ30:AK30"/>
  </mergeCells>
  <pageMargins left="0.19685039370078741" right="0.19685039370078741" top="0.19685039370078741" bottom="0.19685039370078741" header="0.31496062992125984" footer="0.31496062992125984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15.06.2016 ПОС</vt:lpstr>
      <vt:lpstr>15.06.2016г ЦФОС 1</vt:lpstr>
      <vt:lpstr>15.06.2016г ЦФОС 2 </vt:lpstr>
      <vt:lpstr>15.06.2016г ГПП-32</vt:lpstr>
    </vt:vector>
  </TitlesOfParts>
  <Company>kraskom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Бабаева Любовь Георгиевна</dc:creator>
  <cp:lastModifiedBy>Бабаева Любовь Георгиевна</cp:lastModifiedBy>
  <cp:lastPrinted>2016-06-17T07:56:49Z</cp:lastPrinted>
  <dcterms:created xsi:type="dcterms:W3CDTF">2014-06-23T08:00:03Z</dcterms:created>
  <dcterms:modified xsi:type="dcterms:W3CDTF">2016-06-17T08:07:16Z</dcterms:modified>
</cp:coreProperties>
</file>