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240" yWindow="90" windowWidth="24795" windowHeight="11865" firstSheet="1" activeTab="3"/>
  </bookViews>
  <sheets>
    <sheet name="пр.1.1. утв в 2015" sheetId="7" r:id="rId1"/>
    <sheet name="пр.2.2 утв в 2015" sheetId="8" r:id="rId2"/>
    <sheet name="1.1 корр 2016" sheetId="5" r:id="rId3"/>
    <sheet name="1.2." sheetId="3" r:id="rId4"/>
    <sheet name="2.2." sheetId="1" r:id="rId5"/>
    <sheet name="1.3" sheetId="4" r:id="rId6"/>
    <sheet name="1.4" sheetId="6" r:id="rId7"/>
    <sheet name="п. 12" sheetId="17" r:id="rId8"/>
    <sheet name="п. 13" sheetId="10" r:id="rId9"/>
    <sheet name="п. 14" sheetId="11" r:id="rId10"/>
    <sheet name="п. 15" sheetId="18" r:id="rId11"/>
    <sheet name="п. 16" sheetId="22" r:id="rId12"/>
    <sheet name="п. 17 а" sheetId="12" r:id="rId13"/>
    <sheet name="п. 17 б" sheetId="13" r:id="rId14"/>
    <sheet name="п. 17 в" sheetId="14" r:id="rId15"/>
    <sheet name="п. 17 г" sheetId="21" r:id="rId16"/>
    <sheet name="п. 17 д" sheetId="15" r:id="rId17"/>
    <sheet name="п. 18 а" sheetId="19" r:id="rId18"/>
    <sheet name="п. 18 б" sheetId="16" r:id="rId19"/>
    <sheet name="п. 18 в" sheetId="20" r:id="rId20"/>
  </sheets>
  <definedNames>
    <definedName name="_xlnm.Print_Titles" localSheetId="2">'1.1 корр 2016'!$8:$10</definedName>
    <definedName name="_xlnm.Print_Titles" localSheetId="3">'1.2.'!$8:$10</definedName>
    <definedName name="_xlnm.Print_Titles" localSheetId="6">'1.4'!$9:$11</definedName>
    <definedName name="_xlnm.Print_Titles" localSheetId="4">'2.2.'!$9:$11</definedName>
    <definedName name="_xlnm.Print_Area" localSheetId="2">'1.1 корр 2016'!$A$1:$AH$142</definedName>
    <definedName name="_xlnm.Print_Area" localSheetId="3">'1.2.'!$A$1:$AK$153</definedName>
    <definedName name="_xlnm.Print_Area" localSheetId="5">'1.3'!$A$1:$AI$100</definedName>
    <definedName name="_xlnm.Print_Area" localSheetId="4">'2.2.'!$A$1:$AA$135</definedName>
  </definedNames>
  <calcPr calcId="152511" fullCalcOnLoad="1"/>
</workbook>
</file>

<file path=xl/calcChain.xml><?xml version="1.0" encoding="utf-8"?>
<calcChain xmlns="http://schemas.openxmlformats.org/spreadsheetml/2006/main">
  <c r="N15" i="22" l="1"/>
  <c r="N16" i="22"/>
  <c r="AB42" i="5"/>
  <c r="Z42" i="5"/>
  <c r="P13" i="3"/>
  <c r="P12" i="3"/>
  <c r="P11" i="3" s="1"/>
  <c r="CB15" i="6"/>
  <c r="BS15" i="6"/>
  <c r="E82" i="12"/>
  <c r="EA70" i="6"/>
  <c r="F71" i="6"/>
  <c r="F72" i="6"/>
  <c r="F73" i="6"/>
  <c r="F70" i="6"/>
  <c r="U67" i="3"/>
  <c r="V67" i="3"/>
  <c r="R67" i="3"/>
  <c r="H64" i="5"/>
  <c r="AG65" i="4" s="1"/>
  <c r="B70" i="4"/>
  <c r="B71" i="4"/>
  <c r="B72" i="4"/>
  <c r="B69" i="4"/>
  <c r="B67" i="1"/>
  <c r="B68" i="1"/>
  <c r="B69" i="1"/>
  <c r="B66" i="1"/>
  <c r="U54" i="3"/>
  <c r="V54" i="3"/>
  <c r="R54" i="3"/>
  <c r="AK71" i="3"/>
  <c r="HE70" i="6" s="1"/>
  <c r="R74" i="3"/>
  <c r="U74" i="3"/>
  <c r="V74" i="3"/>
  <c r="V73" i="3"/>
  <c r="U73" i="3"/>
  <c r="R73" i="3"/>
  <c r="R72" i="3"/>
  <c r="U72" i="3"/>
  <c r="V72" i="3"/>
  <c r="B72" i="3"/>
  <c r="B73" i="3"/>
  <c r="B74" i="3"/>
  <c r="B71" i="3"/>
  <c r="E81" i="19"/>
  <c r="AG70" i="5"/>
  <c r="AH70" i="5" s="1"/>
  <c r="H71" i="5"/>
  <c r="AG71" i="5" s="1"/>
  <c r="AH71" i="5" s="1"/>
  <c r="H70" i="5"/>
  <c r="AG71" i="4" s="1"/>
  <c r="H69" i="5"/>
  <c r="AG69" i="5" s="1"/>
  <c r="AH69" i="5" s="1"/>
  <c r="F66" i="6"/>
  <c r="F67" i="6"/>
  <c r="F68" i="6"/>
  <c r="W65" i="4"/>
  <c r="X65" i="4" s="1"/>
  <c r="Y65" i="4" s="1"/>
  <c r="B65" i="4"/>
  <c r="B66" i="4"/>
  <c r="B67" i="4"/>
  <c r="B62" i="1"/>
  <c r="B63" i="1"/>
  <c r="B64" i="1"/>
  <c r="AK59" i="3"/>
  <c r="AK13" i="3" s="1"/>
  <c r="AK12" i="3" s="1"/>
  <c r="AK11" i="3" s="1"/>
  <c r="B67" i="3"/>
  <c r="B68" i="3"/>
  <c r="B69" i="3"/>
  <c r="AG64" i="5"/>
  <c r="AH64" i="5"/>
  <c r="F55" i="6"/>
  <c r="B54" i="4"/>
  <c r="B55" i="4"/>
  <c r="B52" i="1"/>
  <c r="B51" i="1"/>
  <c r="B56" i="3"/>
  <c r="B57" i="3"/>
  <c r="H52" i="5"/>
  <c r="AG52" i="5" s="1"/>
  <c r="AH52" i="5" s="1"/>
  <c r="AB54" i="5"/>
  <c r="Z54" i="5"/>
  <c r="AB53" i="5"/>
  <c r="Z53" i="5"/>
  <c r="AB52" i="5"/>
  <c r="Z52" i="5"/>
  <c r="AB49" i="5"/>
  <c r="AB50" i="5"/>
  <c r="Z49" i="5"/>
  <c r="Z50" i="5"/>
  <c r="E53" i="5"/>
  <c r="G51" i="1"/>
  <c r="E54" i="5"/>
  <c r="AJ57" i="3"/>
  <c r="W55" i="4" s="1"/>
  <c r="X55" i="4" s="1"/>
  <c r="Y55" i="4" s="1"/>
  <c r="E52" i="5"/>
  <c r="AJ55" i="3" s="1"/>
  <c r="W53" i="4" s="1"/>
  <c r="X53" i="4" s="1"/>
  <c r="Y53" i="4" s="1"/>
  <c r="U70" i="3"/>
  <c r="R70" i="3"/>
  <c r="H67" i="5"/>
  <c r="AG68" i="4" s="1"/>
  <c r="R64" i="3"/>
  <c r="U64" i="3"/>
  <c r="V64" i="3"/>
  <c r="H61" i="5"/>
  <c r="R61" i="3"/>
  <c r="U61" i="3"/>
  <c r="V61" i="3"/>
  <c r="H58" i="5"/>
  <c r="AG59" i="4"/>
  <c r="U60" i="3"/>
  <c r="V60" i="3"/>
  <c r="V59" i="3" s="1"/>
  <c r="R60" i="3"/>
  <c r="R59" i="3" s="1"/>
  <c r="H57" i="5"/>
  <c r="H56" i="5" s="1"/>
  <c r="GU14" i="6"/>
  <c r="GU13" i="6" s="1"/>
  <c r="R50" i="3"/>
  <c r="V50" i="3"/>
  <c r="H48" i="5"/>
  <c r="BH49" i="6" s="1"/>
  <c r="EJ49" i="6" s="1"/>
  <c r="H41" i="5"/>
  <c r="BH42" i="6" s="1"/>
  <c r="DP15" i="6"/>
  <c r="CV15" i="6"/>
  <c r="HE58" i="6"/>
  <c r="F59" i="6"/>
  <c r="F60" i="6"/>
  <c r="F61" i="6"/>
  <c r="F62" i="6"/>
  <c r="F63" i="6"/>
  <c r="F64" i="6"/>
  <c r="F65" i="6"/>
  <c r="F69" i="6"/>
  <c r="F58" i="6"/>
  <c r="BH57" i="6"/>
  <c r="F57" i="6"/>
  <c r="F54" i="6"/>
  <c r="F56" i="6"/>
  <c r="F53" i="6"/>
  <c r="F50" i="6"/>
  <c r="F51" i="6"/>
  <c r="F52" i="6"/>
  <c r="F49" i="6"/>
  <c r="F46" i="6"/>
  <c r="F47" i="6"/>
  <c r="F48" i="6"/>
  <c r="F45" i="6"/>
  <c r="F44" i="6"/>
  <c r="F43" i="6"/>
  <c r="F42" i="6"/>
  <c r="GU37" i="6"/>
  <c r="GU32" i="6"/>
  <c r="GU27" i="6"/>
  <c r="GU16" i="6"/>
  <c r="GU21" i="6"/>
  <c r="DG15" i="6"/>
  <c r="CM15" i="6"/>
  <c r="CM14" i="6" s="1"/>
  <c r="CM13" i="6" s="1"/>
  <c r="AY37" i="6"/>
  <c r="F38" i="6"/>
  <c r="F39" i="6"/>
  <c r="F40" i="6"/>
  <c r="F41" i="6"/>
  <c r="F37" i="6"/>
  <c r="AY32" i="6"/>
  <c r="EA32" i="6"/>
  <c r="F33" i="6"/>
  <c r="F34" i="6"/>
  <c r="F35" i="6"/>
  <c r="F36" i="6"/>
  <c r="F32" i="6"/>
  <c r="AY27" i="6"/>
  <c r="F28" i="6"/>
  <c r="F29" i="6"/>
  <c r="F30" i="6"/>
  <c r="F31" i="6"/>
  <c r="F27" i="6"/>
  <c r="AY26" i="6"/>
  <c r="FG26" i="6" s="1"/>
  <c r="F26" i="6"/>
  <c r="F22" i="6"/>
  <c r="F23" i="6"/>
  <c r="F24" i="6"/>
  <c r="F25" i="6"/>
  <c r="F21" i="6"/>
  <c r="AY21" i="6"/>
  <c r="AY16" i="6"/>
  <c r="FG16" i="6"/>
  <c r="F17" i="6"/>
  <c r="F18" i="6"/>
  <c r="F19" i="6"/>
  <c r="F20" i="6"/>
  <c r="F16" i="6"/>
  <c r="AG56" i="4"/>
  <c r="AH56" i="4"/>
  <c r="AI56" i="4" s="1"/>
  <c r="Y56" i="4"/>
  <c r="W58" i="4"/>
  <c r="X58" i="4"/>
  <c r="Y58" i="4" s="1"/>
  <c r="W60" i="4"/>
  <c r="X60" i="4" s="1"/>
  <c r="Y60" i="4" s="1"/>
  <c r="W61" i="4"/>
  <c r="X61" i="4"/>
  <c r="Y61" i="4" s="1"/>
  <c r="W63" i="4"/>
  <c r="X63" i="4" s="1"/>
  <c r="Y63" i="4" s="1"/>
  <c r="W64" i="4"/>
  <c r="X64" i="4"/>
  <c r="Y64" i="4" s="1"/>
  <c r="W57" i="4"/>
  <c r="X57" i="4" s="1"/>
  <c r="Y57" i="4" s="1"/>
  <c r="B58" i="4"/>
  <c r="B59" i="4"/>
  <c r="B60" i="4"/>
  <c r="B61" i="4"/>
  <c r="B62" i="4"/>
  <c r="B63" i="4"/>
  <c r="B64" i="4"/>
  <c r="B68" i="4"/>
  <c r="B57" i="4"/>
  <c r="AG49" i="4"/>
  <c r="AH49" i="4" s="1"/>
  <c r="AI49" i="4" s="1"/>
  <c r="AG42" i="4"/>
  <c r="AH42" i="4"/>
  <c r="AI42" i="4" s="1"/>
  <c r="Y75" i="4"/>
  <c r="Y74" i="4"/>
  <c r="Y31" i="4"/>
  <c r="Y29" i="4"/>
  <c r="Y26" i="4"/>
  <c r="Y25" i="4"/>
  <c r="Y24" i="4"/>
  <c r="Y22" i="4"/>
  <c r="Y16" i="4"/>
  <c r="Y17" i="4"/>
  <c r="Y18" i="4"/>
  <c r="Y19" i="4"/>
  <c r="Y20" i="4"/>
  <c r="Y21" i="4"/>
  <c r="Y15" i="4"/>
  <c r="AI16" i="4"/>
  <c r="AI17" i="4"/>
  <c r="AI18" i="4"/>
  <c r="AI19" i="4"/>
  <c r="AI20" i="4"/>
  <c r="AI21" i="4"/>
  <c r="AI22" i="4"/>
  <c r="AI26" i="4"/>
  <c r="AI29" i="4"/>
  <c r="AI30" i="4"/>
  <c r="AI31" i="4"/>
  <c r="AI32" i="4"/>
  <c r="AI35" i="4"/>
  <c r="AI37" i="4"/>
  <c r="AI40" i="4"/>
  <c r="AI74" i="4"/>
  <c r="AI75" i="4"/>
  <c r="B56" i="4"/>
  <c r="M53" i="4"/>
  <c r="B53" i="4"/>
  <c r="B52" i="4"/>
  <c r="M49" i="4"/>
  <c r="M45" i="4"/>
  <c r="M42" i="4"/>
  <c r="B49" i="4"/>
  <c r="B50" i="4"/>
  <c r="B51" i="4"/>
  <c r="B48" i="4"/>
  <c r="B45" i="4"/>
  <c r="B46" i="4"/>
  <c r="B47" i="4"/>
  <c r="B44" i="4"/>
  <c r="B42" i="4"/>
  <c r="B43" i="4"/>
  <c r="B41" i="4"/>
  <c r="Q53" i="1"/>
  <c r="B55" i="1"/>
  <c r="B56" i="1"/>
  <c r="B57" i="1"/>
  <c r="B58" i="1"/>
  <c r="B59" i="1"/>
  <c r="B60" i="1"/>
  <c r="B61" i="1"/>
  <c r="B65" i="1"/>
  <c r="B54" i="1"/>
  <c r="G50" i="1"/>
  <c r="B50" i="1"/>
  <c r="B53" i="1"/>
  <c r="B49" i="1"/>
  <c r="Q45" i="1"/>
  <c r="B46" i="1"/>
  <c r="B47" i="1"/>
  <c r="B48" i="1"/>
  <c r="B45" i="1"/>
  <c r="Q38" i="1"/>
  <c r="B42" i="1"/>
  <c r="B43" i="1"/>
  <c r="B44" i="1"/>
  <c r="B41" i="1"/>
  <c r="B39" i="1"/>
  <c r="B40" i="1"/>
  <c r="B38" i="1"/>
  <c r="U50" i="3"/>
  <c r="V46" i="3"/>
  <c r="U46" i="3"/>
  <c r="R46" i="3"/>
  <c r="R43" i="3"/>
  <c r="V43" i="3"/>
  <c r="T43" i="3" s="1"/>
  <c r="T60" i="3"/>
  <c r="B63" i="3"/>
  <c r="B53" i="3"/>
  <c r="B49" i="3"/>
  <c r="E49" i="5"/>
  <c r="AJ52" i="3"/>
  <c r="E50" i="5"/>
  <c r="AJ53" i="3"/>
  <c r="W51" i="4" s="1"/>
  <c r="X51" i="4" s="1"/>
  <c r="Y51" i="4" s="1"/>
  <c r="E48" i="5"/>
  <c r="G46" i="1" s="1"/>
  <c r="AB45" i="5"/>
  <c r="AB46" i="5"/>
  <c r="Z45" i="5"/>
  <c r="Z46" i="5"/>
  <c r="E46" i="5"/>
  <c r="AJ49" i="3" s="1"/>
  <c r="W47" i="4" s="1"/>
  <c r="X47" i="4" s="1"/>
  <c r="Y47" i="4" s="1"/>
  <c r="E45" i="5"/>
  <c r="AJ48" i="3"/>
  <c r="W46" i="4" s="1"/>
  <c r="X46" i="4" s="1"/>
  <c r="Y46" i="4" s="1"/>
  <c r="E44" i="5"/>
  <c r="G42" i="1" s="1"/>
  <c r="J13" i="5"/>
  <c r="I13" i="5"/>
  <c r="I12" i="5"/>
  <c r="I11" i="5" s="1"/>
  <c r="E42" i="5"/>
  <c r="X42" i="5" s="1"/>
  <c r="AA42" i="5" s="1"/>
  <c r="E41" i="5"/>
  <c r="AJ44" i="3"/>
  <c r="U43" i="3"/>
  <c r="AG48" i="5"/>
  <c r="H44" i="5"/>
  <c r="BH45" i="6" s="1"/>
  <c r="AG58" i="4"/>
  <c r="AG61" i="5"/>
  <c r="AH61" i="5"/>
  <c r="B55" i="3"/>
  <c r="B54" i="3"/>
  <c r="B58" i="3"/>
  <c r="S58" i="3"/>
  <c r="B45" i="3"/>
  <c r="B61" i="3"/>
  <c r="B62" i="3"/>
  <c r="B64" i="3"/>
  <c r="B65" i="3"/>
  <c r="B66" i="3"/>
  <c r="B70" i="3"/>
  <c r="B60" i="3"/>
  <c r="B59" i="3"/>
  <c r="B51" i="3"/>
  <c r="B52" i="3"/>
  <c r="B50" i="3"/>
  <c r="B48" i="3"/>
  <c r="B47" i="3"/>
  <c r="B46" i="3"/>
  <c r="B44" i="3"/>
  <c r="B43" i="3"/>
  <c r="AG55" i="5"/>
  <c r="AH55" i="5" s="1"/>
  <c r="R58" i="3" s="1"/>
  <c r="AG57" i="5"/>
  <c r="AB48" i="5"/>
  <c r="Z48" i="5"/>
  <c r="EA58" i="6"/>
  <c r="EA57" i="6"/>
  <c r="EA53" i="6"/>
  <c r="EJ57" i="6"/>
  <c r="DP14" i="6"/>
  <c r="DP13" i="6" s="1"/>
  <c r="CV14" i="6"/>
  <c r="CV13" i="6" s="1"/>
  <c r="B75" i="4"/>
  <c r="Q109" i="1"/>
  <c r="B109" i="1"/>
  <c r="S117" i="3"/>
  <c r="S78" i="3"/>
  <c r="B117" i="3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G75" i="5"/>
  <c r="K75" i="5"/>
  <c r="AF115" i="5"/>
  <c r="AH115" i="5" s="1"/>
  <c r="R117" i="3" s="1"/>
  <c r="U80" i="3"/>
  <c r="T80" i="3"/>
  <c r="V95" i="3"/>
  <c r="U95" i="3"/>
  <c r="T95" i="3"/>
  <c r="R95" i="3"/>
  <c r="U107" i="3"/>
  <c r="T107" i="3"/>
  <c r="R107" i="3" s="1"/>
  <c r="R79" i="3" s="1"/>
  <c r="R78" i="3" s="1"/>
  <c r="H92" i="5"/>
  <c r="H78" i="5"/>
  <c r="H77" i="5"/>
  <c r="H104" i="5"/>
  <c r="H75" i="5"/>
  <c r="V80" i="3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72" i="1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80" i="3"/>
  <c r="AN15" i="6"/>
  <c r="BS14" i="6"/>
  <c r="BS13" i="6"/>
  <c r="B71" i="1"/>
  <c r="B79" i="3"/>
  <c r="B21" i="4"/>
  <c r="AD13" i="5"/>
  <c r="AD12" i="5" s="1"/>
  <c r="AD11" i="5" s="1"/>
  <c r="AC13" i="5"/>
  <c r="R13" i="5"/>
  <c r="R12" i="5" s="1"/>
  <c r="R11" i="5" s="1"/>
  <c r="P13" i="5"/>
  <c r="P12" i="5"/>
  <c r="P11" i="5" s="1"/>
  <c r="O13" i="5"/>
  <c r="N13" i="5"/>
  <c r="N12" i="5"/>
  <c r="N11" i="5" s="1"/>
  <c r="M13" i="5"/>
  <c r="L13" i="5"/>
  <c r="K13" i="5"/>
  <c r="EA37" i="6"/>
  <c r="FG21" i="6"/>
  <c r="S16" i="3"/>
  <c r="S13" i="3" s="1"/>
  <c r="S12" i="3" s="1"/>
  <c r="S11" i="3" s="1"/>
  <c r="H20" i="5"/>
  <c r="H18" i="5"/>
  <c r="AE18" i="5"/>
  <c r="AH18" i="5" s="1"/>
  <c r="R18" i="3" s="1"/>
  <c r="Q16" i="1" s="1"/>
  <c r="E20" i="5"/>
  <c r="Q20" i="5" s="1"/>
  <c r="E19" i="5"/>
  <c r="Q19" i="5" s="1"/>
  <c r="S19" i="5" s="1"/>
  <c r="AB19" i="5" s="1"/>
  <c r="E18" i="5"/>
  <c r="Q18" i="5" s="1"/>
  <c r="H17" i="5"/>
  <c r="AE17" i="5" s="1"/>
  <c r="N53" i="4"/>
  <c r="N45" i="4"/>
  <c r="N42" i="4"/>
  <c r="K19" i="4"/>
  <c r="N19" i="4"/>
  <c r="K20" i="4"/>
  <c r="N20" i="4"/>
  <c r="K21" i="4"/>
  <c r="N21" i="4"/>
  <c r="K16" i="4"/>
  <c r="N16" i="4"/>
  <c r="K17" i="4"/>
  <c r="N17" i="4"/>
  <c r="K18" i="4"/>
  <c r="N18" i="4"/>
  <c r="K15" i="4"/>
  <c r="N15" i="4"/>
  <c r="E16" i="1"/>
  <c r="E17" i="1"/>
  <c r="E18" i="1"/>
  <c r="E15" i="1"/>
  <c r="E13" i="1"/>
  <c r="E16" i="5"/>
  <c r="AJ16" i="3" s="1"/>
  <c r="A16" i="4"/>
  <c r="A17" i="4" s="1"/>
  <c r="A18" i="4" s="1"/>
  <c r="A19" i="4" s="1"/>
  <c r="A20" i="4" s="1"/>
  <c r="A21" i="4" s="1"/>
  <c r="B20" i="4"/>
  <c r="B17" i="4"/>
  <c r="B18" i="4"/>
  <c r="B19" i="4"/>
  <c r="B14" i="1"/>
  <c r="B15" i="1"/>
  <c r="B16" i="1"/>
  <c r="B17" i="1"/>
  <c r="B18" i="1"/>
  <c r="B18" i="3"/>
  <c r="B19" i="3"/>
  <c r="B20" i="3"/>
  <c r="A15" i="3"/>
  <c r="A16" i="3" s="1"/>
  <c r="A17" i="3" s="1"/>
  <c r="A18" i="3" s="1"/>
  <c r="A19" i="3" s="1"/>
  <c r="B17" i="3"/>
  <c r="B16" i="3"/>
  <c r="AE14" i="5"/>
  <c r="H14" i="5"/>
  <c r="EJ16" i="6"/>
  <c r="AA20" i="5"/>
  <c r="AE20" i="5"/>
  <c r="AA19" i="5"/>
  <c r="E17" i="5"/>
  <c r="Q17" i="5"/>
  <c r="E15" i="5"/>
  <c r="AA18" i="5"/>
  <c r="AA17" i="5"/>
  <c r="AE16" i="5"/>
  <c r="AB16" i="5"/>
  <c r="AA16" i="5"/>
  <c r="Z16" i="5"/>
  <c r="AE13" i="3"/>
  <c r="AE12" i="3" s="1"/>
  <c r="AE11" i="3" s="1"/>
  <c r="AC13" i="3"/>
  <c r="AC12" i="3"/>
  <c r="AC11" i="3" s="1"/>
  <c r="I13" i="3"/>
  <c r="I12" i="3" s="1"/>
  <c r="I11" i="3" s="1"/>
  <c r="AA15" i="4"/>
  <c r="Z15" i="4"/>
  <c r="A8" i="4"/>
  <c r="B15" i="4"/>
  <c r="B16" i="4"/>
  <c r="B12" i="1"/>
  <c r="B13" i="1"/>
  <c r="A7" i="1"/>
  <c r="A6" i="3"/>
  <c r="B14" i="3"/>
  <c r="B15" i="3"/>
  <c r="M12" i="5"/>
  <c r="M11" i="5" s="1"/>
  <c r="J12" i="5"/>
  <c r="J11" i="5" s="1"/>
  <c r="Z14" i="5"/>
  <c r="H15" i="5"/>
  <c r="AE15" i="5"/>
  <c r="AH15" i="5" s="1"/>
  <c r="R15" i="3" s="1"/>
  <c r="T15" i="3" s="1"/>
  <c r="AG44" i="5"/>
  <c r="AH44" i="5"/>
  <c r="AG41" i="5"/>
  <c r="AH41" i="5"/>
  <c r="T13" i="5"/>
  <c r="T12" i="5"/>
  <c r="T11" i="5" s="1"/>
  <c r="AA14" i="5"/>
  <c r="AA15" i="5"/>
  <c r="Q15" i="5"/>
  <c r="Z15" i="5" s="1"/>
  <c r="CB21" i="6"/>
  <c r="CB14" i="6"/>
  <c r="CB13" i="6"/>
  <c r="L12" i="5"/>
  <c r="L11" i="5"/>
  <c r="O12" i="5"/>
  <c r="O11" i="5"/>
  <c r="K12" i="5"/>
  <c r="K11" i="5"/>
  <c r="B14" i="4"/>
  <c r="C14" i="4"/>
  <c r="D14" i="4" s="1"/>
  <c r="E14" i="4" s="1"/>
  <c r="F14" i="4" s="1"/>
  <c r="G14" i="4" s="1"/>
  <c r="H14" i="4" s="1"/>
  <c r="I14" i="4" s="1"/>
  <c r="J14" i="4" s="1"/>
  <c r="K14" i="4" s="1"/>
  <c r="L14" i="4" s="1"/>
  <c r="M14" i="4" s="1"/>
  <c r="N14" i="4" s="1"/>
  <c r="O14" i="4" s="1"/>
  <c r="P14" i="4" s="1"/>
  <c r="Q14" i="4" s="1"/>
  <c r="R14" i="4" s="1"/>
  <c r="S14" i="4" s="1"/>
  <c r="T14" i="4" s="1"/>
  <c r="U14" i="4" s="1"/>
  <c r="V14" i="4" s="1"/>
  <c r="W14" i="4" s="1"/>
  <c r="X14" i="4" s="1"/>
  <c r="Y14" i="4" s="1"/>
  <c r="Z14" i="4" s="1"/>
  <c r="AA14" i="4" s="1"/>
  <c r="AB14" i="4" s="1"/>
  <c r="AC14" i="4" s="1"/>
  <c r="AD14" i="4" s="1"/>
  <c r="AE14" i="4" s="1"/>
  <c r="N49" i="4"/>
  <c r="J45" i="1"/>
  <c r="J41" i="1"/>
  <c r="J38" i="1"/>
  <c r="J13" i="1"/>
  <c r="AB14" i="5"/>
  <c r="EU16" i="6"/>
  <c r="EU15" i="6" s="1"/>
  <c r="EU14" i="6" s="1"/>
  <c r="EU13" i="6" s="1"/>
  <c r="EU27" i="6"/>
  <c r="EU37" i="6"/>
  <c r="AE19" i="5"/>
  <c r="AH19" i="5" s="1"/>
  <c r="R19" i="3" s="1"/>
  <c r="Q17" i="1" s="1"/>
  <c r="EU32" i="6"/>
  <c r="EU21" i="6"/>
  <c r="K13" i="3"/>
  <c r="K12" i="3" s="1"/>
  <c r="K11" i="3" s="1"/>
  <c r="AH16" i="5"/>
  <c r="R16" i="3"/>
  <c r="Q14" i="1" s="1"/>
  <c r="AC12" i="5"/>
  <c r="AC11" i="5" s="1"/>
  <c r="AH20" i="5"/>
  <c r="R20" i="3" s="1"/>
  <c r="Q18" i="1" s="1"/>
  <c r="H16" i="5"/>
  <c r="EJ32" i="6"/>
  <c r="EJ37" i="6"/>
  <c r="EJ27" i="6"/>
  <c r="DG14" i="6"/>
  <c r="DG13" i="6"/>
  <c r="AN14" i="6"/>
  <c r="AN13" i="6"/>
  <c r="H82" i="5"/>
  <c r="Q72" i="1"/>
  <c r="Q71" i="1" s="1"/>
  <c r="Q87" i="1"/>
  <c r="Q99" i="1"/>
  <c r="HL14" i="6"/>
  <c r="HL13" i="6" s="1"/>
  <c r="EA21" i="6"/>
  <c r="EA27" i="6"/>
  <c r="V13" i="5"/>
  <c r="V12" i="5" s="1"/>
  <c r="V11" i="5" s="1"/>
  <c r="R80" i="3"/>
  <c r="U79" i="3"/>
  <c r="U78" i="3"/>
  <c r="T79" i="3"/>
  <c r="T78" i="3"/>
  <c r="S17" i="5"/>
  <c r="AB17" i="5"/>
  <c r="Z17" i="5"/>
  <c r="Z44" i="5"/>
  <c r="AB44" i="5"/>
  <c r="W13" i="5"/>
  <c r="W12" i="5" s="1"/>
  <c r="W11" i="5" s="1"/>
  <c r="Z41" i="5"/>
  <c r="Y13" i="5"/>
  <c r="Y12" i="5" s="1"/>
  <c r="Y11" i="5" s="1"/>
  <c r="AB41" i="5"/>
  <c r="FG57" i="6"/>
  <c r="FG27" i="6"/>
  <c r="FG37" i="6"/>
  <c r="T64" i="3"/>
  <c r="T61" i="3"/>
  <c r="T50" i="3"/>
  <c r="T46" i="3"/>
  <c r="V79" i="3"/>
  <c r="V78" i="3"/>
  <c r="U13" i="5"/>
  <c r="U12" i="5"/>
  <c r="U11" i="5" s="1"/>
  <c r="AH48" i="5"/>
  <c r="AF14" i="4"/>
  <c r="AG14" i="4" s="1"/>
  <c r="AH14" i="4" s="1"/>
  <c r="AI14" i="4" s="1"/>
  <c r="AF13" i="5"/>
  <c r="EA16" i="6"/>
  <c r="EA26" i="6"/>
  <c r="AY15" i="6"/>
  <c r="AY14" i="6" s="1"/>
  <c r="AY13" i="6" s="1"/>
  <c r="FG32" i="6"/>
  <c r="FP32" i="6" s="1"/>
  <c r="GV15" i="6"/>
  <c r="GV14" i="6" s="1"/>
  <c r="GV13" i="6"/>
  <c r="T54" i="3"/>
  <c r="T74" i="3"/>
  <c r="T73" i="3"/>
  <c r="V71" i="3"/>
  <c r="T72" i="3"/>
  <c r="T71" i="3"/>
  <c r="U71" i="3"/>
  <c r="R71" i="3"/>
  <c r="U59" i="3"/>
  <c r="H68" i="5"/>
  <c r="BH70" i="6" s="1"/>
  <c r="EJ70" i="6" s="1"/>
  <c r="FG70" i="6" s="1"/>
  <c r="H76" i="5"/>
  <c r="AF76" i="5" s="1"/>
  <c r="AH14" i="5"/>
  <c r="R14" i="3" s="1"/>
  <c r="Q12" i="1" s="1"/>
  <c r="AG58" i="5"/>
  <c r="AH58" i="5"/>
  <c r="AG53" i="4"/>
  <c r="AH53" i="4"/>
  <c r="AI53" i="4" s="1"/>
  <c r="BH53" i="6"/>
  <c r="EJ53" i="6" s="1"/>
  <c r="FG53" i="6" s="1"/>
  <c r="X45" i="5"/>
  <c r="AA45" i="5"/>
  <c r="T67" i="3"/>
  <c r="T59" i="3"/>
  <c r="AI15" i="4"/>
  <c r="AJ51" i="3"/>
  <c r="W49" i="4"/>
  <c r="X49" i="4" s="1"/>
  <c r="Y49" i="4" s="1"/>
  <c r="G44" i="1"/>
  <c r="X50" i="5"/>
  <c r="AA50" i="5" s="1"/>
  <c r="X52" i="5"/>
  <c r="AA52" i="5" s="1"/>
  <c r="X53" i="5"/>
  <c r="AA53" i="5" s="1"/>
  <c r="Q49" i="1"/>
  <c r="X46" i="5"/>
  <c r="AA46" i="5" s="1"/>
  <c r="X49" i="5"/>
  <c r="AA49" i="5" s="1"/>
  <c r="Q41" i="1"/>
  <c r="AJ56" i="3"/>
  <c r="W54" i="4"/>
  <c r="X54" i="4" s="1"/>
  <c r="Y54" i="4"/>
  <c r="G52" i="1"/>
  <c r="X54" i="5"/>
  <c r="AA54" i="5" s="1"/>
  <c r="W42" i="4"/>
  <c r="X42" i="4" s="1"/>
  <c r="Y42" i="4" s="1"/>
  <c r="W50" i="4"/>
  <c r="X50" i="4" s="1"/>
  <c r="Y50" i="4"/>
  <c r="HE49" i="6"/>
  <c r="FG49" i="6"/>
  <c r="G39" i="1"/>
  <c r="G43" i="1"/>
  <c r="G48" i="1"/>
  <c r="AG45" i="4"/>
  <c r="AH45" i="4"/>
  <c r="AI45" i="4" s="1"/>
  <c r="G14" i="1"/>
  <c r="X44" i="5"/>
  <c r="AA44" i="5"/>
  <c r="AJ47" i="3"/>
  <c r="G40" i="1"/>
  <c r="G47" i="1"/>
  <c r="X41" i="5"/>
  <c r="AH68" i="4"/>
  <c r="AI68" i="4" s="1"/>
  <c r="AG67" i="5"/>
  <c r="AG56" i="5" s="1"/>
  <c r="AH67" i="5"/>
  <c r="AG62" i="4"/>
  <c r="AH59" i="4"/>
  <c r="AI59" i="4"/>
  <c r="AH58" i="4"/>
  <c r="AI58" i="4" s="1"/>
  <c r="AH57" i="5"/>
  <c r="AF75" i="5"/>
  <c r="AF12" i="5" s="1"/>
  <c r="AF11" i="5" s="1"/>
  <c r="AH76" i="5"/>
  <c r="AH75" i="5"/>
  <c r="HE53" i="6"/>
  <c r="W45" i="4"/>
  <c r="X45" i="4" s="1"/>
  <c r="Y45" i="4" s="1"/>
  <c r="HE45" i="6"/>
  <c r="AH62" i="4"/>
  <c r="AI62" i="4"/>
  <c r="BH58" i="6"/>
  <c r="EJ58" i="6" s="1"/>
  <c r="FG58" i="6" s="1"/>
  <c r="AG57" i="4"/>
  <c r="Q54" i="1"/>
  <c r="AH57" i="4"/>
  <c r="AI57" i="4"/>
  <c r="N17" i="22"/>
  <c r="N18" i="22"/>
  <c r="H29" i="5" s="1"/>
  <c r="AH56" i="5" l="1"/>
  <c r="X13" i="5"/>
  <c r="X12" i="5" s="1"/>
  <c r="X11" i="5" s="1"/>
  <c r="AA41" i="5"/>
  <c r="Z19" i="5"/>
  <c r="EA15" i="6"/>
  <c r="EA14" i="6" s="1"/>
  <c r="EA13" i="6" s="1"/>
  <c r="AE13" i="5"/>
  <c r="AH17" i="5"/>
  <c r="R17" i="3" s="1"/>
  <c r="U13" i="3"/>
  <c r="U12" i="3" s="1"/>
  <c r="U11" i="3" s="1"/>
  <c r="FG42" i="6"/>
  <c r="FG15" i="6" s="1"/>
  <c r="EJ42" i="6"/>
  <c r="BH15" i="6"/>
  <c r="BH14" i="6" s="1"/>
  <c r="BH13" i="6" s="1"/>
  <c r="Q13" i="1"/>
  <c r="R13" i="3"/>
  <c r="R12" i="3" s="1"/>
  <c r="R11" i="3" s="1"/>
  <c r="Q13" i="5"/>
  <c r="Q12" i="5" s="1"/>
  <c r="Q11" i="5" s="1"/>
  <c r="S18" i="5"/>
  <c r="AB18" i="5" s="1"/>
  <c r="Z18" i="5"/>
  <c r="Z13" i="5" s="1"/>
  <c r="Z12" i="5" s="1"/>
  <c r="Z11" i="5" s="1"/>
  <c r="AH71" i="4"/>
  <c r="AI71" i="4"/>
  <c r="FG45" i="6"/>
  <c r="EJ45" i="6"/>
  <c r="AH65" i="4"/>
  <c r="AI65" i="4"/>
  <c r="H13" i="5"/>
  <c r="H12" i="5" s="1"/>
  <c r="H11" i="5" s="1"/>
  <c r="Z20" i="5"/>
  <c r="S20" i="5"/>
  <c r="AB20" i="5" s="1"/>
  <c r="AG72" i="4"/>
  <c r="V13" i="3"/>
  <c r="V12" i="3" s="1"/>
  <c r="V11" i="3" s="1"/>
  <c r="S15" i="5"/>
  <c r="X48" i="5"/>
  <c r="AA48" i="5" s="1"/>
  <c r="AJ45" i="3"/>
  <c r="AG68" i="5"/>
  <c r="AH68" i="5" s="1"/>
  <c r="AG70" i="4"/>
  <c r="Q66" i="1"/>
  <c r="FP15" i="6" l="1"/>
  <c r="FG14" i="6"/>
  <c r="HE42" i="6"/>
  <c r="HE15" i="6" s="1"/>
  <c r="HE14" i="6" s="1"/>
  <c r="HE13" i="6" s="1"/>
  <c r="W43" i="4"/>
  <c r="X43" i="4" s="1"/>
  <c r="Y43" i="4" s="1"/>
  <c r="AJ13" i="3"/>
  <c r="AJ12" i="3" s="1"/>
  <c r="AJ11" i="3" s="1"/>
  <c r="AH72" i="4"/>
  <c r="AI72" i="4"/>
  <c r="AG13" i="5"/>
  <c r="AG12" i="5" s="1"/>
  <c r="AG11" i="5" s="1"/>
  <c r="AH70" i="4"/>
  <c r="AG69" i="4"/>
  <c r="AI70" i="4"/>
  <c r="AI69" i="4" s="1"/>
  <c r="S13" i="5"/>
  <c r="S12" i="5" s="1"/>
  <c r="S11" i="5" s="1"/>
  <c r="AB15" i="5"/>
  <c r="AB13" i="5" s="1"/>
  <c r="AB12" i="5" s="1"/>
  <c r="AB11" i="5" s="1"/>
  <c r="EJ15" i="6"/>
  <c r="EJ14" i="6" s="1"/>
  <c r="EJ13" i="6" s="1"/>
  <c r="T17" i="3"/>
  <c r="T13" i="3" s="1"/>
  <c r="T12" i="3" s="1"/>
  <c r="T11" i="3" s="1"/>
  <c r="Q15" i="1"/>
  <c r="AA13" i="5"/>
  <c r="AA12" i="5" s="1"/>
  <c r="AA11" i="5" s="1"/>
  <c r="AE12" i="5"/>
  <c r="AE11" i="5" s="1"/>
  <c r="AH13" i="5"/>
  <c r="AH12" i="5" s="1"/>
  <c r="AH11" i="5" s="1"/>
  <c r="FP14" i="6" l="1"/>
  <c r="FG13" i="6"/>
  <c r="FP13" i="6" s="1"/>
  <c r="AH69" i="4"/>
</calcChain>
</file>

<file path=xl/sharedStrings.xml><?xml version="1.0" encoding="utf-8"?>
<sst xmlns="http://schemas.openxmlformats.org/spreadsheetml/2006/main" count="3245" uniqueCount="801">
  <si>
    <t>Краткое описание инвестиционной программы ООО "КрасКом" на 2012-2016 гг</t>
  </si>
  <si>
    <t>Таблица 2.2.</t>
  </si>
  <si>
    <t>№ №</t>
  </si>
  <si>
    <t>Наименование направления/проекта инвестиционной программы</t>
  </si>
  <si>
    <t>Субъект Российской Федерации, на территории которого реализуется инвестиционный проект</t>
  </si>
  <si>
    <t>Место расположения объекта</t>
  </si>
  <si>
    <t xml:space="preserve">Технические характеристики </t>
  </si>
  <si>
    <t>Используемое топливо</t>
  </si>
  <si>
    <t>Сроки реализации проекта</t>
  </si>
  <si>
    <t>Наличие исходно-разрешительной документации</t>
  </si>
  <si>
    <t>Стоимость объекта, млн. рублей</t>
  </si>
  <si>
    <t>Остаточная стоимость объекта на 01.01. года №, млн. рублей</t>
  </si>
  <si>
    <t>Обоснование необходимости реализации проекта</t>
  </si>
  <si>
    <t>Показатели экономической эффективности реализации инвестиционного проекта</t>
  </si>
  <si>
    <t>доходность</t>
  </si>
  <si>
    <t>срок окупаемости</t>
  </si>
  <si>
    <t>мощность, МВт</t>
  </si>
  <si>
    <t>выработка, млн.кВт*ч</t>
  </si>
  <si>
    <t>длина ЛЭП, км</t>
  </si>
  <si>
    <t>год начала строительства</t>
  </si>
  <si>
    <t>год ввода в эксплуатацию</t>
  </si>
  <si>
    <t>утвержденная проектно-сметная документация (+,-)</t>
  </si>
  <si>
    <t>заключение Главгосэкспертизы России (+, -)</t>
  </si>
  <si>
    <t>оформленный в соответствии с законодательством землеотвод (+, -)</t>
  </si>
  <si>
    <t>разрешение на строительство (+, -)</t>
  </si>
  <si>
    <t>в соответствии с проектно-сметной документацией</t>
  </si>
  <si>
    <t>в соответствии с итогами конкурсов и заключенными договорами</t>
  </si>
  <si>
    <t>решаемые задачи</t>
  </si>
  <si>
    <t>режимно-балансовая необходимость</t>
  </si>
  <si>
    <t>основание включения инвестиционного проекта в инвестиционную программу (решение Правительства Российской Федерации, федеральные, региональные и муниципальные)</t>
  </si>
  <si>
    <t>NPV, млн. рублей</t>
  </si>
  <si>
    <t>IRR, %</t>
  </si>
  <si>
    <t>простой</t>
  </si>
  <si>
    <t xml:space="preserve">дисконтированный </t>
  </si>
  <si>
    <t>Модернизация открытого распределительного устройства напряжением 110 кВ  головной понизительной подстанции № 32 110/6 кВ, находящейся на о. Н.-Атамановский</t>
  </si>
  <si>
    <t>г. Красноярск</t>
  </si>
  <si>
    <t>о. Н.-Атамановский</t>
  </si>
  <si>
    <t>замена устаревшего оборудования на более современное.</t>
  </si>
  <si>
    <t>увеличение пропускной способности электрооборудования; качественное и бесперебойное электроснабжение;</t>
  </si>
  <si>
    <t>а) замена двух силовых трансформаторов типа ТСМА мощностью 320 кВА на силовые трансформаторы типа ТСЗ мощностью 400 кВА;</t>
  </si>
  <si>
    <t xml:space="preserve">б) замена камер серии КСО на малогабаритные распределительные устройства типа RM6 (2 шт); </t>
  </si>
  <si>
    <t>в) замена сборных шин 0,4 кВ (0,065 км);</t>
  </si>
  <si>
    <t>а) замена двух силовых трансформаторов типа ТМГ мощностью 320 кВА на силовые трансформаторы типа ТСЗ мощностью 400 кВА;</t>
  </si>
  <si>
    <t xml:space="preserve">б) замена камер серии КСО на малогабаритные распределительные устройства типа RM6 (1 шт); </t>
  </si>
  <si>
    <t>в) замена сборных шин 0,4 кВ (0,04 км);</t>
  </si>
  <si>
    <t>г) установка панелей марки ЩО-70 (4 шт).</t>
  </si>
  <si>
    <t>а) замена силового трансформатора типа ТМГ мощностью 400 кВА на силовой трансформатор типа ТСЗ мощностью 630 кВА;</t>
  </si>
  <si>
    <t>г) установка панелей марки ЩО-70 (9 шт);</t>
  </si>
  <si>
    <t>Модернизация оборудования трансформаторной подстанции № 685, находящейся по ул. Глинки, 13г, в следующем объеме:</t>
  </si>
  <si>
    <t>ул. Глинки, 13 г</t>
  </si>
  <si>
    <t>а) замена силового трансформатора типа ТМГ мощностью 320 кВА на силовой трансформатор типа ТСЗ мощностью 630 кВА;</t>
  </si>
  <si>
    <t>Модернизация оборудования трансформаторной подстанции № 783, находящейся по ул. Парковая, 10 а, в следующем объеме:</t>
  </si>
  <si>
    <t>ул. Парковая, 10 а</t>
  </si>
  <si>
    <t xml:space="preserve">б) замена камер серии КСО на малогабаритные распределительные устройства типа RM6( 1 шт); </t>
  </si>
  <si>
    <t>в) замена сборных шин 0,4 кВ (0,064 км);</t>
  </si>
  <si>
    <t>г) установка панелей марки ЩО-70 (8 шт);</t>
  </si>
  <si>
    <t>ул. Пограничников, 7 г</t>
  </si>
  <si>
    <t>Модернизация оборудования трансформаторной подстанции № 508, находящейся по ул. Армейская, 21 г, в следующем объеме:</t>
  </si>
  <si>
    <t>ул. Армейская, 21 г</t>
  </si>
  <si>
    <t>Модернизация оборудования трансформаторной подстанции № 686, находящейся по ул. Глинки, 7г, в следующем объеме:</t>
  </si>
  <si>
    <t>ул. Глинки, 7 г</t>
  </si>
  <si>
    <t xml:space="preserve">б) замена камер серии КСО на малогабаритные распределительные устройства типа RM6; </t>
  </si>
  <si>
    <t>в) замена сборных шин 0,4 кВ;</t>
  </si>
  <si>
    <t>г) установка панелей марки ЩО-70.</t>
  </si>
  <si>
    <t>Модернизация оборудования трансформаторной подстанции № 581, находящейся по ул. Малиновского, 4г, в следующем объеме:</t>
  </si>
  <si>
    <t>ул. Малиновского, 4 г</t>
  </si>
  <si>
    <t>Прогноз ввода/вывода объектов</t>
  </si>
  <si>
    <t>№ п/п</t>
  </si>
  <si>
    <t>Наименование проекта</t>
  </si>
  <si>
    <t>Ввод мощностей</t>
  </si>
  <si>
    <t>Вывод мощностей</t>
  </si>
  <si>
    <t>МВт</t>
  </si>
  <si>
    <t>км</t>
  </si>
  <si>
    <t>МВА</t>
  </si>
  <si>
    <t>Оплата процентов за привлеченные кредитные ресурсы</t>
  </si>
  <si>
    <t>Справочно:</t>
  </si>
  <si>
    <t>Прочее новое строительство</t>
  </si>
  <si>
    <t>2.2</t>
  </si>
  <si>
    <t>Энергосбережение и повышение энергетической эффективности</t>
  </si>
  <si>
    <t>2.1</t>
  </si>
  <si>
    <t>Новое строительство</t>
  </si>
  <si>
    <t>2</t>
  </si>
  <si>
    <t>Установка устройств регулирования напряжения и компенсации реактивной мощности</t>
  </si>
  <si>
    <t>1.4</t>
  </si>
  <si>
    <t>Создание систем телемеханики и связи</t>
  </si>
  <si>
    <t>1.3</t>
  </si>
  <si>
    <t>Создание систем противоаварийной и режимной автоматики</t>
  </si>
  <si>
    <t>1.2</t>
  </si>
  <si>
    <t>ТМГ</t>
  </si>
  <si>
    <t>-</t>
  </si>
  <si>
    <t>ТСМА</t>
  </si>
  <si>
    <t>1.1</t>
  </si>
  <si>
    <t>Техническое перевооружение и реконструкция</t>
  </si>
  <si>
    <t>ВСЕГО</t>
  </si>
  <si>
    <t>протяженность, км</t>
  </si>
  <si>
    <t>марка кабеля</t>
  </si>
  <si>
    <t>тип опор</t>
  </si>
  <si>
    <t>нормативный срок службы, лет</t>
  </si>
  <si>
    <t>мощность, МВА</t>
  </si>
  <si>
    <t>количество и марка силовых трансформаторов, шт</t>
  </si>
  <si>
    <t>тепловая энергия, Гкал/час</t>
  </si>
  <si>
    <t>прочие</t>
  </si>
  <si>
    <t>оборудование и материалы</t>
  </si>
  <si>
    <t>СМР</t>
  </si>
  <si>
    <t>ПИР</t>
  </si>
  <si>
    <t>всего</t>
  </si>
  <si>
    <t>иные объекты</t>
  </si>
  <si>
    <t>линии электропередачи</t>
  </si>
  <si>
    <t>подстанции</t>
  </si>
  <si>
    <t>генерирующие объекты</t>
  </si>
  <si>
    <t>Технические характеристики созданных объектов</t>
  </si>
  <si>
    <t>Плановый объем финансирования, млн. руб. (с  НДС)</t>
  </si>
  <si>
    <t>Технические характеристики реконструируемых объектов</t>
  </si>
  <si>
    <t>Наименование объекта</t>
  </si>
  <si>
    <t>Таблица 1.2.</t>
  </si>
  <si>
    <t>Стоимость основных этапов работ по реализации инвестиционной программы ООО "КрасКом"по развитию объектов, используемых в сфере электроснабжения города Красноярска, на 2012-2016 гг</t>
  </si>
  <si>
    <t>млн. руб.</t>
  </si>
  <si>
    <t>Итого</t>
  </si>
  <si>
    <t>IV</t>
  </si>
  <si>
    <t>III</t>
  </si>
  <si>
    <t>II</t>
  </si>
  <si>
    <t>I</t>
  </si>
  <si>
    <t>ИТОГО</t>
  </si>
  <si>
    <t>План 2016 г</t>
  </si>
  <si>
    <t>План 2015 г</t>
  </si>
  <si>
    <t>План 2014 г</t>
  </si>
  <si>
    <t>План 2013 г</t>
  </si>
  <si>
    <t>План 2012 г</t>
  </si>
  <si>
    <t xml:space="preserve"> км, МВА</t>
  </si>
  <si>
    <t>МВт.Гкал/час, км, МВА</t>
  </si>
  <si>
    <t>Ввод основных средств сетевых организаций</t>
  </si>
  <si>
    <t xml:space="preserve">Перечень инвестиционных проектов на период реализации инвестиционной программы ООО "КрасКом" по развитию объектов, используемых в сфере электроснабжения города Красноярска, на 2012-2016 гг и план их финансирования </t>
  </si>
  <si>
    <t>Таблица 1.1.</t>
  </si>
  <si>
    <t>Стадия реализации проекта</t>
  </si>
  <si>
    <t>Проектная мощность/протяженность сетей</t>
  </si>
  <si>
    <t>Год начала строительства</t>
  </si>
  <si>
    <t>Год окончания строительства</t>
  </si>
  <si>
    <t>Полная стоимость строительства</t>
  </si>
  <si>
    <t>Остаточная стоимость строительства</t>
  </si>
  <si>
    <t>План финансирования текущего года</t>
  </si>
  <si>
    <t>Объем финансирования (с НДС)</t>
  </si>
  <si>
    <t>план 2012 года</t>
  </si>
  <si>
    <t>план 2013 года</t>
  </si>
  <si>
    <t>план 2014 года</t>
  </si>
  <si>
    <t>план 2015 года</t>
  </si>
  <si>
    <t>план 2016 года</t>
  </si>
  <si>
    <t>С/П</t>
  </si>
  <si>
    <t>МВт/Гкал/ч/км/МВА</t>
  </si>
  <si>
    <t>млн.рублей</t>
  </si>
  <si>
    <t>П</t>
  </si>
  <si>
    <t>Замена трансформатора мощностью 630 кВА в трансформаторной подстанции № 521, находящейся по ул. П. Железняка, 17, на трансформатор мощностью 1000 кВА</t>
  </si>
  <si>
    <t>ул. Партизана Железняка, 17</t>
  </si>
  <si>
    <t>Остаток стоимости
на начало
года **</t>
  </si>
  <si>
    <t>Осталось профинан-
сировать по результатам отчетного периода **</t>
  </si>
  <si>
    <t>Объем корректировки ****</t>
  </si>
  <si>
    <t>Объем ввода мощностей</t>
  </si>
  <si>
    <t>Причины корректировки</t>
  </si>
  <si>
    <t>I кв.</t>
  </si>
  <si>
    <t>II кв.</t>
  </si>
  <si>
    <t>III кв.</t>
  </si>
  <si>
    <t>IV кв.</t>
  </si>
  <si>
    <t>млн. рублей</t>
  </si>
  <si>
    <t>%</t>
  </si>
  <si>
    <t>в том числе за счет</t>
  </si>
  <si>
    <t>план ***</t>
  </si>
  <si>
    <t>скорректи-
рованный объем ****</t>
  </si>
  <si>
    <t>план</t>
  </si>
  <si>
    <t>скорректи-
рованный объем</t>
  </si>
  <si>
    <t>1</t>
  </si>
  <si>
    <t>Техническое перевооружение
и реконструкция</t>
  </si>
  <si>
    <t>Объект 1</t>
  </si>
  <si>
    <t>Объект 2</t>
  </si>
  <si>
    <t>…</t>
  </si>
  <si>
    <t>Создание системы противоаварийной и режимной автоматики</t>
  </si>
  <si>
    <t>в том числе ПТП</t>
  </si>
  <si>
    <t>*</t>
  </si>
  <si>
    <t>Представляется ежегодно до 1 октября текущего года.</t>
  </si>
  <si>
    <t>**</t>
  </si>
  <si>
    <t>В ценах отчетного года.</t>
  </si>
  <si>
    <t>***</t>
  </si>
  <si>
    <t>План, согласно утвержденной инвестиционной программе.</t>
  </si>
  <si>
    <t>****</t>
  </si>
  <si>
    <t>Накопленным итогом за год.</t>
  </si>
  <si>
    <t>Примечание: для сетевых объектов с разделением объектов на ПС, ВЛ и КЛ.</t>
  </si>
  <si>
    <t>Предложения о внесении изменений в перечень инвестиционных проектов, входящих в состав инвестиционной программы, млн. рублей с НДС</t>
  </si>
  <si>
    <t>Замена двух силовых трансформаторов типа ТСМА мощностью 320 кВА на силовые трансформаторы типа ТМГ мощностью 400 кВА  на трансформаторной подстанции № 527, находящейся по ул.Малиновского, 20 г.</t>
  </si>
  <si>
    <t>ТМ</t>
  </si>
  <si>
    <t>ул. Малиновского, 20 г</t>
  </si>
  <si>
    <t>ул. 26 Бакинских комиссаров, 17 г</t>
  </si>
  <si>
    <t>ул. Железнодорожников, 15 г</t>
  </si>
  <si>
    <t>ул. 26 Бакинских комиссаров, 3 д</t>
  </si>
  <si>
    <t>ул. Пограничников, 7 д</t>
  </si>
  <si>
    <t>Модернизация распределительного устройства напряжением 6 кВ в распределительной подстанции № 127, находящейся по ул. Пограничников, 7 д</t>
  </si>
  <si>
    <t>3</t>
  </si>
  <si>
    <t>4</t>
  </si>
  <si>
    <t>5</t>
  </si>
  <si>
    <t>6</t>
  </si>
  <si>
    <t>7</t>
  </si>
  <si>
    <t>железоб.</t>
  </si>
  <si>
    <t>СИП-3 1х120</t>
  </si>
  <si>
    <t>8</t>
  </si>
  <si>
    <t>9</t>
  </si>
  <si>
    <t>Замена двух силовых трансформаторов типа ТМ мощностью 400 кВА на силовые трансформаторы типа ТМГ мощностью 630 кВА на трансформаторной подстанции № 624, находящейся по ул. 26 Бакинских комиссаров, 17 г.</t>
  </si>
  <si>
    <t>Замена двух силовых трансформаторов типа ТМ мощностью 400 кВА на силовые трансформаторы типа ТМГ мощностью 630 кВА на трансформаторной подстанции № 655, находящейся по ул. 26 Бакинских комиссаров, 3 д.</t>
  </si>
  <si>
    <t>Замена силового трансформатора типа ТМГ мощностью 630 кВА на силовой трансформатор типа ТМГ мощностью 1000 кВА  на трансформаторной подстанции № 1А (134-8-2), находящейся по ул. Вечерняя, 10 г.</t>
  </si>
  <si>
    <r>
      <t>_____</t>
    </r>
    <r>
      <rPr>
        <sz val="16"/>
        <rFont val="Times New Roman"/>
        <family val="1"/>
        <charset val="204"/>
      </rPr>
      <t>*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Не заполняется сетевыми организациями.</t>
    </r>
  </si>
  <si>
    <r>
      <t>____</t>
    </r>
    <r>
      <rPr>
        <sz val="16"/>
        <rFont val="Times New Roman"/>
        <family val="1"/>
        <charset val="204"/>
      </rPr>
      <t>**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При осуществлении технического перевооружения и реконструкции действующих объектов основных средств указывается увеличение первоначальной стоимости объектов основных средств (без НДС) в результате технического перевооружения и реконструкции.</t>
    </r>
  </si>
  <si>
    <r>
      <t>___</t>
    </r>
    <r>
      <rPr>
        <sz val="16"/>
        <rFont val="Times New Roman"/>
        <family val="1"/>
        <charset val="204"/>
      </rPr>
      <t>***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Иные натуральные количественные показатели объектов основных средств.</t>
    </r>
  </si>
  <si>
    <r>
      <t>___</t>
    </r>
    <r>
      <rPr>
        <sz val="16"/>
        <rFont val="Times New Roman"/>
        <family val="1"/>
        <charset val="204"/>
      </rPr>
      <t>Примечание: для сетевых объектов с разделением объектов на подстанции, воздушные линии и кабельные линии.</t>
    </r>
  </si>
  <si>
    <t>уточнения стоимости по результатам утвержденной ПСД</t>
  </si>
  <si>
    <t>уточнения стоимости по результатам закупочных процедур</t>
  </si>
  <si>
    <t>(корректировка мероприятий 2015 года)</t>
  </si>
  <si>
    <t>б) монтаж кабельно-воздушной линии 6 кВ от ф. 117-03 до вновь установленной КТПН;</t>
  </si>
  <si>
    <t>А</t>
  </si>
  <si>
    <t>дер.с ж/б приставками</t>
  </si>
  <si>
    <t>железоб</t>
  </si>
  <si>
    <t>СИП</t>
  </si>
  <si>
    <t>иные объекты, шт</t>
  </si>
  <si>
    <t>1,79 км</t>
  </si>
  <si>
    <t xml:space="preserve">в) замена провода марки А-35 на самонесущий провод марки СИП 4х70; </t>
  </si>
  <si>
    <t>о. Н. Атамановский; ул. Водопьянова, 17 а; ул. Урванцева, 14 а; ул, Водопьянова, 11 а; ул. Ястынская, 2 к; пер. Светлогорский, 10 а; ул. Водопьянова, 8 г; ул. Шумяцкого, 4 г; ул. Ястынская, 13 г; ул. 9 Мая, 10 г; ул. Шумяцкого, 11 а.</t>
  </si>
  <si>
    <t>Процент освоения сметной стоимости на 01.01. 2015 г, %</t>
  </si>
  <si>
    <t>ул. Турбаза, ул. Крутовского сад</t>
  </si>
  <si>
    <t>Возможность сбора и передачи информации о состоянии объектов электрической сети и передачи команд диспетчерского управления оборудованием. Исключение возможности несанксионированных подключений потребителей от трансформаторных подстанций.</t>
  </si>
  <si>
    <t xml:space="preserve">а) замена провода марки А-70 на самонесущий провод марки СИП (4х70); </t>
  </si>
  <si>
    <t>ул. Вечерняя, 10 Г</t>
  </si>
  <si>
    <t>качественное и бесперебойное электроснабжение;</t>
  </si>
  <si>
    <t>снижение потерь электрической энергии, исключение возможности несанкционированного подключения потребителей</t>
  </si>
  <si>
    <t>Обеспечение качественного и надежного электроснабжения, борьба с несанкционированными подключениями и потерями электроэнергии.</t>
  </si>
  <si>
    <t>Ввод мощностей*</t>
  </si>
  <si>
    <t>Первоначальная стоимость вводимых основных средств (без НДС)**</t>
  </si>
  <si>
    <t>км/МВА/другое***</t>
  </si>
  <si>
    <t>Разработка и внедрение устройств телемеханики на электроустановках: ГПП-32, расположенной на о. Н. Атамановский; ТП-962, расположенной по ул. Водопьянова, 17 а; ТП-923, расположенной по ул. Урванцева, 14 а; ТП-961, расположенной по ул, Водопьянова, 11 а; ТП-9078, расположенной по ул. Ястынская, 2 к; ТП-9080, расположенной по пер. Светлогорский, 10 а; ТП-9088, расположенной по ул. Водопьянова, 8 г; ТП-916, расположенной по ул. Шумяцкого, 4 г; ТП-981, расположенной по ул. Ястынская, 13 г; ТП-9123, расположенной по ул. 9 Мая, 10 г; ТП-9122, расположенной по ул. Шумяцкого, 11 а.</t>
  </si>
  <si>
    <t>Строительство кабельно-воздушной ЛЭП 10 кВ от ПС-147 "Речпорт" 110/10 кВ до РП-127 цеха "Левобережных очистных сооружений".</t>
  </si>
  <si>
    <t xml:space="preserve">а) замена провода марки А-50 на самонесущий провод марки СИП (4х50); </t>
  </si>
  <si>
    <t>ул. Ключевская, 101</t>
  </si>
  <si>
    <t>качественное и бесперебойное электроснабжение; снижение потерь электрической энергии, исключение возможности несанкционированного подключения потребителей</t>
  </si>
  <si>
    <t>1,045 км</t>
  </si>
  <si>
    <t>трансформатор мощностью 630 кВА сгорел от перегруза, с установкой трансформатора на 1000 кВА решаются задачи:увеличение пропускной способности электрооборудования; качественное и бесперебойное электроснабжение.</t>
  </si>
  <si>
    <t>Таблица 1.4.</t>
  </si>
  <si>
    <t>Таблица 1.3.</t>
  </si>
  <si>
    <t>б) WDM SFP-трансивер с 1 портом,  - 1 шт.;</t>
  </si>
  <si>
    <t>а) коммутатор Ethernet c 8 портами - 1 шт;</t>
  </si>
  <si>
    <r>
      <t>в) бокс оптический 19</t>
    </r>
    <r>
      <rPr>
        <sz val="12"/>
        <rFont val="Calibri"/>
        <family val="2"/>
        <charset val="204"/>
      </rPr>
      <t>"</t>
    </r>
    <r>
      <rPr>
        <sz val="9"/>
        <rFont val="Times New Roman"/>
        <family val="1"/>
        <charset val="204"/>
      </rPr>
      <t xml:space="preserve"> на 8 SC - 1 шт.</t>
    </r>
  </si>
  <si>
    <t>а) многофункциональный измерительный преобразователь с интерфейсом Ethernet AET411-11E - 2 шт.;</t>
  </si>
  <si>
    <t>в) WDM SFP-трансивер с 1 портом,  - 1 шт.;</t>
  </si>
  <si>
    <t>г) коммутатор Ethernet c 8 портами - 1 шт;</t>
  </si>
  <si>
    <t>д) WDM SFP-трансивер с 1 портом,  - 1 шт.;</t>
  </si>
  <si>
    <r>
      <t>е) бокс оптический 19</t>
    </r>
    <r>
      <rPr>
        <sz val="12"/>
        <rFont val="Calibri"/>
        <family val="2"/>
        <charset val="204"/>
      </rPr>
      <t>"</t>
    </r>
    <r>
      <rPr>
        <sz val="9"/>
        <rFont val="Times New Roman"/>
        <family val="1"/>
        <charset val="204"/>
      </rPr>
      <t xml:space="preserve"> на 8 SC - 1 шт.</t>
    </r>
  </si>
  <si>
    <t>ж) комплекс программно-технический "ТМЗCom" - 1 компл.;</t>
  </si>
  <si>
    <t>з) модуль сигналов точного времени "DF01" - 1 компл.;</t>
  </si>
  <si>
    <t>и) комплекс программно-технический "Контур М3" - 1 компл.</t>
  </si>
  <si>
    <t xml:space="preserve">1) установка оборудования на насосной станции № 6 первого подъема, а именно: </t>
  </si>
  <si>
    <t>2) установка оборудования на ГПП-32 110/6 кВ:</t>
  </si>
  <si>
    <t>ГПП-32 110/6 кВ о. Н. Атамановский:</t>
  </si>
  <si>
    <t>б) шкаф ТМ TS8 в комплекте - 1 шт.;</t>
  </si>
  <si>
    <t>Установка оборудования на трансформаторных подстанциях: ТП-962; ТП-923; ТП-961; ТП-9078; ТП-9080; ТП-9088; ТП-916; ТП-981; ТП-9123; ТП-9122 :</t>
  </si>
  <si>
    <t>а) ТШ-2 шкаф с подогревом - 10 шт;</t>
  </si>
  <si>
    <t>•</t>
  </si>
  <si>
    <t>Оборудование диспетчерского пункта:</t>
  </si>
  <si>
    <t xml:space="preserve">а) установка совмещенного сервера ООИ - 1 шт.; </t>
  </si>
  <si>
    <t>б) создание автоматизированного рабочего места оперативного персонала - 1 шт.;</t>
  </si>
  <si>
    <t>в) модуль сигналов точного времени "DF01" - 1 шт.;</t>
  </si>
  <si>
    <t>г) преобразователь интерфейсов - 1 шт.;</t>
  </si>
  <si>
    <t>д) источник питания AC/DC-220V/36V двухканальный - 1 шт.;</t>
  </si>
  <si>
    <t>е) монитор LCD 24" Full HD - 2 шт.;</t>
  </si>
  <si>
    <t>ж) источник бесперебойного питания, 1000 VA, настольный АРС Smart-UPS 1000 VA Desk Top - 1 шт.;</t>
  </si>
  <si>
    <t>з) модемный пул "GET-01" - 1 шт.;</t>
  </si>
  <si>
    <t xml:space="preserve">Приложение к приказу </t>
  </si>
  <si>
    <t>Министерства промышленности, энергетики и торговли Красноярского края</t>
  </si>
  <si>
    <t>от ______________2015 г №______________</t>
  </si>
  <si>
    <t>Разработка и внедрение устройств телемеханики на электроустановках: ГПП-32, расположенной на о. Н. Атамановский; ТП-962, расположенной по ул. Водопьянова, 17 а; ТП-923, расположенной по ул. Урванцева, 14 а; ТП-961, расположенной по ул, Водопьянова, 11 а; ТП-9078, расположенной по ул. Ястынская, 2 к; ТП-9080, расположенной по пер. Светлогорский, 10 а; ТП-9088, расположенной по ул. Водопьянова, 8 г; ТП-916, расположенной по ул. Шумяцкого, 4 г; ТП-981, расположенной по ул. Ястынская, 13 г; ТП-9123, расположенной по ул. 9 Мая, 10 г; ТП-9122, расположенной по ул. Шумяцкого, 11 а, в следующем объеме (оборудование указано укрупненно, без подробной детализации):</t>
  </si>
  <si>
    <t>Техническая готовность объекта на 01.01.2015, %</t>
  </si>
  <si>
    <t>• трехфазные приборы учета (5 шт) - ул. Крутовского сад, 5 Б; ул. Свердловская, 138; гаражи - 3 шт.</t>
  </si>
  <si>
    <t>• трехфазные приборы учета (38 шт) - ул. Вечерняя, 22, 24, 26, 26а, 28, 30, 32, 34; ул. Утренняя, 21, 23, 25, 35, 37; ул. 3-й Проезд. 1, 2, 3; ул. Воскресенская, 4, 5, 6, 7, 9, 10, 12, 15, 17, 19, 21; ул. Спокойная, 4, 5, 6, 7, 8, 10, 12, ул. Звездная, 56, 57, 58, 55.</t>
  </si>
  <si>
    <t>• однофазные приборы учета (46 шт) - ул. Крутовского сад, 2, 3, 4, 5 (кв. 1,2), 6 (кв. 1, 2, 3, 4, 5), 15, 8, 5а, 9, 7; ул. Свердловская, 138 а (кв. 1, 2, 3, 4). 138д, 138ж, 138и, 138к (кв. 1, 2), 138м, 138л, 140ж, 140д; ул. Турбаза, 1 (кв. 1, 2) , 3 (кв. 1, 2, 3, 4, 5), 3а, 4, 12а, гаражи (элинги) - 8 шт;</t>
  </si>
  <si>
    <t>• трехфазные приборы учета (4 шт) - ул. Саянская, 329 (кв. 2), пер. Промышленный, 31, 33, ул. Базайская, 2а (кафе).</t>
  </si>
  <si>
    <t xml:space="preserve">Модернизация электрических сетей 0,4 кВ, питающих жилые дома  по ул. Саянская, 220, 327, 325, 329 (кв. 1, 2), 331 (кв. 1, 2), 333, 232; пер. Промышленный, 25, 27, 29 (кв. 1, 2), 30, 31, 32, 33, 34, 35, ул. Базайская, 2а (кафе), 11, 11 а (кв. 1, 2), 13, 15/1, 15/2, 17/1, 17/2, 19/1, 19/2, 21/1, 21/2, 23/1, 23/2, запитанных от трансформаторной подстанции  № 945, расположенной по ул. Ключевская, 101 Г, в следующем объеме: </t>
  </si>
  <si>
    <t>• однофазные приборы учета (30 шт) по адресу: ул. Саянская, 220, 327, 325, 329 (кв. 1), 331 (кв.1, 2), 333,232; пер. Промышленный, 30, 25, 27, 34, 32, 29 (кв. 1, 2), 35; ул. Базайская, 11, 11а (кв. 1, 2), 13, 15/1, 15/2, 17/1, 17/2, 19/1, 19/2, 21/1, 21/2, 23/1, 23/2</t>
  </si>
  <si>
    <t xml:space="preserve">в) установка приборов учета электрической энергии (34 шт.) в сторону кафе и частных жилых домов, запитанных от ТП-945, расположенной по ул. Ключевская, 101 г: </t>
  </si>
  <si>
    <t>а) установка приборов учета электрической энергии (51 шт) в сторону частных жилых домов и нежилых помещений пос. Турбаза:</t>
  </si>
  <si>
    <t>б) установка приборов учета электрической энергии (38 шт) в сторону коттеджей, запитанных от трансформаторной подстанции № 3 (134-8-1), расположенной по ул. Вечерняя, 10 Г:</t>
  </si>
  <si>
    <t>а) приобретение и установка КТПН с трансформатором типа ТМГ мощностью 1000 кВА;</t>
  </si>
  <si>
    <t>г) Приобретение и установка программного обеспечения для дистанционного опроса приборов учета электрической энергии.</t>
  </si>
  <si>
    <t>Приобретение и установка программного обеспечения для дистанционного опроса приборов учета электрической энергии. Установка приборов учета электрической энергии на электрических сетях 0.4 кВ (123 шт.), а именно:</t>
  </si>
  <si>
    <t>пос. Турбаза</t>
  </si>
  <si>
    <t>пос. Кразовский</t>
  </si>
  <si>
    <t>ул. Саянская, пер. Промышленный, ул. Базайская</t>
  </si>
  <si>
    <t>Снижение коммерческих потерь</t>
  </si>
  <si>
    <t xml:space="preserve">Модернизация электрических сетей, осуществляющих электроснабжение жилых домов по ул. Крутовского сад, 2, 3, 4, 5 (кв. 1,2), 5б, 6 (кв. 1, 2, 3, 4, 5), 15, 8, 5а, 9, 7; ул. Свердловская, 138, 138 а (кв. 1, 2, 3, 4). 138д, 138ж, 138и, 138к (кв. 1, 2), 138м, 138л, 140ж, 140д; ул. Турбаза, 1 (кв. 1, 2) , 3 (кв. 1, 2, 3, 4, 5), 3а, 4, 12а, гаражи, гаражи (элинги): </t>
  </si>
  <si>
    <t xml:space="preserve">Модернизация электрических сетей 0,4 кВ, запитанных от трансформаторной подстанции  № 3А (134-8-1), расположенной по ул. Вечерняя, 10 Г, осуществляющих электроснабжение коттеджей по ул. Вечерняя, 22, 24, 26, 26а, 28, 30, 32, 34; ул. Утренняя, 21, 23, 25, 35, 37; ул. 3-й Проезд. 1, 2, 3; ул. Воскресенская, 4, 5, 6, 7, 9, 10, 12, 15, 17, 19, 21; ул. Спокойная, 4, 5, 6, 7, 8, 10, 12, ул. Звездная, 56, 57, 58, 55, в следующем объеме: </t>
  </si>
  <si>
    <t>10</t>
  </si>
  <si>
    <t>к) установка программного обеспечения.</t>
  </si>
  <si>
    <t>и)GSM-модем с поддержкой GPRS в комплекте - 1 шт.;</t>
  </si>
  <si>
    <t>б) контроллер "Мираж-GSM-М8-03" - 10 шт.;</t>
  </si>
  <si>
    <t>в) блок реле "Мираж-БРЗ" - 10 шт.;</t>
  </si>
  <si>
    <t>г) модуль Ethernet "Мираж-ЕТ-01" - 10 шт.;</t>
  </si>
  <si>
    <t>д) малогабаритная приемно-передающая GSM антенна Mirage-AMG - 10 шт.;</t>
  </si>
  <si>
    <t>е) извещатель охранный магнито-контактный ИО-102-20 - 40 шт.;</t>
  </si>
  <si>
    <t>ж) извещатель пожарный дымовой радиоканальный ИП 212-45 - 40 шт.;</t>
  </si>
  <si>
    <t>з) извещатель охранный оптико-электронный радиоканальный ИД-40 - 20 шт.;</t>
  </si>
  <si>
    <t>и) устройство сигнальное свето-звуковое УСС-12В - 10 шт.;</t>
  </si>
  <si>
    <t>к) электронный ключ с защитой от кланирования - 50 шт.;</t>
  </si>
  <si>
    <t>л) электромагнитный замок ML-180 К - 10 шт.;</t>
  </si>
  <si>
    <t>СОГЛАСОВАНО:</t>
  </si>
  <si>
    <t>УТВЕРЖДАЮ:</t>
  </si>
  <si>
    <t>Генеральный директор</t>
  </si>
  <si>
    <t>_________________ М.В. Сиротинин</t>
  </si>
  <si>
    <t>(наименование стройки)</t>
  </si>
  <si>
    <r>
      <t xml:space="preserve">ЛОКАЛЬНЫЙ СМЕТНЫЙ РАСЧЕТ № </t>
    </r>
    <r>
      <rPr>
        <sz val="10"/>
        <rFont val="Arial"/>
        <family val="2"/>
        <charset val="204"/>
      </rPr>
      <t>02-01-03</t>
    </r>
  </si>
  <si>
    <t>(локальная смета)</t>
  </si>
  <si>
    <t xml:space="preserve">на </t>
  </si>
  <si>
    <t>(наименование работ и затрат, наименование объекта)</t>
  </si>
  <si>
    <t xml:space="preserve">Основание: </t>
  </si>
  <si>
    <t>Сметная стоимость _______________________________________________________________________________________________</t>
  </si>
  <si>
    <t>тыс. руб.</t>
  </si>
  <si>
    <t xml:space="preserve">      строительных работ _______________________________________________________________________________________________</t>
  </si>
  <si>
    <t xml:space="preserve">      монтажных работ _______________________________________________________________________________________________</t>
  </si>
  <si>
    <t xml:space="preserve">      прочих _______________________________________________________________________________________________</t>
  </si>
  <si>
    <t>Сметная трудоемкость _______________________________________________________________________________________________</t>
  </si>
  <si>
    <t>чел.час</t>
  </si>
  <si>
    <t>№ пп</t>
  </si>
  <si>
    <t>Обосно-
вание</t>
  </si>
  <si>
    <t>Наименование</t>
  </si>
  <si>
    <t>Ед. изм.</t>
  </si>
  <si>
    <t>Кол.</t>
  </si>
  <si>
    <t>Стоимость единицы, руб.</t>
  </si>
  <si>
    <t>Общая стоимость, руб.</t>
  </si>
  <si>
    <t>Т/з осн.
раб.на ед.</t>
  </si>
  <si>
    <t>Т/з осн.
раб.
Всего</t>
  </si>
  <si>
    <t>Всего</t>
  </si>
  <si>
    <t>В том числе</t>
  </si>
  <si>
    <t>Осн.З/п</t>
  </si>
  <si>
    <t>Эк.Маш</t>
  </si>
  <si>
    <t>З/пМех</t>
  </si>
  <si>
    <t xml:space="preserve">                           Раздел 1. Демонтажные работы</t>
  </si>
  <si>
    <t>1 опора</t>
  </si>
  <si>
    <r>
      <t>ТЕР33-04-042-01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</si>
  <si>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ТЕР33-04-008-03
Пр.Минстроя Краснояр.кр. от 12.11.10 №237-О</t>
    </r>
    <r>
      <rPr>
        <i/>
        <sz val="9"/>
        <rFont val="Arial"/>
        <family val="2"/>
        <charset val="204"/>
      </rPr>
      <t xml:space="preserve">
СИП 4 4*50</t>
    </r>
  </si>
  <si>
    <t>1 км изолированного провода с несколькими жилами при 30 опорах</t>
  </si>
  <si>
    <t>1 опора (3 провода)</t>
  </si>
  <si>
    <r>
      <t>ТЕР33-04-040-02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</si>
  <si>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ТЕРм08-02-144-05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</si>
  <si>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100 шт.</t>
  </si>
  <si>
    <r>
      <t>ТЕР33-04-016-01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</si>
  <si>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ТЕР33-04-016-04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</si>
  <si>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 xml:space="preserve">  Итого по разделу 1 Демонтажные работы</t>
  </si>
  <si>
    <t xml:space="preserve">                           Раздел 2. Монтажные работы</t>
  </si>
  <si>
    <r>
      <t>ТЕР33-04-016-03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</si>
  <si>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ТЕР33-04-001-08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</si>
  <si>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ТЕР33-04-001-09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</si>
  <si>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ТЕР33-04-008-03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</si>
  <si>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 xml:space="preserve">                           Заземление</t>
  </si>
  <si>
    <r>
      <t>ТЕРм08-02-472-09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</si>
  <si>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100 м</t>
  </si>
  <si>
    <r>
      <t>ТЕР33-03-004-01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</si>
  <si>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заземлитель</t>
  </si>
  <si>
    <t>100 м кабеля</t>
  </si>
  <si>
    <r>
      <t>ТЕРм08-02-147-03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</si>
  <si>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шт.</t>
  </si>
  <si>
    <t xml:space="preserve">  Итого по разделу 2 Монтажные работы</t>
  </si>
  <si>
    <t>1 испытание</t>
  </si>
  <si>
    <t xml:space="preserve">                           Раздел 4. Материалы в текущих ценах</t>
  </si>
  <si>
    <t>Прайс-лист</t>
  </si>
  <si>
    <t>Опора деревянная 9 м</t>
  </si>
  <si>
    <t>шт</t>
  </si>
  <si>
    <t>Ж/б приставка 3,25</t>
  </si>
  <si>
    <t>Катанка</t>
  </si>
  <si>
    <t>кг</t>
  </si>
  <si>
    <t>м</t>
  </si>
  <si>
    <t>Круг д=16</t>
  </si>
  <si>
    <t>Лента бандажная СОТ37</t>
  </si>
  <si>
    <t>Скрепа СОТ36</t>
  </si>
  <si>
    <t>Провод СИП 4 4*50</t>
  </si>
  <si>
    <t>Провод СИП 4 4*16</t>
  </si>
  <si>
    <t>Зажим анкерный  SO 275S</t>
  </si>
  <si>
    <t>Зажим поддерживающий  SO 270</t>
  </si>
  <si>
    <t>Колпачек изолирующий РК 99.95</t>
  </si>
  <si>
    <t xml:space="preserve">  Итого по разделу 4 Материалы в текущих ценах</t>
  </si>
  <si>
    <t>ИТОГИ ПО СМЕТЕ:</t>
  </si>
  <si>
    <t>Итого прямые затраты по смете с учетом индексов, в текущих ценах</t>
  </si>
  <si>
    <t>Накладные расходы</t>
  </si>
  <si>
    <t>Сметная прибыль</t>
  </si>
  <si>
    <t>Итоги по смете:</t>
  </si>
  <si>
    <t xml:space="preserve">  Итого Строительные работы</t>
  </si>
  <si>
    <t xml:space="preserve">  Итого Монтажные работы</t>
  </si>
  <si>
    <t xml:space="preserve">  Итого Прочие затраты</t>
  </si>
  <si>
    <t xml:space="preserve">  Итого</t>
  </si>
  <si>
    <t xml:space="preserve">    В том числе:</t>
  </si>
  <si>
    <t xml:space="preserve">      Материалы</t>
  </si>
  <si>
    <t xml:space="preserve">      Машины и механизмы</t>
  </si>
  <si>
    <t xml:space="preserve">      ФОТ</t>
  </si>
  <si>
    <t xml:space="preserve">      Накладные расходы</t>
  </si>
  <si>
    <t xml:space="preserve">      Сметная прибыль</t>
  </si>
  <si>
    <t xml:space="preserve">  ВСЕГО по смете</t>
  </si>
  <si>
    <r>
      <t xml:space="preserve">ЛОКАЛЬНЫЙ СМЕТНЫЙ РАСЧЕТ № </t>
    </r>
    <r>
      <rPr>
        <sz val="10"/>
        <rFont val="Arial"/>
        <family val="2"/>
        <charset val="204"/>
      </rPr>
      <t>02-01-02</t>
    </r>
  </si>
  <si>
    <r>
      <t>ТЕРм08-02-152-03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</si>
  <si>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т</t>
  </si>
  <si>
    <r>
      <t>ТЕРм11-02-001-01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</si>
  <si>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Крюк сквозной</t>
  </si>
  <si>
    <t>Зажим поддерживающий  SO 140.02</t>
  </si>
  <si>
    <t>Зажим прокалывающий Р70</t>
  </si>
  <si>
    <t>Соединительные пресуемые зажимы S J8.70</t>
  </si>
  <si>
    <t>ТСЦ-204-0004</t>
  </si>
  <si>
    <t>Горячекатаная арматурная сталь гладкая класса А-I, диаметром 12 мм</t>
  </si>
  <si>
    <t>т</t>
  </si>
  <si>
    <t>1 измерение</t>
  </si>
  <si>
    <r>
      <t>ТЕРп01-11-010-01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</si>
  <si>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ТЕРп01-12-029-01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</si>
  <si>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Сталь круглая углеродистая обыкновенного качества марки ВСт3пс5-1 диаметром 12 мм</t>
  </si>
  <si>
    <r>
      <t>ТЕР33-04-040-01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</si>
  <si>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Скрепа СОТ 36</t>
  </si>
  <si>
    <t>Хомут кабельный пластиковый</t>
  </si>
  <si>
    <t>Концевой колпачок РК 99.2595</t>
  </si>
  <si>
    <r>
      <t xml:space="preserve">ЛОКАЛЬНЫЙ СМЕТНЫЙ РАСЧЕТ № </t>
    </r>
    <r>
      <rPr>
        <sz val="10"/>
        <rFont val="Arial"/>
        <family val="2"/>
        <charset val="204"/>
      </rPr>
      <t>02-01-04</t>
    </r>
  </si>
  <si>
    <r>
      <t>ТЕР33-04-013-02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</si>
  <si>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ответвление</t>
  </si>
  <si>
    <r>
      <t>ТЕР33-04-013-03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</si>
  <si>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ТЕРм08-03-600-01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</si>
  <si>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ТЕРм08-03-600-02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</si>
  <si>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100 жил</t>
  </si>
  <si>
    <r>
      <t>ТЕРм08-03-575-01
Пр.Минстроя Краснояр.кр. от 12.11.10 №237-О</t>
    </r>
    <r>
      <rPr>
        <i/>
        <sz val="9"/>
        <rFont val="Arial"/>
        <family val="2"/>
        <charset val="204"/>
      </rPr>
      <t xml:space="preserve">
дистанционный дисплей</t>
    </r>
  </si>
  <si>
    <r>
      <t>ТЕРм08-03-571-02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</si>
  <si>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м ширины по фронту</t>
  </si>
  <si>
    <r>
      <t>ТЕРм10-06-068-15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</si>
  <si>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ТЕРп01-12-021-02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</si>
  <si>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ТЕРп01-10-002-01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</si>
  <si>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участок</t>
  </si>
  <si>
    <r>
      <t>ТЕРп02-01-003-09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</si>
  <si>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система</t>
  </si>
  <si>
    <t>Счетчик 1Ф МАЯК 103 АРТН. 132Ш.2ИОС1Б</t>
  </si>
  <si>
    <t>Счетчик 3Ф МАЯК 302 АРТН. 132Т.2ИОС1Б</t>
  </si>
  <si>
    <t>Устройство сбора данных             УСД-2.04/1</t>
  </si>
  <si>
    <r>
      <t xml:space="preserve">ЛОКАЛЬНЫЙ СМЕТНЫЙ РАСЧЕТ № </t>
    </r>
    <r>
      <rPr>
        <sz val="10"/>
        <rFont val="Arial"/>
        <family val="2"/>
        <charset val="204"/>
      </rPr>
      <t>02-01-05</t>
    </r>
  </si>
  <si>
    <t xml:space="preserve">                           Раздел 1. Монтажные работы</t>
  </si>
  <si>
    <t xml:space="preserve">  Итого по разделу 1 Монтажные работы</t>
  </si>
  <si>
    <t xml:space="preserve">                           Раздел 2. АИИС КУЭ</t>
  </si>
  <si>
    <t xml:space="preserve">  Итого по разделу 2 АИИС КУЭ</t>
  </si>
  <si>
    <t xml:space="preserve">                           Раздел 3. Настройка програмного обеспечения и каналообразующего оборудования</t>
  </si>
  <si>
    <r>
      <t>ТЕРп02-01-003-10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</si>
  <si>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1 канал</t>
  </si>
  <si>
    <t xml:space="preserve">  Итого по разделу 3 Настройка програмного обеспечения и каналообразующего оборудования</t>
  </si>
  <si>
    <r>
      <t xml:space="preserve">ЛОКАЛЬНЫЙ СМЕТНЫЙ РАСЧЕТ № </t>
    </r>
    <r>
      <rPr>
        <sz val="10"/>
        <rFont val="Arial"/>
        <family val="2"/>
        <charset val="204"/>
      </rPr>
      <t>02-01-06</t>
    </r>
  </si>
  <si>
    <r>
      <t xml:space="preserve">ЛОКАЛЬНЫЙ СМЕТНЫЙ РАСЧЕТ № </t>
    </r>
    <r>
      <rPr>
        <sz val="10"/>
        <rFont val="Arial"/>
        <family val="2"/>
        <charset val="204"/>
      </rPr>
      <t>02-01-07</t>
    </r>
  </si>
  <si>
    <t>Сметная стоимость строительных работ _______________________________________________________________________________________________</t>
  </si>
  <si>
    <t>___________________________0,000</t>
  </si>
  <si>
    <t>_______________________________________________________________________________________________0</t>
  </si>
  <si>
    <t xml:space="preserve">                           Раздел 1. Материалы в текущих ценах</t>
  </si>
  <si>
    <t>Комплект программного обеспечения до 200 точек</t>
  </si>
  <si>
    <t>Итого прямые затраты по смете в текущих ценах</t>
  </si>
  <si>
    <t xml:space="preserve">  Материалы</t>
  </si>
  <si>
    <t>км, МВА. шт</t>
  </si>
  <si>
    <t>СИП 4 (4х50), (4х70)</t>
  </si>
  <si>
    <t>СИП 4 (2х16)-ввода в жилые дома</t>
  </si>
  <si>
    <t>СИП3 (1х50)</t>
  </si>
  <si>
    <t>ААБл (3х70)</t>
  </si>
  <si>
    <t>АВБбшв-1 (4х50)</t>
  </si>
  <si>
    <t>АВВГ (4х50)</t>
  </si>
  <si>
    <t>Начальник управления электроэнергетики ООО "КрасКом"</t>
  </si>
  <si>
    <t>В.Г. Журавлев</t>
  </si>
  <si>
    <t>Начальник упраления электроэнергетики ООО "КрасКом"</t>
  </si>
  <si>
    <t>10.1</t>
  </si>
  <si>
    <t xml:space="preserve">Договор №1505/2015 от 15.05.2015 на услуги по разработке проектно-сметной документации на мероприятия по модернизации высоковольных и низковольтных электрических сетей по ул. Крутовского сад, ул. Турбаза и электрических сетей от ТП-945. </t>
  </si>
  <si>
    <t xml:space="preserve">Договор №17/2015 от 27.04.2015 на услуги по разработке проектно-сметной документации на мероприятие "Разработка и внедрение устройств телемеханики на ПС и ТП". </t>
  </si>
  <si>
    <t>Разработка проектно-сметной документации</t>
  </si>
  <si>
    <t>Первый заместитель генерального директора ООО "КрасКом"</t>
  </si>
  <si>
    <t>С.Н. Яценко</t>
  </si>
  <si>
    <t>дерев.с ж/б пасынками</t>
  </si>
  <si>
    <t>СИП 4 (4х70)</t>
  </si>
  <si>
    <t>16</t>
  </si>
  <si>
    <t>в) бокс оптический 19" на 8 SC - 1 шт.</t>
  </si>
  <si>
    <t>е) бокс оптический 19" на 8 SC - 1 шт.</t>
  </si>
  <si>
    <t>Первый заместитель генерального директора</t>
  </si>
  <si>
    <t>_________________С.Н. Яценко</t>
  </si>
  <si>
    <t>" _____ " ________________ 2016 г.</t>
  </si>
  <si>
    <t>"______ " _______________2016 г.</t>
  </si>
  <si>
    <r>
      <t xml:space="preserve">ЛОКАЛЬНЫЙ СМЕТНЫЙ РАСЧЕТ № </t>
    </r>
    <r>
      <rPr>
        <sz val="10"/>
        <rFont val="Arial"/>
        <family val="2"/>
        <charset val="204"/>
      </rPr>
      <t>02-01-01</t>
    </r>
  </si>
  <si>
    <t xml:space="preserve"> Модернизация электрических сетей 0,4 кВ, запитанных от трансформаторной подстанции № 134-3-2 (4а), осуществляющих электроснабжение коттеджей по пер. Любимый, 1, 2, 3, 4, 5, 6, 8, 9, 10; пер. Ухоженный 1, 3, 5, 7, 9, 11, 15; пер. Приусадебный, 2, 4, 5, 6, 7, 8, 9, 10, 11, 13; ул. Утренняя, 4а, 39, 41, 43, 45, 47, 51, 53; ул. Воскресенская, 23, 26, 28, 30</t>
  </si>
  <si>
    <t>___________________________1241,001</t>
  </si>
  <si>
    <t>_______________________________________________________________________________________________894,117</t>
  </si>
  <si>
    <t>_______________________________________________________________________________________________112,657</t>
  </si>
  <si>
    <t>_______________________________________________________________________________________________7,671</t>
  </si>
  <si>
    <t>Средства на оплату труда _______________________________________________________________________________________________</t>
  </si>
  <si>
    <t>___________________________93,741</t>
  </si>
  <si>
    <t>_______________________________________________________________________________________________474,62</t>
  </si>
  <si>
    <t>Составлен(а) в текущих (прогнозных) ценах по состоянию на 4 кв. 2015 г.</t>
  </si>
  <si>
    <t>Общая масса обору-дования, т</t>
  </si>
  <si>
    <t>Обору-
дование</t>
  </si>
  <si>
    <t>Демонтаж опор ВЛ 0,38-10 кВ без приставок одностоечных</t>
  </si>
  <si>
    <t>Демонтаж 3-х проводов ВЛ 0,38 кВ</t>
  </si>
  <si>
    <t>Демонтаж одного дополнительного провода</t>
  </si>
  <si>
    <t>Конструкция сварная (крюк высоковольтный)</t>
  </si>
  <si>
    <t>Прибор, устанавливаемый на резьбовых соединениях, масса до 1,5 кг (изолятор штырьевой)</t>
  </si>
  <si>
    <t>Отсоединение жил проводов или кабелей сечением до 70 мм2</t>
  </si>
  <si>
    <t>Итого прямые затраты по разделу в ценах 2001г.</t>
  </si>
  <si>
    <t>Итого прямые затраты по разделу с учетом коэффициентов к итогам (МДС35 пр.1 т.1 п.4._Производство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ОЗП=1,15; ЭМ=1,15; ЗПМ=1,15; ТЗ=1,15; ТЗМ=1,15  (Поз. 1-4, 6, 5))</t>
  </si>
  <si>
    <t>Итого прямые затраты по разделу с учетом индексов, в текущих ценах</t>
  </si>
  <si>
    <t>Итоги по разделу 1 Демонтажные работы :</t>
  </si>
  <si>
    <t>Развозка конструкций и материалов опор ВЛ 0,38-10 кВ по трассе одностоечных деревянных опор</t>
  </si>
  <si>
    <t>Развозка конструкций и материалов опор ВЛ 0,38-10 кВ по трассе приставок железобетонных</t>
  </si>
  <si>
    <t>Установка с помощью механизмов деревянных опор ВЛ 0,38; 6-10 кВ из пропитанных деталей с одинарными приставками одностоечных</t>
  </si>
  <si>
    <r>
      <t>ТЕР34-02-027-03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</si>
  <si>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Установка к опорам и подпорам приставок железобетонных одинарных, высота опоры или подпоры более 8,5 м</t>
  </si>
  <si>
    <t>1 приставка</t>
  </si>
  <si>
    <t>Подвеска изолированных проводов ВЛ 0,38 кВ c помощью механизмов</t>
  </si>
  <si>
    <t>Присоединение к зажимам жил проводов или кабелей сечением до 70 мм2</t>
  </si>
  <si>
    <t>Проводник заземляющий открыто по строительным основаниям из круглой стали диаметром 12 мм</t>
  </si>
  <si>
    <t>ТСЦ-101-1617</t>
  </si>
  <si>
    <t>Забивка вертикальных заземлителей механизированная на глубину до 5 м</t>
  </si>
  <si>
    <t>Итого прямые затраты по разделу с учетом коэффициентов к итогам (МДС35 пр.1 т.1 п.4._Производство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ОЗП=1,15; ЭМ=1,15; ЗПМ=1,15; ТЗ=1,15; ТЗМ=1,15  (Поз. 7-9, 11, 15-16, 10, 12-14))</t>
  </si>
  <si>
    <t>Итоги по разделу 2 Монтажные работы :</t>
  </si>
  <si>
    <t xml:space="preserve">                           Раздел 3. Пусконаладочные работы</t>
  </si>
  <si>
    <t>Измерение сопротивления растеканию тока заземлителя</t>
  </si>
  <si>
    <t>Итого прямые затраты по разделу с учетом коэффициентов к итогам</t>
  </si>
  <si>
    <t>Итоги по разделу 3 Пусконаладочные работы :</t>
  </si>
  <si>
    <t xml:space="preserve">  Пусконаладочные работы: 'вхолостую' - 80%, 'под нагрузкой' - 20%</t>
  </si>
  <si>
    <t xml:space="preserve">  Итого по разделу 3 Пусконаладочные работы</t>
  </si>
  <si>
    <t>Провод СИП 4 4х70</t>
  </si>
  <si>
    <t>Зажим прокалывающий Р95</t>
  </si>
  <si>
    <t>Зажим прокалывающий Р 645</t>
  </si>
  <si>
    <r>
      <t>5,08</t>
    </r>
    <r>
      <rPr>
        <b/>
        <i/>
        <sz val="5"/>
        <rFont val="Arial"/>
        <family val="2"/>
        <charset val="204"/>
      </rPr>
      <t xml:space="preserve">
126,98/25</t>
    </r>
  </si>
  <si>
    <t>Изолированная скоба для переносного заземления ST208.1</t>
  </si>
  <si>
    <t>Итого прямые затраты по разделу в текущих ценах</t>
  </si>
  <si>
    <t>Итоги по разделу 4 Материалы в текущих ценах :</t>
  </si>
  <si>
    <t xml:space="preserve">  Итого СМР для расчета лимитированных затрат</t>
  </si>
  <si>
    <t xml:space="preserve">  Производство работ в зимнее время 3,7%</t>
  </si>
  <si>
    <t xml:space="preserve">  Итого с прочими затратами (7 671)</t>
  </si>
  <si>
    <t xml:space="preserve">  НДС 18%</t>
  </si>
  <si>
    <t>_________________ С.Н. Яценко</t>
  </si>
  <si>
    <r>
      <rPr>
        <u/>
        <sz val="10"/>
        <rFont val="Arial"/>
        <family val="2"/>
        <charset val="204"/>
      </rPr>
      <t xml:space="preserve"> Модернизация электрических сетей 0,4 кВ, запитанных от трансформаторной подстанции  № 134-3-1(5а), осуществляющих электроснабжение коттеджей по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</t>
    </r>
    <r>
      <rPr>
        <sz val="10"/>
        <rFont val="Arial"/>
        <family val="2"/>
        <charset val="204"/>
      </rPr>
      <t xml:space="preserve"> ул. Вечерняя, 1, 3 ,5 ,38, 40, 42, 44; б/а; ПНС №2</t>
    </r>
  </si>
  <si>
    <t>___________________________1686,439</t>
  </si>
  <si>
    <t>_______________________________________________________________________________________________1218,865</t>
  </si>
  <si>
    <t>_______________________________________________________________________________________________147,592</t>
  </si>
  <si>
    <t>_______________________________________________________________________________________________12,170</t>
  </si>
  <si>
    <t>___________________________126,528</t>
  </si>
  <si>
    <t>_______________________________________________________________________________________________638,89</t>
  </si>
  <si>
    <t>Демонтаж изолированных проводов ВЛ 0,38 кВ c помощью механизмов</t>
  </si>
  <si>
    <t>Развозка конструкций и материалов опор ВЛ 0,38-10 кВ по трассе А-образных деревянных опор</t>
  </si>
  <si>
    <t>Установка с помощью механизмов деревянных опор ВЛ 0,38; 6-10 кВ из пропитанных деталей с одинарными приставками одностоечных с подкосом</t>
  </si>
  <si>
    <t>Итого прямые затраты по разделу с учетом коэффициентов к итогам (МДС35 пр.1 т.1 п.4._Производство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ОЗП=1,15; ЭМ=1,15; ЗПМ=1,15; ТЗ=1,15; ТЗМ=1,15  (Поз. 7-12, 16-17, 13-15))</t>
  </si>
  <si>
    <t>Зажим прокалывающий Р70/95</t>
  </si>
  <si>
    <t>Провод СИП 4 4*70</t>
  </si>
  <si>
    <t xml:space="preserve">  Итого с прочими затратами (12 170)</t>
  </si>
  <si>
    <r>
      <rPr>
        <u/>
        <sz val="10"/>
        <rFont val="Arial"/>
        <family val="2"/>
        <charset val="204"/>
      </rPr>
      <t xml:space="preserve"> Модернизация электрических сетей 0,4 кВ, запитанных от трансформаторной подстанции  № 134-8-2 (1а), осуществляющих электроснабжение коттеджей по ул. Вечерняя, 6, 8, 10, 10а, 12, 12а, 14, 16, 18, 20; ул. Звездная, 48, 50, 51; ул. Утренняя, 1, 3, 5, 7, 7а, 9, 9а, 11, 13; ул. Южная, 2, 4; ул. Воскресенская, 1, 2, 3; ул. Ясная; ул. 2-й проезд, 1;  ПНС;</t>
    </r>
    <r>
      <rPr>
        <sz val="10"/>
        <rFont val="Arial"/>
        <family val="2"/>
        <charset val="204"/>
      </rPr>
      <t xml:space="preserve"> Павильон;  Вагончик</t>
    </r>
  </si>
  <si>
    <t>___________________________1034,058</t>
  </si>
  <si>
    <t>_______________________________________________________________________________________________740,624</t>
  </si>
  <si>
    <t>_______________________________________________________________________________________________97,032</t>
  </si>
  <si>
    <t>___________________________78,906</t>
  </si>
  <si>
    <t>_______________________________________________________________________________________________399,26</t>
  </si>
  <si>
    <t>Демонтаж кабеля до 35 кВ по установленным конструкциям и лоткам с креплением на поворотах и в конце трассы, масса 1 м кабеля до 3 кг</t>
  </si>
  <si>
    <t>Итого прямые затраты по разделу с учетом коэффициентов к итогам (МДС35 пр.1 т.1 п.4._Производство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ОЗП=1,15; ЭМ=1,15; ЗПМ=1,15; ТЗ=1,15; ТЗМ=1,15  (Поз. 2, 1, 3-5))</t>
  </si>
  <si>
    <t>Кабель до 35 кВ по установленным конструкциям и лоткам с креплением на поворотах и в конце трассы, масса 1 м кабеля до 3 кг</t>
  </si>
  <si>
    <t>Итого прямые затраты по разделу с учетом коэффициентов к итогам (МДС35 пр.1 т.1 п.4._Производство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ОЗП=1,15; ЭМ=1,15; ЗПМ=1,15; ТЗ=1,15; ТЗМ=1,15  (Поз. 6-9, 14-15, 10-13))</t>
  </si>
  <si>
    <t xml:space="preserve">Модернизация электрических сетей 0,4 кВ, запитанных от трансформаторной подстанции  № 1А (134-8-2), расположенной по ул. Вечерняя, 10 Г, осуществляющих электроснабжение коттеджей по ул. Вечерняя, 6, 8, 10, 10а, 12, 12а, 14, 16, 18, 20; ул. Звездная, 48, 50, 51; ул. Утренняя, 1, 3, 5, 7, 7а, 9, 9а, 11, 13; ул. Южная, 2, 4; ул. Воскресенская, 1, 2, 3; ул. Ясная; ул. 2-й проезд, 1;  ПНС; Павильон;  Вагончик, в следующем объеме: </t>
  </si>
  <si>
    <t xml:space="preserve">Модернизация электрических сетей 0,4 кВ, запитанных от трансформаторной подстанции  № 5А (134-3-1), расположенной по пер. Прохладный, 10 Г, осуществляющих электроснабжение коттеджей по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б/а; ПНС №2, в следующем объеме: </t>
  </si>
  <si>
    <t>_______________________________________________________________________________________________209,649</t>
  </si>
  <si>
    <t>_______________________________________________________________________________________________756,914</t>
  </si>
  <si>
    <t>___________________________511,955</t>
  </si>
  <si>
    <t>_______________________________________________________________________________________________1831,5</t>
  </si>
  <si>
    <t>Устройство ответвлений от ВЛ 0,38 кВ к зданиям с помощью механизмов при количестве проводов в ответвлении 4</t>
  </si>
  <si>
    <t>Счетчики, устанавливаемые на готовом основании трехфазные</t>
  </si>
  <si>
    <t>Итоги по разделу 1 Монтажные работы :</t>
  </si>
  <si>
    <r>
      <t>ТЕРм08-03-574-02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</si>
  <si>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Разводка по устройствам и подключение жил кабелей или проводов сечением до 16 мм2</t>
  </si>
  <si>
    <t>Прибор или аппарат</t>
  </si>
  <si>
    <t>Щит, собираемый из отдельных панелей и блоков управления, однорядный или двухрядный без блоков резисторов глубиной до 800 мм шкафного исполнения</t>
  </si>
  <si>
    <t>Настройка простых сетевых трактов конфигурация и настройка сетевых компонентов (мост, маршрутизатор, модем и т.п.)</t>
  </si>
  <si>
    <t>Итоги по разделу 2 АИИС КУЭ :</t>
  </si>
  <si>
    <t xml:space="preserve">  Электромонтажные работы на других объектах</t>
  </si>
  <si>
    <t xml:space="preserve">  Монтаж оборудования</t>
  </si>
  <si>
    <t>Испытание аппарата коммутационного напряжением до 35 кВ</t>
  </si>
  <si>
    <t>Схема образования участка сигнализации (центральной, технологической, местной, аварийной, предупредительной и др.)</t>
  </si>
  <si>
    <t>Испытание цепи вторичной коммутации</t>
  </si>
  <si>
    <t>Итоги по разделу 3 Настройка програмного обеспечения и каналообразующего оборудования :</t>
  </si>
  <si>
    <t>Провод ВВГнг 4х2,5</t>
  </si>
  <si>
    <t>Саморез 4,5х50</t>
  </si>
  <si>
    <r>
      <t>7,52</t>
    </r>
    <r>
      <rPr>
        <b/>
        <i/>
        <sz val="5"/>
        <rFont val="Arial"/>
        <family val="2"/>
        <charset val="204"/>
      </rPr>
      <t xml:space="preserve">
8,87/1,18</t>
    </r>
  </si>
  <si>
    <t xml:space="preserve">  Итого с прочими затратами (756 914)</t>
  </si>
  <si>
    <t>_______________________________________________________________________________________________283,870</t>
  </si>
  <si>
    <t>_______________________________________________________________________________________________1044,273</t>
  </si>
  <si>
    <t>___________________________701,353</t>
  </si>
  <si>
    <t>_______________________________________________________________________________________________2507,37</t>
  </si>
  <si>
    <t>Устройство ответвлений от ВЛ 0,38 кВ к зданиям с помощью механизмов при количестве проводов в ответвлении 2</t>
  </si>
  <si>
    <t>Счетчики, устанавливаемые на готовом основании однофазные</t>
  </si>
  <si>
    <t>Итого прямые затраты по разделу с учетом коэффициентов к итогам (МДС35 пр.1 т.1 п.4._Производство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 ОЗП=1,15; ЭМ=1,15; ЗПМ=1,15; ТЗ=1,15; ТЗМ=1,15  (Поз. 5-8))</t>
  </si>
  <si>
    <r>
      <t>ТЕРп02-01-003-11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</si>
  <si>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t>Итого прямые затраты по разделу с учетом коэффициентов к итогам (МДС81-40.2006 т.2 п.4._В охранной зоне воздушных линий электропередачи, в местах прохода коммуникаций электроснабжения, в действующих электроустановках (без оформления наряда-допуска или распоряжения), вблизи конструкций и предметов, находящихся подд напряжением (в случаях, когда полное снятие напряжения по производственным условиям невозможно), если это связано с ограничением действий исполнителей  работ специальными требованиями техники безопасности (с учетом письма Госстроя от 14.02.2006 № СК-481/02) ОЗП=1,2; ТЗ=1,2  (Поз. 9-12))</t>
  </si>
  <si>
    <t xml:space="preserve">  Итого с прочими затратами (1 044 273)</t>
  </si>
  <si>
    <t xml:space="preserve">• однофазные приборы учета (1 шт)- б/а; </t>
  </si>
  <si>
    <t>б) установка приборов учета электрической энергии (54 шт) в сторону коттеджей, запитанных от  трансформаторной подстанции № 134-3-1(5а): :</t>
  </si>
  <si>
    <t>а)  установка приборов учета электрической энергии (38 шт) в сторону коттеджей, запитанных от  трансформаторной подстанции № 134-3-2 (4а): трехфазные приборы учета (38 шт) - пер. Любимый, 1, 2, 3, 4, 5, 6, 8, 9, 10; пер. Ухоженный 1, 3, 5, 7, 9, 11, 15; пер. Приусадебный, 2, 4, 5, 6, 7, 8, 9, 10, 11, 13; ул. Утренняя, 4а, 39, 41, 43, 45, 47, 51, 53; ул. Воскресенская, 23, 26, 28, 30;</t>
  </si>
  <si>
    <t xml:space="preserve">• трехфазные приборы учета (53 шт) -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ПНС №2; </t>
  </si>
  <si>
    <t>_______________________________________________________________________________________________211,210</t>
  </si>
  <si>
    <t>_______________________________________________________________________________________________650,700</t>
  </si>
  <si>
    <t>___________________________448,821</t>
  </si>
  <si>
    <t>_______________________________________________________________________________________________1614,16</t>
  </si>
  <si>
    <t xml:space="preserve">  Итого с прочими затратами (650 700)</t>
  </si>
  <si>
    <t>• однофазные приборы учета (1 шт) - Вагончик;</t>
  </si>
  <si>
    <t>• трехфазные приборы учета (32 шт) - ул. Вечерняя, 6, 8, 10, 10а, 12, 12а, 14, 16, 18, 20; ул. Звездная, 48, 50, 51; ул. Утренняя, 1, 3, 5, 7, 7а, 9, 9а, 11, 13; ул. Южная, 2, 4; ул. Воскресенская, 1, 2, 3; ул. Ясная - 2шт; ул. 2-й проезд, 1; ПНС; Павильон;</t>
  </si>
  <si>
    <t>Приобретение и установка программного обеспечения для дистанционного опроса приборов учета электрической энергии. Установка приборов учета электрической энергии на электрических сетях 0.4 кВ (125 шт.), а именно:</t>
  </si>
  <si>
    <t xml:space="preserve">б) замена провода марки А-50 на самонесущий провод марки СИП (4х50); </t>
  </si>
  <si>
    <t>СИП 4 (4х16)</t>
  </si>
  <si>
    <t>СИП 4 (4х50)</t>
  </si>
  <si>
    <t>Договор №1201/2016 от 12.01.2016 на услуги по разработке проектно-сметной документации на мероприятия по модернизации низковольтных электрических сетей 0.4 кВ и установке приборов учета.</t>
  </si>
  <si>
    <t>ул.Вечерняя, 10 г</t>
  </si>
  <si>
    <t>(корректировка мероприятий 2016 года)</t>
  </si>
  <si>
    <t>пер. Прохладный, 10 г</t>
  </si>
  <si>
    <t xml:space="preserve">Модернизация электрических сетей 0,4 кВ, запитанных от трансформаторной подстанции  № 4А (134-3-2), расположенной по пер. Любимый, 1 Г, осуществляющих электроснабжение коттеджей по пер. Любимый, 1, 2, 3, 4, 5, 6, 8, 9, 10; пер. Ухоженный 1, 3, 5, 7, 9, 11, 15; пер. Приусадебный, 2, 4, 5, 6, 7, 8, 9, 10, 11, 13; ул. Утренняя, 4а, 39, 41, 43, 45, 47, 51, 53; ул. Воскресенская, 23, 26, 28, 30, в следующем объеме: </t>
  </si>
  <si>
    <t>пер. Любимый, 1 г</t>
  </si>
  <si>
    <t>снижение коммерческих потерь</t>
  </si>
  <si>
    <t xml:space="preserve">б) замена провода марки А-16 на самонесущий провод марки СИП (4х16). </t>
  </si>
  <si>
    <t>в)замена провода марки А-16 на самонесущий провод марки СИП (4х16).</t>
  </si>
  <si>
    <t>Объем финансирования [2016 год]</t>
  </si>
  <si>
    <t>11</t>
  </si>
  <si>
    <t>12</t>
  </si>
  <si>
    <t xml:space="preserve">в) установка приборов учета электрической энергии (33 шт) в сторону коттеджей, запитанных от  трансформаторной подстанции № 134-8-2 (1а): </t>
  </si>
  <si>
    <t>Отказались от выполнения данного мероприятия, в связи с необходимостью снижения коммерческих потерь и обеспечения качественного и надежного электроснабжения.</t>
  </si>
  <si>
    <t>от ______________2016 г №______________</t>
  </si>
  <si>
    <t>А-70</t>
  </si>
  <si>
    <t>А-16</t>
  </si>
  <si>
    <t>А-50</t>
  </si>
  <si>
    <t>ООО "Крас.Эл.С."</t>
  </si>
  <si>
    <t>ООО "КрасКом"</t>
  </si>
  <si>
    <t>Установка приборов учета электрической энергии (38 шт) в сторону коттеджей, запитанных от  трансформаторной подстанции № 134-3-2 (4а): трехфазные приборы учета (38 шт) - пер. Любимый, 1, 2, 3, 4, 5, 6, 8, 9, 10; пер. Ухоженный 1, 3, 5, 7, 9, 11, 15; пер. Приусадебный, 2, 4, 5, 6, 7, 8, 9, 10, 11, 13; ул. Утренняя, 4а, 39, 41, 43, 45, 47, 51, 53; ул. Воскресенская, 23, 26, 28, 30</t>
  </si>
  <si>
    <t>___________________________2518,423</t>
  </si>
  <si>
    <t>_______________________________________________________________________________________________1118,551</t>
  </si>
  <si>
    <t>Средства  на оплату труда _______________________________________________________________________________________________</t>
  </si>
  <si>
    <t>Т/з мех. на ед.</t>
  </si>
  <si>
    <t>Т/з мех.
Всего</t>
  </si>
  <si>
    <r>
      <t>Устройство ответвлений от ВЛ 0,38 кВ к зданиям с помощью механизмов при количестве проводов в ответвлении 4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</si>
  <si>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Счетчики, устанавливаемые на готовом основании трехфазные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</si>
  <si>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t>Итого по разделу 1 Монтажные работы</t>
  </si>
  <si>
    <r>
      <t>Разводка по устройствам и подключение жил кабелей или проводов сечением до 16 мм2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</si>
  <si>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Прибор или аппарат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</si>
  <si>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Щит, собираемый из отдельных панелей и блоков управления, однорядный или двухрядный без блоков резисторов глубиной до 800 мм шкафного исполнения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</si>
  <si>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Настройка простых сетевых трактов конфигурация и настройка сетевых компонентов (мост, маршрутизатор, модем и т.п.)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</si>
  <si>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t>Итого по разделу 2 АИИС КУЭ</t>
  </si>
  <si>
    <r>
      <t>Испытание аппарата коммутационного напряжением до 35 кВ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</si>
  <si>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r>
      <t>Схема образования участка сигнализации (центральной, технологической, местной, аварийной, предупредительной и др.)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</si>
  <si>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r>
      <t>Испытание цепи вторичной коммутации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</si>
  <si>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r>
      <t>Автоматизированная система управления III категории технической сложности с количеством каналов (Кобщ) 80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</si>
  <si>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r>
      <t>Автоматизированная система управления III категории технической сложности с количеством каналов (Кобщ) за каждый канал свыше 80 до 159 добавлять к расценке 02-01-003-09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</si>
  <si>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t>Итого по разделу 3 Настройка програмного обеспечения и каналообразующего оборудования</t>
  </si>
  <si>
    <t>Итого по разделу 4 Материалы в текущих ценах</t>
  </si>
  <si>
    <t xml:space="preserve"> Установка приборов учета электрической энергии (54 шт) в сторону коттеджей, запитанных от  трансформаторной подстанции № 134-3-1(5а): трехфазные приборы учета (53 шт) -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ПНС №2; однофазные приборы учета (1 шт) - б/а</t>
  </si>
  <si>
    <t>___________________________3532,626</t>
  </si>
  <si>
    <t>_______________________________________________________________________________________________1596,051</t>
  </si>
  <si>
    <r>
      <t>Устройство ответвлений от ВЛ 0,38 кВ к зданиям с помощью механизмов при количестве проводов в ответвлении 2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</si>
  <si>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Счетчики, устанавливаемые на готовом основании однофазные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</si>
  <si>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Автоматизированная система управления III категории технической сложности с количеством каналов (Кобщ) 160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</si>
  <si>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t>Установка приборов учета электрической энергии (33 шт) в сторону коттеджей, запитанных от  трансформаторной подстанции № 134-8-2 (1а): трехфазные приборы учета (32 шт) - ул. Вечерняя, 6, 8, 10, 10а, 12, 12а, 14, 16, 18, 20; ул. Звездная, 48, 50, 51; ул. Утренняя, 1, 3, 5, 7, 7а, 9, 9а, 11, 13; ул. Южная, 2, 4; ул. Воскресенская, 1, 2, 3; ул. Ясная - 2шт; ул. 2-й проезд, 1; ПНС; Павильон; однофазные приборы учета (1 шт) - Вагончик</t>
  </si>
  <si>
    <t>___________________________2247,007</t>
  </si>
  <si>
    <t>_______________________________________________________________________________________________997,607</t>
  </si>
  <si>
    <t>Приобретение и установка программного обеспечения для дистанционного опроса приборов учета электрической энергии.</t>
  </si>
  <si>
    <t>___________________________108,324</t>
  </si>
  <si>
    <t>Итого по разделу 1 Материалы в текущих ценах</t>
  </si>
  <si>
    <r>
      <t xml:space="preserve">ЛОКАЛЬНЫЙ СМЕТНЫЙ РАСЧЕТ № </t>
    </r>
    <r>
      <rPr>
        <sz val="10"/>
        <rFont val="Arial"/>
        <family val="2"/>
        <charset val="204"/>
      </rPr>
      <t>02-01-08</t>
    </r>
  </si>
  <si>
    <t>Установка приборов учета электрической энергии (3 шт) в сторону нежилых помещений пос. Турбаза: трехфазные приборы учета (3 шт) - гаражи (элинги)</t>
  </si>
  <si>
    <t>___________________________848,032</t>
  </si>
  <si>
    <t>_______________________________________________________________________________________________105,852</t>
  </si>
  <si>
    <t>_______________________________________________________________________________________________62,089</t>
  </si>
  <si>
    <t>_______________________________________________________________________________________________544,516</t>
  </si>
  <si>
    <t>___________________________321,646</t>
  </si>
  <si>
    <t>_______________________________________________________________________________________________1095</t>
  </si>
  <si>
    <r>
      <t>ТЕР33-04-041-03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</si>
  <si>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Снятие ответвлений ВЛ 0,38 кВ к зданиям при количестве проводов в ответвлении 4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</si>
  <si>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t>Итого по разделу 1 Демонтажные работы</t>
  </si>
  <si>
    <t>Итого по разделу 2 Монтажные работы</t>
  </si>
  <si>
    <t xml:space="preserve">                           Раздел 3. АИИС КУЭ</t>
  </si>
  <si>
    <t>Итого по разделу 3 АИИС КУЭ</t>
  </si>
  <si>
    <t xml:space="preserve">                           Раздел 4. Настройка програмного обеспечения и каналообразующего оборудования</t>
  </si>
  <si>
    <t>Итого по разделу 4 Настройка програмного обеспечения и каналообразующего оборудования</t>
  </si>
  <si>
    <t xml:space="preserve">                           Раздел 5. Материалы в текущих ценах</t>
  </si>
  <si>
    <t>Настенный крюк SOT28</t>
  </si>
  <si>
    <t>Зажим анкерный  SO 158.1</t>
  </si>
  <si>
    <t>Итого по разделу 5 Материалы в текущих ценах</t>
  </si>
  <si>
    <t xml:space="preserve">  Итого с прочими затратами (544 516)</t>
  </si>
  <si>
    <r>
      <t xml:space="preserve">ЛОКАЛЬНЫЙ СМЕТНЫЙ РАСЧЕТ № </t>
    </r>
    <r>
      <rPr>
        <sz val="10"/>
        <rFont val="Arial"/>
        <family val="2"/>
        <charset val="204"/>
      </rPr>
      <t>02-01-09</t>
    </r>
  </si>
  <si>
    <t>Установка приборов учета электрической энергии (6 шт) в сторону частных жилых домов, запитанных от ТП-945, расположенной по ул. Ключевская, 101 г: однофазные приборы учета (6 шт) - ул. Саянская, 337; пер. Промышленный, 15, 17, 25 стр.1, 27 кв.2, 36</t>
  </si>
  <si>
    <t>___________________________565,213</t>
  </si>
  <si>
    <t>_______________________________________________________________________________________________119,196</t>
  </si>
  <si>
    <t>_______________________________________________________________________________________________64,467</t>
  </si>
  <si>
    <t>_______________________________________________________________________________________________288,535</t>
  </si>
  <si>
    <t>___________________________186,342</t>
  </si>
  <si>
    <t>_______________________________________________________________________________________________651,03</t>
  </si>
  <si>
    <r>
      <t>ТЕР33-04-041-02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</si>
  <si>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Снятие ответвлений ВЛ 0,38 кВ к зданиям при количестве проводов в ответвлении 2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</si>
  <si>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ТЕРп02-01-003-07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</si>
  <si>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Автоматизированная система управления III категории технической сложности с количеством каналов (Кобщ) 40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</si>
  <si>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t>Провод СИП 4 2х16</t>
  </si>
  <si>
    <t>Зажим анкерный  SO 157.1</t>
  </si>
  <si>
    <t>Наконечник AL 16</t>
  </si>
  <si>
    <t xml:space="preserve">  Итого с прочими затратами (288 535)</t>
  </si>
  <si>
    <r>
      <t xml:space="preserve">ЛОКАЛЬНЫЙ СМЕТНЫЙ РАСЧЕТ № </t>
    </r>
    <r>
      <rPr>
        <sz val="10"/>
        <rFont val="Arial"/>
        <family val="2"/>
        <charset val="204"/>
      </rPr>
      <t>02-01-10</t>
    </r>
  </si>
  <si>
    <t>___________________________586,263</t>
  </si>
  <si>
    <t>_______________________________________________________________________________________________230,956</t>
  </si>
  <si>
    <t>_______________________________________________________________________________________________96,274</t>
  </si>
  <si>
    <t>_______________________________________________________________________________________________157,495</t>
  </si>
  <si>
    <t>___________________________126,172</t>
  </si>
  <si>
    <t>_______________________________________________________________________________________________464,87</t>
  </si>
  <si>
    <r>
      <t>ТЕРп02-01-003-05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</si>
  <si>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Автоматизированная система управления III категории технической сложности с количеством каналов (Кобщ) 20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</si>
  <si>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t xml:space="preserve">  Итого с прочими затратами (157 495)</t>
  </si>
  <si>
    <r>
      <t xml:space="preserve">ЛОКАЛЬНЫЙ СМЕТНЫЙ РАСЧЕТ № </t>
    </r>
    <r>
      <rPr>
        <sz val="10"/>
        <rFont val="Arial"/>
        <family val="2"/>
        <charset val="204"/>
      </rPr>
      <t>02-01-11</t>
    </r>
  </si>
  <si>
    <t>Модернизация электрических сетей 0,4 кВ, запитанных от трансформаторной подстанции № 975 (РП 254), осуществляющих электроснабжение жилых домов по ул. Колхозная, 1, 1а, 2, 3, 4; ул. Украинская, 10, 12, 13 (кв. 1,2), 14, 15 (кв.1,2), 16, 17 (кв.1,2), 18, 19 (кв.1,2), 20, 21; ул. Карьерная, 18, 19 стр. 1, 21, 23, 23а, 24 (кв. 1,2), 25, 25а, 26а, 28, 30, 32, 34; ул. Солонцовая, 8</t>
  </si>
  <si>
    <t>___________________________1284,976</t>
  </si>
  <si>
    <t>_______________________________________________________________________________________________997,875</t>
  </si>
  <si>
    <t>_______________________________________________________________________________________________48,536</t>
  </si>
  <si>
    <t>_______________________________________________________________________________________________3,835</t>
  </si>
  <si>
    <t>___________________________109,968</t>
  </si>
  <si>
    <t>_______________________________________________________________________________________________525,16</t>
  </si>
  <si>
    <r>
      <t>Демонтаж опор ВЛ 0,38-10 кВ без приставок одностоечных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</si>
  <si>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Демонтаж 3-х проводов ВЛ 0,38 кВ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</si>
  <si>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Демонтаж одного дополнительного провода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</si>
  <si>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Демонтаж изолированных проводов ВЛ 0,38 кВ c помощью механизмов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</si>
  <si>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ТЕРм08-02-149-02</t>
    </r>
    <r>
      <rPr>
        <i/>
        <sz val="9"/>
        <rFont val="Arial"/>
        <family val="2"/>
        <charset val="204"/>
      </rPr>
      <t xml:space="preserve">
Пр.Минстроя Краснояр.кр. от 12.11.10 №237-О</t>
    </r>
  </si>
  <si>
    <r>
      <t>Демонтаж кабеля до 35 кВ, подвешиваемого на тросе, масса 1 м кабеля до 4 кг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</si>
  <si>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Отсоединение жил проводов или кабелей сечением до 70 мм2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</si>
  <si>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t>311-01-108-1</t>
  </si>
  <si>
    <r>
      <t>Дрова: погрузка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</si>
  <si>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t>тонна</t>
  </si>
  <si>
    <t xml:space="preserve">                           Раздел 2. Перевозка</t>
  </si>
  <si>
    <t>310-3025-1</t>
  </si>
  <si>
    <r>
      <t>Перевозка грузов автомобилями-самосвалами грузоподъемностью 10 т работающих вне карьера: расстояние перевозки 25 км; нормативное время пробега 1,696 час; класс груза 1</t>
    </r>
    <r>
      <rPr>
        <i/>
        <sz val="7"/>
        <rFont val="Arial"/>
        <family val="2"/>
        <charset val="204"/>
      </rPr>
      <t xml:space="preserve">
ИНДЕКС К ПОЗИЦИИ(справочно):
3 Индексы пересчета сметной стоимости. перевозка. ИСМ 81-24-2015-04 Красноярский край ЭМ=5,63</t>
    </r>
  </si>
  <si>
    <t>Итого по разделу 2 Перевозка</t>
  </si>
  <si>
    <t xml:space="preserve">                           Раздел 3. Монтажные работы</t>
  </si>
  <si>
    <r>
      <t>Развозка конструкций и материалов опор ВЛ 0,38-10 кВ по трассе одностоечных деревянных опор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</si>
  <si>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Развозка конструкций и материалов опор ВЛ 0,38-10 кВ по трассе А-образных деревянных опор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</si>
  <si>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Развозка конструкций и материалов опор ВЛ 0,38-10 кВ по трассе приставок железобетонных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</si>
  <si>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Установка с помощью механизмов деревянных опор ВЛ 0,38; 6-10 кВ из пропитанных деталей с одинарными приставками одностоечных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</si>
  <si>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Установка с помощью механизмов деревянных опор ВЛ 0,38; 6-10 кВ из пропитанных деталей с одинарными приставками одностоечных с подкосом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</si>
  <si>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Подвеска изолированных проводов ВЛ 0,38 кВ c помощью механизмов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</si>
  <si>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Присоединение к зажимам жил проводов или кабелей сечением до 70 мм2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</si>
  <si>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Кабель до 35 кВ, подвешиваемый на тросе, масса 1 м кабеля до 4 кг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</si>
  <si>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Проводник заземляющий открыто по строительным основаниям из круглой стали диаметром 12 мм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</si>
  <si>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Сталь круглая углеродистая обыкновенного качества марки ВСт3пс5-1 диаметром 12 мм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</si>
  <si>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Забивка вертикальных заземлителей механизированная на глубину до 5 м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</si>
  <si>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r>
      <t>Горячекатаная арматурная сталь гладкая класса А-I, диаметром 12 мм</t>
    </r>
    <r>
      <rPr>
        <i/>
        <sz val="7"/>
        <rFont val="Arial"/>
        <family val="2"/>
        <charset val="204"/>
      </rPr>
      <t xml:space="preserve">
ИНДЕКС К ПОЗИЦИИ(справочно):
1 Индексы пересчета сметной стоимости. ИСМ 81-24-2015-04 Красноярский край ОЗП=16,16; ЭМ=6,47; ЗПМ=16,16; МАТ=4,55</t>
    </r>
  </si>
  <si>
    <t>Итого по разделу 3 Монтажные работы</t>
  </si>
  <si>
    <t xml:space="preserve">                           Раздел 4. ПНР</t>
  </si>
  <si>
    <r>
      <t>Измерение сопротивления растеканию тока заземлителя</t>
    </r>
    <r>
      <rPr>
        <i/>
        <sz val="7"/>
        <rFont val="Arial"/>
        <family val="2"/>
        <charset val="204"/>
      </rPr>
      <t xml:space="preserve">
ИНДЕКС К ПОЗИЦИИ(справочно):
2 Индексы пересчета сметной стоимости. ПНР. ИСМ 81-24-2015-04 Красноярский край ОЗП=16,15</t>
    </r>
  </si>
  <si>
    <t>Итого по разделу 4 ПНР</t>
  </si>
  <si>
    <t xml:space="preserve">  Итого с прочими затратами (3 835)</t>
  </si>
  <si>
    <r>
      <t xml:space="preserve">ЛОКАЛЬНЫЙ СМЕТНЫЙ РАСЧЕТ № </t>
    </r>
    <r>
      <rPr>
        <sz val="10"/>
        <rFont val="Arial"/>
        <family val="2"/>
        <charset val="204"/>
      </rPr>
      <t>02-01-12</t>
    </r>
  </si>
  <si>
    <t>Установка приборов учета электрической энергии (37 шт) в сторону жилых домов, запитанных от трансформаторной подстанции № 975 (РП 254): трехфазные приборы учета (7 шт) - ул. Украинская, 10,12; ул. Колхозная, 2; ул. Карьерная, 19 стр. 1, 26а, 34; ул. Солонцовая, 8; однофазные приборы учета (30 шт) - ул. Колхозная, 1, 1а, 3, 4; ул. Украинская, 13 (кв. 1,2), 14, 15 (кв.1,2), 16, 17 (кв.1,2), 18, 19 (кв.1,2), 20, 21; ул. Карьерная, 18, 21, 23, 23а, 24 (кв. 1,2), 25, 25а, 28, 30, 32</t>
  </si>
  <si>
    <t xml:space="preserve">а) замена провода марки А-70 на самонесущий провод марки СИП 4 (4х70); </t>
  </si>
  <si>
    <t xml:space="preserve">б) замена провода марки А-25 на самонесущий провод марки СИП 4 (2х16); </t>
  </si>
  <si>
    <t>А-35</t>
  </si>
  <si>
    <t>А-25</t>
  </si>
  <si>
    <t>СИП 4 (2х16)</t>
  </si>
  <si>
    <t xml:space="preserve">в) замена провода марки А-25 на самонесущий провод марки СИП 4 (4х16); </t>
  </si>
  <si>
    <t xml:space="preserve">г) установка приборов учета электрической энергии (37 шт) в сторону жилых домов, запитанных от трансформаторной подстанции № 975 (РП 254): </t>
  </si>
  <si>
    <t>• однофазные приборы учета (30 шт) - ул. Колхозная, 1, 1а, 3, 4; ул. Украинская, 13 (кв. 1,2), 14, 15 (кв.1,2), 16, 17 (кв.1,2), 18, 19 (кв.1,2), 20, 21; ул. Карьерная, 18, 21, 23, 23а, 24 (кв. 1,2), 25, 25а, 28, 30, 32</t>
  </si>
  <si>
    <t xml:space="preserve">• трехфазные приборы учета (7 шт) - ул. Украинская, 10,12; ул. Колхозная, 2; ул. Карьерная, 19 стр. 1, 26а, 34; ул. Солонцовая, 8; </t>
  </si>
  <si>
    <t>д) Приобретение и установка программного обеспечения для дистанционного опроса приборов учета электрической энергии.</t>
  </si>
  <si>
    <t>а) установка приборов учета электрической энергии (3 шт) в сторону нежилых помещений пос. Турбаза: трехфазные приборы учета (3 шт) - гаражи (элинги);</t>
  </si>
  <si>
    <t>б) установка приборов учета электрической энергии (6 шт) в сторону частных жилых домов, запитанных от ТП-945, расположенной по ул. Ключевская, 101 г: однофазные приборы учета (6 шт) - ул. Саянская, 337; пер. Промышленный, 15, 17, 25 стр.1, 27 кв.2, 36;</t>
  </si>
  <si>
    <t>Установка приборов учета электрической энергии на электрических сетях 0.4 кВ (15 шт.), а именно:</t>
  </si>
  <si>
    <t xml:space="preserve">Модернизация электрических сетей 0,4 кВ, запитанных от трансформаторной подстанции № 975, расположенной по ул.  Свердловская, 70 г (РП 254), осуществляющих электроснабжение жилых домов по ул. Колхозная, 1, 1а, 2, 3, 4; ул. Украинская, 10, 12, 13 (кв. 1,2), 14, 15 (кв.1,2), 16, 17 (кв.1,2), 18, 19 (кв.1,2), 20, 21; ул. Карьерная, 18, 19 стр. 1, 21, 23, 23а, 24 (кв. 1,2), 25, 25а, 26а, 28, 30, 32, 34; ул. Солонцовая, 8, в следующем объеме: </t>
  </si>
  <si>
    <t>ул. Свердловская, 70 г</t>
  </si>
  <si>
    <t>пер. Любимый, 1 г; Прохладный, 10 г; ул. Вечерняя, 10 г; ул. Свердловская, 70 г</t>
  </si>
  <si>
    <t>пос. Турбаза; ул. Ключевская, 101 г; ул. Вечерняя, 30 г</t>
  </si>
  <si>
    <t>в) установка приборов учета электрической энергии (6 шт) в сторону коттеджей, запитанных от трансформаторной подстанции № 134-8-1 (3а), расположенной по ул. Вечерняя, 30 Г: трехфазные приборы учета (6 шт) - ул. Воскресенская, 8 - 3 шт; ул. Утренняя, 2, 29; ул. 3-й проезд, 2.</t>
  </si>
  <si>
    <t>Установка приборов учета электрической энергии (6 шт) в сторону коттеджей, запитанных от трансформаторной подстанции № 134-8-1 (3а), расположенной по ул. Вечерняя, 30 Г: трехфазные приборы учета (6 шт) - ул. Воскресенская, 8 - 3 шт; ул. Утренняя, 2, 29; ул. 3-й проезд, 2</t>
  </si>
  <si>
    <t>В  2015 г в рамках выполнения мероприятий инвестиционной программы были модернизированы электрические сети до данных жилых домов и установлены приборы учета электрической энергии. Жилые дома, указанные в данном пункте, не попали в 2015 г под программу установки приборов учета.</t>
  </si>
  <si>
    <t>___________________________1431,562</t>
  </si>
  <si>
    <t>_______________________________________________________________________________________________728,564</t>
  </si>
  <si>
    <t>_______________________________________________________________________________________________163,098</t>
  </si>
  <si>
    <t>___________________________239,524</t>
  </si>
  <si>
    <t>_______________________________________________________________________________________________899,86</t>
  </si>
  <si>
    <t>Автоматизированная система управления III категории технической сложности с количеством каналов (Кобщ) 40</t>
  </si>
  <si>
    <t>13</t>
  </si>
  <si>
    <t xml:space="preserve">Снижение коммерческих потерь. </t>
  </si>
  <si>
    <t>Снижение коммерческих потерь. Потери электрической энергии на данных участках электрических сетей по факту 2015 г составляют 73.5%.</t>
  </si>
  <si>
    <t>И. о. генерального директора ООО "КрасКом"</t>
  </si>
  <si>
    <t>Согласовано:</t>
  </si>
  <si>
    <t>Утверждаю:</t>
  </si>
  <si>
    <t>Первый заместитель</t>
  </si>
  <si>
    <t>генерального директора</t>
  </si>
  <si>
    <t>Смета № 1</t>
  </si>
  <si>
    <t>на разработку проектно-сметной документации  для строительства ВЛ 0,4кВ (стадия Р)</t>
  </si>
  <si>
    <t xml:space="preserve"> Смета составлена согласно:"Справочник базовых цен на проектные работы для строительства. Коммунальные инженерные сети и сооружения."</t>
  </si>
  <si>
    <t>Наименование объекта проектирования</t>
  </si>
  <si>
    <t>Обоснование</t>
  </si>
  <si>
    <t>Ед.изм.</t>
  </si>
  <si>
    <t>Постоянные величины</t>
  </si>
  <si>
    <t>Расчетная формула</t>
  </si>
  <si>
    <t>Стоимость</t>
  </si>
  <si>
    <t>базовой цены, тыс.руб.</t>
  </si>
  <si>
    <t>С=(а+б*х)*К1*…Кn*1000</t>
  </si>
  <si>
    <t>руб.</t>
  </si>
  <si>
    <t>а</t>
  </si>
  <si>
    <t>б</t>
  </si>
  <si>
    <t>Строительство ВЛ 0,4 кВ; L=6,201км</t>
  </si>
  <si>
    <t xml:space="preserve">СБЦ т.18, п.8  Кинд=3,84 (индекс перевода в цены 4 кв 2015г., Приложение 3 к письму Минрегиона России №40538-ЕС/05 от 14.12.2015г.);  Кзп=1,3 - районный коэффициент к заработной плате;    Кр.д=0,7 (табл.18);  К1=1,2 ( п.1.10);  К2=1,25 (прим. п.2.8.2.9);  Ко.ст=0,85 (табл.46 -относительная стоимость разработки проектной документации) </t>
  </si>
  <si>
    <t xml:space="preserve">1 км                                                               </t>
  </si>
  <si>
    <t>(7,71+1,82*6,201)*3,84*1,3*0,7*1,2*1,25*0,85*1000</t>
  </si>
  <si>
    <t>НДС 18%</t>
  </si>
  <si>
    <r>
      <t xml:space="preserve">                                    </t>
    </r>
    <r>
      <rPr>
        <sz val="10"/>
        <rFont val="Times New Roman"/>
        <family val="1"/>
        <charset val="204"/>
      </rPr>
      <t>М. В. Сиротинин</t>
    </r>
  </si>
  <si>
    <r>
      <t xml:space="preserve">                                    </t>
    </r>
    <r>
      <rPr>
        <sz val="10"/>
        <rFont val="Times New Roman"/>
        <family val="1"/>
        <charset val="204"/>
      </rPr>
      <t>С.Н. Яценко</t>
    </r>
  </si>
  <si>
    <r>
      <t xml:space="preserve">                                  </t>
    </r>
    <r>
      <rPr>
        <sz val="10"/>
        <rFont val="Times New Roman"/>
        <family val="1"/>
        <charset val="204"/>
      </rPr>
      <t>2016 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</si>
</sst>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.000000"/>
    <numFmt numFmtId="165" formatCode="#,##0.0"/>
    <numFmt numFmtId="166" formatCode="#,##0.000"/>
    <numFmt numFmtId="167" formatCode="#,##0.00000000"/>
    <numFmt numFmtId="170" formatCode="#,##0.0000000"/>
    <numFmt numFmtId="171" formatCode="#,##0.000000000"/>
    <numFmt numFmtId="174" formatCode="0.000"/>
    <numFmt numFmtId="178" formatCode="0.0000000"/>
    <numFmt numFmtId="189" formatCode="#,##0.00000000000"/>
    <numFmt numFmtId="199" formatCode="#,##0.000000000000000000000"/>
  </numFmts>
  <fonts count="35" x14ac:knownFonts="1">
    <font>
      <sz val="10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6"/>
      <color indexed="9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sz val="9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u/>
      <sz val="1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i/>
      <sz val="9"/>
      <name val="Arial"/>
      <family val="2"/>
      <charset val="204"/>
    </font>
    <font>
      <sz val="7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  <charset val="204"/>
    </font>
    <font>
      <sz val="18"/>
      <name val="Times New Roman"/>
      <family val="1"/>
      <charset val="204"/>
    </font>
    <font>
      <b/>
      <i/>
      <sz val="5"/>
      <name val="Arial"/>
      <family val="2"/>
      <charset val="204"/>
    </font>
    <font>
      <sz val="11"/>
      <name val="Arial"/>
      <family val="2"/>
      <charset val="204"/>
    </font>
    <font>
      <i/>
      <sz val="7"/>
      <name val="Arial"/>
      <family val="2"/>
      <charset val="204"/>
    </font>
    <font>
      <u/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9"/>
      <color rgb="FFFF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442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Fill="1"/>
    <xf numFmtId="0" fontId="8" fillId="0" borderId="0" xfId="0" applyFont="1" applyFill="1" applyAlignment="1">
      <alignment wrapText="1"/>
    </xf>
    <xf numFmtId="0" fontId="5" fillId="0" borderId="0" xfId="0" applyFont="1" applyFill="1" applyAlignment="1">
      <alignment horizontal="right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174" fontId="4" fillId="0" borderId="0" xfId="0" applyNumberFormat="1" applyFont="1" applyFill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/>
    </xf>
    <xf numFmtId="174" fontId="4" fillId="0" borderId="3" xfId="0" applyNumberFormat="1" applyFont="1" applyFill="1" applyBorder="1" applyAlignment="1">
      <alignment horizontal="center" vertical="center"/>
    </xf>
    <xf numFmtId="174" fontId="4" fillId="0" borderId="4" xfId="0" applyNumberFormat="1" applyFont="1" applyFill="1" applyBorder="1" applyAlignment="1">
      <alignment horizontal="center" vertical="center"/>
    </xf>
    <xf numFmtId="174" fontId="4" fillId="0" borderId="5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9" fontId="4" fillId="0" borderId="2" xfId="0" applyNumberFormat="1" applyFont="1" applyFill="1" applyBorder="1" applyAlignment="1">
      <alignment horizontal="center" vertical="center"/>
    </xf>
    <xf numFmtId="9" fontId="4" fillId="0" borderId="3" xfId="0" applyNumberFormat="1" applyFont="1" applyFill="1" applyBorder="1" applyAlignment="1">
      <alignment horizontal="center" vertical="center"/>
    </xf>
    <xf numFmtId="9" fontId="4" fillId="0" borderId="4" xfId="0" applyNumberFormat="1" applyFont="1" applyFill="1" applyBorder="1" applyAlignment="1">
      <alignment horizontal="center" vertical="center"/>
    </xf>
    <xf numFmtId="9" fontId="4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4" fontId="4" fillId="0" borderId="1" xfId="0" applyNumberFormat="1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left"/>
    </xf>
    <xf numFmtId="0" fontId="10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0" fontId="10" fillId="0" borderId="0" xfId="0" applyFont="1" applyBorder="1" applyAlignment="1"/>
    <xf numFmtId="0" fontId="4" fillId="0" borderId="0" xfId="0" applyFont="1" applyBorder="1" applyAlignment="1"/>
    <xf numFmtId="0" fontId="8" fillId="0" borderId="0" xfId="0" applyFont="1" applyBorder="1" applyAlignment="1">
      <alignment horizontal="left"/>
    </xf>
    <xf numFmtId="0" fontId="11" fillId="0" borderId="6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right" wrapText="1"/>
    </xf>
    <xf numFmtId="0" fontId="7" fillId="2" borderId="9" xfId="0" applyFont="1" applyFill="1" applyBorder="1" applyAlignment="1">
      <alignment horizontal="left" wrapText="1"/>
    </xf>
    <xf numFmtId="174" fontId="7" fillId="2" borderId="7" xfId="0" applyNumberFormat="1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wrapText="1"/>
    </xf>
    <xf numFmtId="0" fontId="7" fillId="2" borderId="9" xfId="0" applyFont="1" applyFill="1" applyBorder="1" applyAlignment="1">
      <alignment horizontal="right" wrapText="1"/>
    </xf>
    <xf numFmtId="0" fontId="7" fillId="2" borderId="9" xfId="0" applyFont="1" applyFill="1" applyBorder="1" applyAlignment="1">
      <alignment horizontal="center" wrapText="1"/>
    </xf>
    <xf numFmtId="0" fontId="8" fillId="0" borderId="0" xfId="0" applyFont="1"/>
    <xf numFmtId="0" fontId="2" fillId="3" borderId="7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right" wrapText="1"/>
    </xf>
    <xf numFmtId="0" fontId="2" fillId="3" borderId="9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166" fontId="2" fillId="3" borderId="8" xfId="0" applyNumberFormat="1" applyFont="1" applyFill="1" applyBorder="1" applyAlignment="1">
      <alignment horizontal="center" wrapText="1"/>
    </xf>
    <xf numFmtId="0" fontId="2" fillId="3" borderId="3" xfId="0" applyFont="1" applyFill="1" applyBorder="1" applyAlignment="1">
      <alignment wrapText="1"/>
    </xf>
    <xf numFmtId="0" fontId="2" fillId="3" borderId="5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right" wrapText="1"/>
    </xf>
    <xf numFmtId="0" fontId="2" fillId="4" borderId="9" xfId="0" applyFont="1" applyFill="1" applyBorder="1" applyAlignment="1">
      <alignment horizontal="right" wrapText="1"/>
    </xf>
    <xf numFmtId="0" fontId="2" fillId="4" borderId="8" xfId="0" applyFont="1" applyFill="1" applyBorder="1" applyAlignment="1">
      <alignment horizontal="center" wrapText="1"/>
    </xf>
    <xf numFmtId="166" fontId="2" fillId="4" borderId="8" xfId="0" applyNumberFormat="1" applyFont="1" applyFill="1" applyBorder="1" applyAlignment="1">
      <alignment horizontal="center" wrapText="1"/>
    </xf>
    <xf numFmtId="0" fontId="2" fillId="4" borderId="8" xfId="0" applyFont="1" applyFill="1" applyBorder="1" applyAlignment="1">
      <alignment wrapText="1"/>
    </xf>
    <xf numFmtId="0" fontId="10" fillId="0" borderId="7" xfId="0" applyFont="1" applyFill="1" applyBorder="1" applyAlignment="1">
      <alignment horizontal="left" wrapText="1"/>
    </xf>
    <xf numFmtId="0" fontId="10" fillId="0" borderId="10" xfId="0" applyFont="1" applyBorder="1" applyAlignment="1">
      <alignment horizontal="center" wrapText="1"/>
    </xf>
    <xf numFmtId="0" fontId="10" fillId="0" borderId="11" xfId="0" applyFont="1" applyBorder="1" applyAlignment="1">
      <alignment horizontal="right" wrapText="1"/>
    </xf>
    <xf numFmtId="0" fontId="10" fillId="0" borderId="12" xfId="0" applyFont="1" applyBorder="1" applyAlignment="1">
      <alignment horizontal="left" wrapText="1"/>
    </xf>
    <xf numFmtId="166" fontId="10" fillId="0" borderId="10" xfId="0" applyNumberFormat="1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9" fillId="0" borderId="0" xfId="0" applyFont="1" applyBorder="1"/>
    <xf numFmtId="0" fontId="10" fillId="0" borderId="8" xfId="0" applyFont="1" applyBorder="1" applyAlignment="1">
      <alignment horizontal="right" wrapText="1"/>
    </xf>
    <xf numFmtId="0" fontId="10" fillId="0" borderId="9" xfId="0" applyFont="1" applyBorder="1" applyAlignment="1">
      <alignment horizontal="left" wrapText="1"/>
    </xf>
    <xf numFmtId="166" fontId="10" fillId="0" borderId="7" xfId="0" applyNumberFormat="1" applyFont="1" applyBorder="1" applyAlignment="1">
      <alignment horizontal="center" wrapText="1"/>
    </xf>
    <xf numFmtId="0" fontId="10" fillId="0" borderId="7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 wrapText="1"/>
    </xf>
    <xf numFmtId="0" fontId="2" fillId="0" borderId="8" xfId="0" applyFont="1" applyFill="1" applyBorder="1" applyAlignment="1">
      <alignment horizontal="right" wrapText="1"/>
    </xf>
    <xf numFmtId="0" fontId="2" fillId="0" borderId="9" xfId="0" applyFont="1" applyFill="1" applyBorder="1" applyAlignment="1">
      <alignment horizontal="left" wrapText="1"/>
    </xf>
    <xf numFmtId="166" fontId="10" fillId="0" borderId="7" xfId="0" applyNumberFormat="1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right" wrapText="1"/>
    </xf>
    <xf numFmtId="0" fontId="10" fillId="0" borderId="9" xfId="0" applyFont="1" applyFill="1" applyBorder="1" applyAlignment="1">
      <alignment horizontal="left" wrapText="1"/>
    </xf>
    <xf numFmtId="0" fontId="12" fillId="0" borderId="0" xfId="0" applyFont="1" applyFill="1" applyBorder="1"/>
    <xf numFmtId="0" fontId="10" fillId="0" borderId="9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10" fillId="0" borderId="13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right" wrapText="1"/>
    </xf>
    <xf numFmtId="0" fontId="10" fillId="0" borderId="3" xfId="0" applyFont="1" applyFill="1" applyBorder="1" applyAlignment="1">
      <alignment horizontal="right" wrapText="1"/>
    </xf>
    <xf numFmtId="0" fontId="10" fillId="0" borderId="5" xfId="0" applyFont="1" applyFill="1" applyBorder="1" applyAlignment="1">
      <alignment horizontal="center" wrapText="1"/>
    </xf>
    <xf numFmtId="0" fontId="10" fillId="0" borderId="12" xfId="0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0" fillId="0" borderId="14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10" fillId="0" borderId="1" xfId="0" applyFont="1" applyBorder="1" applyAlignment="1">
      <alignment horizontal="right" wrapText="1"/>
    </xf>
    <xf numFmtId="0" fontId="10" fillId="0" borderId="2" xfId="0" applyFont="1" applyBorder="1" applyAlignment="1">
      <alignment horizontal="left" wrapText="1"/>
    </xf>
    <xf numFmtId="166" fontId="10" fillId="0" borderId="13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0" fillId="0" borderId="3" xfId="0" applyFont="1" applyBorder="1" applyAlignment="1">
      <alignment horizontal="right" wrapText="1"/>
    </xf>
    <xf numFmtId="0" fontId="10" fillId="0" borderId="5" xfId="0" applyFont="1" applyBorder="1" applyAlignment="1">
      <alignment horizontal="left" wrapText="1"/>
    </xf>
    <xf numFmtId="0" fontId="10" fillId="0" borderId="4" xfId="0" applyFont="1" applyBorder="1" applyAlignment="1">
      <alignment horizontal="center" wrapText="1"/>
    </xf>
    <xf numFmtId="166" fontId="10" fillId="0" borderId="6" xfId="0" applyNumberFormat="1" applyFont="1" applyBorder="1" applyAlignment="1">
      <alignment horizontal="center" wrapText="1"/>
    </xf>
    <xf numFmtId="0" fontId="10" fillId="0" borderId="7" xfId="0" applyFont="1" applyBorder="1" applyAlignment="1">
      <alignment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right" wrapText="1"/>
    </xf>
    <xf numFmtId="0" fontId="2" fillId="0" borderId="9" xfId="0" applyFont="1" applyBorder="1" applyAlignment="1">
      <alignment horizontal="left" wrapText="1"/>
    </xf>
    <xf numFmtId="166" fontId="2" fillId="0" borderId="7" xfId="0" applyNumberFormat="1" applyFont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6" borderId="8" xfId="0" applyFont="1" applyFill="1" applyBorder="1" applyAlignment="1">
      <alignment horizontal="right" wrapText="1"/>
    </xf>
    <xf numFmtId="0" fontId="2" fillId="6" borderId="9" xfId="0" applyFont="1" applyFill="1" applyBorder="1" applyAlignment="1">
      <alignment horizontal="left" wrapText="1"/>
    </xf>
    <xf numFmtId="166" fontId="2" fillId="6" borderId="7" xfId="0" applyNumberFormat="1" applyFont="1" applyFill="1" applyBorder="1" applyAlignment="1">
      <alignment horizontal="center" wrapText="1"/>
    </xf>
    <xf numFmtId="166" fontId="2" fillId="6" borderId="8" xfId="0" applyNumberFormat="1" applyFont="1" applyFill="1" applyBorder="1" applyAlignment="1">
      <alignment horizontal="center" wrapText="1"/>
    </xf>
    <xf numFmtId="166" fontId="2" fillId="6" borderId="9" xfId="0" applyNumberFormat="1" applyFont="1" applyFill="1" applyBorder="1" applyAlignment="1">
      <alignment horizontal="center" wrapText="1"/>
    </xf>
    <xf numFmtId="0" fontId="9" fillId="6" borderId="0" xfId="0" applyFont="1" applyFill="1"/>
    <xf numFmtId="49" fontId="14" fillId="0" borderId="9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right"/>
    </xf>
    <xf numFmtId="49" fontId="14" fillId="0" borderId="9" xfId="0" applyNumberFormat="1" applyFont="1" applyBorder="1" applyAlignment="1">
      <alignment horizontal="left"/>
    </xf>
    <xf numFmtId="166" fontId="14" fillId="0" borderId="9" xfId="0" applyNumberFormat="1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166" fontId="10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right"/>
    </xf>
    <xf numFmtId="166" fontId="8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center" vertical="top"/>
    </xf>
    <xf numFmtId="0" fontId="2" fillId="2" borderId="7" xfId="0" applyFont="1" applyFill="1" applyBorder="1" applyAlignment="1">
      <alignment wrapText="1"/>
    </xf>
    <xf numFmtId="0" fontId="2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wrapText="1"/>
    </xf>
    <xf numFmtId="166" fontId="2" fillId="2" borderId="7" xfId="0" applyNumberFormat="1" applyFont="1" applyFill="1" applyBorder="1" applyAlignment="1">
      <alignment horizontal="center" wrapText="1"/>
    </xf>
    <xf numFmtId="4" fontId="2" fillId="2" borderId="7" xfId="0" applyNumberFormat="1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wrapText="1"/>
    </xf>
    <xf numFmtId="4" fontId="2" fillId="0" borderId="7" xfId="0" applyNumberFormat="1" applyFont="1" applyBorder="1" applyAlignment="1">
      <alignment horizontal="center" wrapText="1"/>
    </xf>
    <xf numFmtId="0" fontId="2" fillId="0" borderId="0" xfId="0" applyFont="1"/>
    <xf numFmtId="4" fontId="2" fillId="4" borderId="7" xfId="0" applyNumberFormat="1" applyFont="1" applyFill="1" applyBorder="1" applyAlignment="1">
      <alignment horizontal="center" wrapText="1"/>
    </xf>
    <xf numFmtId="4" fontId="2" fillId="3" borderId="7" xfId="0" applyNumberFormat="1" applyFont="1" applyFill="1" applyBorder="1" applyAlignment="1">
      <alignment horizontal="center" wrapText="1"/>
    </xf>
    <xf numFmtId="4" fontId="2" fillId="7" borderId="7" xfId="0" applyNumberFormat="1" applyFont="1" applyFill="1" applyBorder="1" applyAlignment="1">
      <alignment horizontal="center" wrapText="1"/>
    </xf>
    <xf numFmtId="4" fontId="2" fillId="8" borderId="7" xfId="0" applyNumberFormat="1" applyFont="1" applyFill="1" applyBorder="1" applyAlignment="1">
      <alignment horizontal="center" wrapText="1"/>
    </xf>
    <xf numFmtId="166" fontId="2" fillId="3" borderId="7" xfId="0" applyNumberFormat="1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167" fontId="10" fillId="0" borderId="10" xfId="0" applyNumberFormat="1" applyFont="1" applyBorder="1"/>
    <xf numFmtId="164" fontId="10" fillId="0" borderId="10" xfId="0" applyNumberFormat="1" applyFont="1" applyBorder="1"/>
    <xf numFmtId="4" fontId="10" fillId="0" borderId="10" xfId="0" applyNumberFormat="1" applyFont="1" applyFill="1" applyBorder="1" applyAlignment="1">
      <alignment horizontal="center"/>
    </xf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2" xfId="0" applyFont="1" applyFill="1" applyBorder="1"/>
    <xf numFmtId="0" fontId="10" fillId="5" borderId="10" xfId="0" applyFont="1" applyFill="1" applyBorder="1" applyAlignment="1">
      <alignment horizontal="center"/>
    </xf>
    <xf numFmtId="4" fontId="2" fillId="2" borderId="7" xfId="0" applyNumberFormat="1" applyFont="1" applyFill="1" applyBorder="1" applyAlignment="1">
      <alignment horizontal="center"/>
    </xf>
    <xf numFmtId="4" fontId="2" fillId="4" borderId="10" xfId="0" applyNumberFormat="1" applyFont="1" applyFill="1" applyBorder="1" applyAlignment="1">
      <alignment horizontal="center"/>
    </xf>
    <xf numFmtId="4" fontId="2" fillId="3" borderId="10" xfId="0" applyNumberFormat="1" applyFont="1" applyFill="1" applyBorder="1" applyAlignment="1">
      <alignment horizontal="center"/>
    </xf>
    <xf numFmtId="166" fontId="10" fillId="0" borderId="10" xfId="0" applyNumberFormat="1" applyFont="1" applyBorder="1" applyAlignment="1">
      <alignment horizontal="center"/>
    </xf>
    <xf numFmtId="166" fontId="10" fillId="5" borderId="10" xfId="0" applyNumberFormat="1" applyFont="1" applyFill="1" applyBorder="1" applyAlignment="1">
      <alignment horizontal="center"/>
    </xf>
    <xf numFmtId="164" fontId="10" fillId="0" borderId="0" xfId="0" applyNumberFormat="1" applyFont="1" applyBorder="1"/>
    <xf numFmtId="178" fontId="10" fillId="0" borderId="0" xfId="0" applyNumberFormat="1" applyFont="1" applyBorder="1"/>
    <xf numFmtId="0" fontId="10" fillId="0" borderId="8" xfId="0" applyFont="1" applyBorder="1" applyAlignment="1">
      <alignment horizontal="center"/>
    </xf>
    <xf numFmtId="166" fontId="10" fillId="0" borderId="15" xfId="0" applyNumberFormat="1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/>
    </xf>
    <xf numFmtId="164" fontId="10" fillId="0" borderId="7" xfId="0" applyNumberFormat="1" applyFont="1" applyBorder="1"/>
    <xf numFmtId="4" fontId="10" fillId="0" borderId="7" xfId="0" applyNumberFormat="1" applyFont="1" applyFill="1" applyBorder="1" applyAlignment="1">
      <alignment horizontal="center"/>
    </xf>
    <xf numFmtId="0" fontId="10" fillId="0" borderId="8" xfId="0" applyFont="1" applyFill="1" applyBorder="1"/>
    <xf numFmtId="0" fontId="10" fillId="0" borderId="7" xfId="0" applyFont="1" applyFill="1" applyBorder="1"/>
    <xf numFmtId="0" fontId="10" fillId="0" borderId="9" xfId="0" applyFont="1" applyFill="1" applyBorder="1"/>
    <xf numFmtId="0" fontId="10" fillId="5" borderId="7" xfId="0" applyFont="1" applyFill="1" applyBorder="1" applyAlignment="1">
      <alignment horizontal="center"/>
    </xf>
    <xf numFmtId="4" fontId="2" fillId="4" borderId="7" xfId="0" applyNumberFormat="1" applyFont="1" applyFill="1" applyBorder="1" applyAlignment="1">
      <alignment horizontal="center"/>
    </xf>
    <xf numFmtId="4" fontId="2" fillId="3" borderId="7" xfId="0" applyNumberFormat="1" applyFont="1" applyFill="1" applyBorder="1" applyAlignment="1">
      <alignment horizontal="center"/>
    </xf>
    <xf numFmtId="166" fontId="10" fillId="0" borderId="7" xfId="0" applyNumberFormat="1" applyFont="1" applyBorder="1" applyAlignment="1">
      <alignment horizontal="center"/>
    </xf>
    <xf numFmtId="166" fontId="10" fillId="5" borderId="7" xfId="0" applyNumberFormat="1" applyFont="1" applyFill="1" applyBorder="1" applyAlignment="1">
      <alignment horizontal="center"/>
    </xf>
    <xf numFmtId="0" fontId="10" fillId="0" borderId="10" xfId="0" applyFont="1" applyFill="1" applyBorder="1" applyAlignment="1">
      <alignment horizontal="left" wrapText="1"/>
    </xf>
    <xf numFmtId="0" fontId="10" fillId="0" borderId="10" xfId="0" applyFont="1" applyFill="1" applyBorder="1" applyAlignment="1">
      <alignment wrapText="1"/>
    </xf>
    <xf numFmtId="0" fontId="10" fillId="0" borderId="8" xfId="0" applyFont="1" applyFill="1" applyBorder="1" applyAlignment="1">
      <alignment horizontal="center"/>
    </xf>
    <xf numFmtId="164" fontId="10" fillId="0" borderId="10" xfId="0" applyNumberFormat="1" applyFont="1" applyFill="1" applyBorder="1" applyAlignment="1">
      <alignment horizontal="center"/>
    </xf>
    <xf numFmtId="164" fontId="10" fillId="0" borderId="10" xfId="0" applyNumberFormat="1" applyFont="1" applyFill="1" applyBorder="1"/>
    <xf numFmtId="0" fontId="10" fillId="9" borderId="10" xfId="0" applyFont="1" applyFill="1" applyBorder="1" applyAlignment="1">
      <alignment horizontal="center"/>
    </xf>
    <xf numFmtId="4" fontId="2" fillId="10" borderId="10" xfId="0" applyNumberFormat="1" applyFont="1" applyFill="1" applyBorder="1" applyAlignment="1">
      <alignment horizontal="center"/>
    </xf>
    <xf numFmtId="4" fontId="2" fillId="7" borderId="10" xfId="0" applyNumberFormat="1" applyFont="1" applyFill="1" applyBorder="1" applyAlignment="1">
      <alignment horizontal="center"/>
    </xf>
    <xf numFmtId="4" fontId="2" fillId="8" borderId="10" xfId="0" applyNumberFormat="1" applyFont="1" applyFill="1" applyBorder="1" applyAlignment="1">
      <alignment horizontal="center"/>
    </xf>
    <xf numFmtId="166" fontId="10" fillId="0" borderId="10" xfId="0" applyNumberFormat="1" applyFont="1" applyFill="1" applyBorder="1" applyAlignment="1">
      <alignment horizontal="center"/>
    </xf>
    <xf numFmtId="166" fontId="10" fillId="9" borderId="10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10" fillId="0" borderId="0" xfId="0" applyNumberFormat="1" applyFont="1" applyFill="1" applyBorder="1"/>
    <xf numFmtId="0" fontId="10" fillId="0" borderId="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 wrapText="1"/>
    </xf>
    <xf numFmtId="0" fontId="10" fillId="0" borderId="12" xfId="0" applyFont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166" fontId="10" fillId="4" borderId="1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164" fontId="10" fillId="0" borderId="13" xfId="0" applyNumberFormat="1" applyFont="1" applyBorder="1"/>
    <xf numFmtId="4" fontId="10" fillId="0" borderId="13" xfId="0" applyNumberFormat="1" applyFont="1" applyFill="1" applyBorder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166" fontId="10" fillId="4" borderId="13" xfId="0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164" fontId="10" fillId="0" borderId="6" xfId="0" applyNumberFormat="1" applyFont="1" applyBorder="1"/>
    <xf numFmtId="4" fontId="10" fillId="0" borderId="6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166" fontId="10" fillId="0" borderId="6" xfId="0" applyNumberFormat="1" applyFont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166" fontId="10" fillId="3" borderId="10" xfId="0" applyNumberFormat="1" applyFont="1" applyFill="1" applyBorder="1" applyAlignment="1">
      <alignment horizontal="center"/>
    </xf>
    <xf numFmtId="0" fontId="10" fillId="0" borderId="13" xfId="0" applyFont="1" applyFill="1" applyBorder="1" applyAlignment="1">
      <alignment horizontal="left" wrapText="1"/>
    </xf>
    <xf numFmtId="0" fontId="10" fillId="3" borderId="13" xfId="0" applyFont="1" applyFill="1" applyBorder="1" applyAlignment="1">
      <alignment horizontal="center"/>
    </xf>
    <xf numFmtId="166" fontId="10" fillId="3" borderId="13" xfId="0" applyNumberFormat="1" applyFont="1" applyFill="1" applyBorder="1" applyAlignment="1">
      <alignment horizontal="center"/>
    </xf>
    <xf numFmtId="0" fontId="10" fillId="0" borderId="6" xfId="0" applyFont="1" applyFill="1" applyBorder="1" applyAlignment="1">
      <alignment horizontal="left" wrapText="1"/>
    </xf>
    <xf numFmtId="0" fontId="10" fillId="3" borderId="6" xfId="0" applyFont="1" applyFill="1" applyBorder="1" applyAlignment="1">
      <alignment horizontal="center"/>
    </xf>
    <xf numFmtId="166" fontId="10" fillId="3" borderId="6" xfId="0" applyNumberFormat="1" applyFont="1" applyFill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3" borderId="7" xfId="0" applyFont="1" applyFill="1" applyBorder="1" applyAlignment="1">
      <alignment horizontal="center"/>
    </xf>
    <xf numFmtId="166" fontId="10" fillId="3" borderId="7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wrapText="1"/>
    </xf>
    <xf numFmtId="164" fontId="2" fillId="0" borderId="7" xfId="0" applyNumberFormat="1" applyFont="1" applyFill="1" applyBorder="1" applyAlignment="1">
      <alignment horizontal="center"/>
    </xf>
    <xf numFmtId="164" fontId="2" fillId="0" borderId="7" xfId="0" applyNumberFormat="1" applyFont="1" applyFill="1" applyBorder="1"/>
    <xf numFmtId="4" fontId="2" fillId="0" borderId="7" xfId="0" applyNumberFormat="1" applyFont="1" applyFill="1" applyBorder="1" applyAlignment="1">
      <alignment horizontal="center"/>
    </xf>
    <xf numFmtId="0" fontId="10" fillId="0" borderId="0" xfId="0" applyFont="1" applyFill="1"/>
    <xf numFmtId="0" fontId="10" fillId="0" borderId="9" xfId="0" applyFont="1" applyBorder="1"/>
    <xf numFmtId="166" fontId="10" fillId="0" borderId="7" xfId="0" applyNumberFormat="1" applyFont="1" applyBorder="1"/>
    <xf numFmtId="166" fontId="10" fillId="0" borderId="7" xfId="0" applyNumberFormat="1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Font="1" applyBorder="1"/>
    <xf numFmtId="0" fontId="2" fillId="6" borderId="7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/>
    <xf numFmtId="174" fontId="2" fillId="6" borderId="7" xfId="0" applyNumberFormat="1" applyFont="1" applyFill="1" applyBorder="1" applyAlignment="1">
      <alignment horizontal="center"/>
    </xf>
    <xf numFmtId="0" fontId="2" fillId="6" borderId="7" xfId="0" applyFont="1" applyFill="1" applyBorder="1"/>
    <xf numFmtId="0" fontId="10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>
      <alignment horizontal="center"/>
    </xf>
    <xf numFmtId="0" fontId="4" fillId="0" borderId="0" xfId="0" applyFont="1" applyAlignment="1"/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/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center"/>
    </xf>
    <xf numFmtId="174" fontId="4" fillId="0" borderId="7" xfId="0" applyNumberFormat="1" applyFont="1" applyBorder="1" applyAlignment="1">
      <alignment horizontal="center"/>
    </xf>
    <xf numFmtId="174" fontId="5" fillId="0" borderId="7" xfId="0" applyNumberFormat="1" applyFont="1" applyBorder="1" applyAlignment="1">
      <alignment horizontal="center"/>
    </xf>
    <xf numFmtId="0" fontId="4" fillId="0" borderId="10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/>
    </xf>
    <xf numFmtId="174" fontId="4" fillId="0" borderId="10" xfId="0" applyNumberFormat="1" applyFont="1" applyBorder="1" applyAlignment="1">
      <alignment horizontal="center"/>
    </xf>
    <xf numFmtId="174" fontId="5" fillId="0" borderId="10" xfId="0" applyNumberFormat="1" applyFont="1" applyBorder="1" applyAlignment="1">
      <alignment horizontal="center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/>
    <xf numFmtId="0" fontId="4" fillId="0" borderId="10" xfId="0" applyFont="1" applyBorder="1"/>
    <xf numFmtId="0" fontId="4" fillId="0" borderId="14" xfId="0" applyFont="1" applyBorder="1"/>
    <xf numFmtId="0" fontId="4" fillId="0" borderId="14" xfId="0" applyFont="1" applyBorder="1" applyAlignment="1">
      <alignment horizontal="center"/>
    </xf>
    <xf numFmtId="174" fontId="4" fillId="0" borderId="14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Border="1"/>
    <xf numFmtId="0" fontId="4" fillId="0" borderId="13" xfId="0" applyFont="1" applyBorder="1"/>
    <xf numFmtId="0" fontId="4" fillId="0" borderId="13" xfId="0" applyFont="1" applyBorder="1" applyAlignment="1">
      <alignment horizontal="center"/>
    </xf>
    <xf numFmtId="174" fontId="5" fillId="0" borderId="13" xfId="0" applyNumberFormat="1" applyFont="1" applyBorder="1" applyAlignment="1">
      <alignment horizontal="center"/>
    </xf>
    <xf numFmtId="174" fontId="4" fillId="0" borderId="0" xfId="0" applyNumberFormat="1" applyFont="1" applyBorder="1" applyAlignment="1">
      <alignment horizontal="center"/>
    </xf>
    <xf numFmtId="174" fontId="4" fillId="0" borderId="13" xfId="0" applyNumberFormat="1" applyFont="1" applyBorder="1" applyAlignment="1">
      <alignment horizontal="center"/>
    </xf>
    <xf numFmtId="0" fontId="4" fillId="0" borderId="6" xfId="0" applyFont="1" applyBorder="1"/>
    <xf numFmtId="0" fontId="4" fillId="0" borderId="4" xfId="0" applyFont="1" applyBorder="1"/>
    <xf numFmtId="0" fontId="4" fillId="0" borderId="6" xfId="0" applyFont="1" applyBorder="1" applyAlignment="1">
      <alignment horizontal="center"/>
    </xf>
    <xf numFmtId="174" fontId="4" fillId="0" borderId="4" xfId="0" applyNumberFormat="1" applyFont="1" applyBorder="1" applyAlignment="1">
      <alignment horizontal="center"/>
    </xf>
    <xf numFmtId="174" fontId="4" fillId="0" borderId="6" xfId="0" applyNumberFormat="1" applyFont="1" applyBorder="1" applyAlignment="1">
      <alignment horizontal="center"/>
    </xf>
    <xf numFmtId="174" fontId="5" fillId="0" borderId="6" xfId="0" applyNumberFormat="1" applyFont="1" applyBorder="1" applyAlignment="1">
      <alignment horizontal="center"/>
    </xf>
    <xf numFmtId="0" fontId="4" fillId="0" borderId="13" xfId="0" applyFont="1" applyFill="1" applyBorder="1" applyAlignment="1">
      <alignment horizontal="left" vertical="top" wrapText="1"/>
    </xf>
    <xf numFmtId="0" fontId="4" fillId="0" borderId="13" xfId="0" applyFont="1" applyBorder="1" applyAlignment="1">
      <alignment horizontal="center" wrapText="1"/>
    </xf>
    <xf numFmtId="174" fontId="4" fillId="0" borderId="2" xfId="0" applyNumberFormat="1" applyFont="1" applyBorder="1" applyAlignment="1">
      <alignment horizontal="center"/>
    </xf>
    <xf numFmtId="0" fontId="4" fillId="0" borderId="6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center"/>
    </xf>
    <xf numFmtId="174" fontId="4" fillId="0" borderId="5" xfId="0" applyNumberFormat="1" applyFont="1" applyBorder="1" applyAlignment="1">
      <alignment horizontal="center"/>
    </xf>
    <xf numFmtId="0" fontId="4" fillId="0" borderId="7" xfId="0" applyFont="1" applyBorder="1"/>
    <xf numFmtId="0" fontId="10" fillId="0" borderId="0" xfId="0" applyFont="1" applyBorder="1" applyAlignment="1">
      <alignment vertical="top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top" wrapText="1"/>
    </xf>
    <xf numFmtId="0" fontId="10" fillId="0" borderId="13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10" fillId="0" borderId="7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top" wrapText="1"/>
    </xf>
    <xf numFmtId="0" fontId="10" fillId="0" borderId="10" xfId="0" applyFont="1" applyBorder="1" applyAlignment="1">
      <alignment horizontal="center" vertical="top" wrapText="1"/>
    </xf>
    <xf numFmtId="2" fontId="10" fillId="0" borderId="7" xfId="0" applyNumberFormat="1" applyFont="1" applyBorder="1" applyAlignment="1">
      <alignment horizontal="center" vertical="top" wrapText="1"/>
    </xf>
    <xf numFmtId="166" fontId="10" fillId="0" borderId="7" xfId="0" applyNumberFormat="1" applyFont="1" applyBorder="1" applyAlignment="1">
      <alignment horizontal="center" vertical="top" wrapText="1"/>
    </xf>
    <xf numFmtId="10" fontId="10" fillId="0" borderId="7" xfId="0" applyNumberFormat="1" applyFont="1" applyBorder="1" applyAlignment="1">
      <alignment horizontal="center" vertical="top" wrapText="1"/>
    </xf>
    <xf numFmtId="165" fontId="10" fillId="0" borderId="7" xfId="0" applyNumberFormat="1" applyFont="1" applyBorder="1" applyAlignment="1">
      <alignment horizontal="center" vertical="top" wrapText="1"/>
    </xf>
    <xf numFmtId="2" fontId="10" fillId="0" borderId="10" xfId="0" applyNumberFormat="1" applyFont="1" applyBorder="1" applyAlignment="1">
      <alignment horizontal="center" vertical="top" wrapText="1"/>
    </xf>
    <xf numFmtId="10" fontId="10" fillId="0" borderId="10" xfId="0" applyNumberFormat="1" applyFont="1" applyBorder="1" applyAlignment="1">
      <alignment horizontal="center" vertical="top" wrapText="1"/>
    </xf>
    <xf numFmtId="165" fontId="10" fillId="0" borderId="10" xfId="0" applyNumberFormat="1" applyFont="1" applyBorder="1" applyAlignment="1">
      <alignment horizontal="center" vertical="top" wrapText="1"/>
    </xf>
    <xf numFmtId="0" fontId="10" fillId="0" borderId="12" xfId="0" applyFont="1" applyBorder="1" applyAlignment="1">
      <alignment horizontal="left" vertical="top" wrapText="1"/>
    </xf>
    <xf numFmtId="166" fontId="10" fillId="0" borderId="10" xfId="0" applyNumberFormat="1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0" fontId="10" fillId="0" borderId="13" xfId="0" applyFont="1" applyBorder="1" applyAlignment="1">
      <alignment horizontal="center" vertical="top" wrapText="1"/>
    </xf>
    <xf numFmtId="166" fontId="10" fillId="0" borderId="13" xfId="0" applyNumberFormat="1" applyFont="1" applyBorder="1" applyAlignment="1">
      <alignment horizontal="center" vertical="top" wrapText="1"/>
    </xf>
    <xf numFmtId="2" fontId="10" fillId="0" borderId="13" xfId="0" applyNumberFormat="1" applyFont="1" applyBorder="1" applyAlignment="1">
      <alignment horizontal="center" vertical="top" wrapText="1"/>
    </xf>
    <xf numFmtId="10" fontId="10" fillId="0" borderId="13" xfId="0" applyNumberFormat="1" applyFont="1" applyBorder="1" applyAlignment="1">
      <alignment horizontal="center" vertical="top" wrapText="1"/>
    </xf>
    <xf numFmtId="165" fontId="10" fillId="0" borderId="13" xfId="0" applyNumberFormat="1" applyFont="1" applyBorder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center" vertical="top" wrapText="1"/>
    </xf>
    <xf numFmtId="166" fontId="10" fillId="0" borderId="6" xfId="0" applyNumberFormat="1" applyFont="1" applyBorder="1" applyAlignment="1">
      <alignment horizontal="center" vertical="top" wrapText="1"/>
    </xf>
    <xf numFmtId="2" fontId="10" fillId="0" borderId="6" xfId="0" applyNumberFormat="1" applyFont="1" applyBorder="1" applyAlignment="1">
      <alignment horizontal="center" vertical="top" wrapText="1"/>
    </xf>
    <xf numFmtId="10" fontId="10" fillId="0" borderId="6" xfId="0" applyNumberFormat="1" applyFont="1" applyBorder="1" applyAlignment="1">
      <alignment horizontal="center" vertical="top" wrapText="1"/>
    </xf>
    <xf numFmtId="165" fontId="10" fillId="0" borderId="6" xfId="0" applyNumberFormat="1" applyFont="1" applyBorder="1" applyAlignment="1">
      <alignment horizontal="center" vertical="top" wrapText="1"/>
    </xf>
    <xf numFmtId="0" fontId="10" fillId="0" borderId="10" xfId="0" applyFont="1" applyBorder="1" applyAlignment="1">
      <alignment vertical="top" wrapText="1"/>
    </xf>
    <xf numFmtId="0" fontId="10" fillId="0" borderId="12" xfId="0" applyFont="1" applyBorder="1" applyAlignment="1">
      <alignment vertical="top" wrapText="1"/>
    </xf>
    <xf numFmtId="0" fontId="10" fillId="0" borderId="14" xfId="0" applyFont="1" applyBorder="1" applyAlignment="1">
      <alignment horizontal="left" vertical="top" wrapText="1"/>
    </xf>
    <xf numFmtId="0" fontId="10" fillId="0" borderId="14" xfId="0" applyFont="1" applyBorder="1" applyAlignment="1">
      <alignment horizontal="center" vertical="top" wrapText="1"/>
    </xf>
    <xf numFmtId="166" fontId="10" fillId="0" borderId="14" xfId="0" applyNumberFormat="1" applyFont="1" applyBorder="1" applyAlignment="1">
      <alignment horizontal="center" vertical="top" wrapText="1"/>
    </xf>
    <xf numFmtId="10" fontId="10" fillId="0" borderId="14" xfId="0" applyNumberFormat="1" applyFont="1" applyBorder="1" applyAlignment="1">
      <alignment horizontal="center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center" vertical="top" wrapText="1"/>
    </xf>
    <xf numFmtId="166" fontId="10" fillId="0" borderId="0" xfId="0" applyNumberFormat="1" applyFont="1" applyBorder="1" applyAlignment="1">
      <alignment horizontal="center" vertical="top" wrapText="1"/>
    </xf>
    <xf numFmtId="10" fontId="10" fillId="0" borderId="0" xfId="0" applyNumberFormat="1" applyFont="1" applyBorder="1" applyAlignment="1">
      <alignment horizontal="center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center" vertical="top" wrapText="1"/>
    </xf>
    <xf numFmtId="166" fontId="10" fillId="0" borderId="4" xfId="0" applyNumberFormat="1" applyFont="1" applyBorder="1" applyAlignment="1">
      <alignment horizontal="center" vertical="top" wrapText="1"/>
    </xf>
    <xf numFmtId="10" fontId="10" fillId="0" borderId="4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left" vertical="top"/>
    </xf>
    <xf numFmtId="0" fontId="10" fillId="0" borderId="10" xfId="0" applyFont="1" applyFill="1" applyBorder="1" applyAlignment="1">
      <alignment horizontal="justify" wrapText="1"/>
    </xf>
    <xf numFmtId="0" fontId="10" fillId="0" borderId="16" xfId="0" applyFont="1" applyBorder="1" applyAlignment="1">
      <alignment horizontal="center" wrapText="1"/>
    </xf>
    <xf numFmtId="0" fontId="2" fillId="2" borderId="17" xfId="0" applyFont="1" applyFill="1" applyBorder="1" applyAlignment="1">
      <alignment wrapText="1"/>
    </xf>
    <xf numFmtId="166" fontId="2" fillId="2" borderId="16" xfId="0" applyNumberFormat="1" applyFont="1" applyFill="1" applyBorder="1" applyAlignment="1">
      <alignment horizontal="center" wrapText="1"/>
    </xf>
    <xf numFmtId="0" fontId="2" fillId="0" borderId="17" xfId="0" applyFont="1" applyBorder="1" applyAlignment="1">
      <alignment horizontal="left" wrapText="1"/>
    </xf>
    <xf numFmtId="166" fontId="2" fillId="0" borderId="16" xfId="0" applyNumberFormat="1" applyFont="1" applyBorder="1" applyAlignment="1">
      <alignment horizontal="center" wrapText="1"/>
    </xf>
    <xf numFmtId="49" fontId="2" fillId="0" borderId="17" xfId="0" applyNumberFormat="1" applyFont="1" applyBorder="1" applyAlignment="1">
      <alignment horizontal="left" wrapText="1"/>
    </xf>
    <xf numFmtId="166" fontId="2" fillId="3" borderId="16" xfId="0" applyNumberFormat="1" applyFont="1" applyFill="1" applyBorder="1" applyAlignment="1">
      <alignment horizontal="center" wrapText="1"/>
    </xf>
    <xf numFmtId="0" fontId="10" fillId="0" borderId="17" xfId="0" applyFont="1" applyBorder="1" applyAlignment="1">
      <alignment horizontal="left"/>
    </xf>
    <xf numFmtId="166" fontId="2" fillId="2" borderId="18" xfId="0" applyNumberFormat="1" applyFont="1" applyFill="1" applyBorder="1" applyAlignment="1">
      <alignment horizontal="center"/>
    </xf>
    <xf numFmtId="166" fontId="2" fillId="2" borderId="16" xfId="0" applyNumberFormat="1" applyFont="1" applyFill="1" applyBorder="1" applyAlignment="1">
      <alignment horizontal="center"/>
    </xf>
    <xf numFmtId="0" fontId="10" fillId="0" borderId="19" xfId="0" applyFont="1" applyBorder="1" applyAlignment="1">
      <alignment horizontal="left"/>
    </xf>
    <xf numFmtId="0" fontId="10" fillId="0" borderId="19" xfId="0" applyFont="1" applyFill="1" applyBorder="1" applyAlignment="1">
      <alignment horizontal="left"/>
    </xf>
    <xf numFmtId="166" fontId="2" fillId="10" borderId="18" xfId="0" applyNumberFormat="1" applyFont="1" applyFill="1" applyBorder="1" applyAlignment="1">
      <alignment horizontal="center"/>
    </xf>
    <xf numFmtId="0" fontId="10" fillId="0" borderId="20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166" fontId="2" fillId="2" borderId="22" xfId="0" applyNumberFormat="1" applyFont="1" applyFill="1" applyBorder="1" applyAlignment="1">
      <alignment horizontal="center"/>
    </xf>
    <xf numFmtId="166" fontId="2" fillId="2" borderId="23" xfId="0" applyNumberFormat="1" applyFont="1" applyFill="1" applyBorder="1" applyAlignment="1">
      <alignment horizontal="center"/>
    </xf>
    <xf numFmtId="0" fontId="10" fillId="0" borderId="24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2" fillId="0" borderId="24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/>
    </xf>
    <xf numFmtId="0" fontId="2" fillId="2" borderId="16" xfId="0" applyFont="1" applyFill="1" applyBorder="1" applyAlignment="1">
      <alignment horizontal="center"/>
    </xf>
    <xf numFmtId="49" fontId="2" fillId="0" borderId="17" xfId="0" applyNumberFormat="1" applyFont="1" applyBorder="1" applyAlignment="1">
      <alignment horizontal="left"/>
    </xf>
    <xf numFmtId="49" fontId="10" fillId="0" borderId="17" xfId="0" applyNumberFormat="1" applyFont="1" applyBorder="1" applyAlignment="1">
      <alignment horizontal="left"/>
    </xf>
    <xf numFmtId="49" fontId="2" fillId="6" borderId="17" xfId="0" applyNumberFormat="1" applyFont="1" applyFill="1" applyBorder="1" applyAlignment="1">
      <alignment horizontal="left"/>
    </xf>
    <xf numFmtId="174" fontId="2" fillId="6" borderId="16" xfId="0" applyNumberFormat="1" applyFont="1" applyFill="1" applyBorder="1" applyAlignment="1">
      <alignment horizontal="center"/>
    </xf>
    <xf numFmtId="49" fontId="2" fillId="0" borderId="26" xfId="0" applyNumberFormat="1" applyFont="1" applyBorder="1" applyAlignment="1">
      <alignment horizontal="left"/>
    </xf>
    <xf numFmtId="0" fontId="2" fillId="0" borderId="27" xfId="0" applyFont="1" applyBorder="1" applyAlignment="1">
      <alignment horizontal="center" wrapText="1"/>
    </xf>
    <xf numFmtId="0" fontId="10" fillId="0" borderId="2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29" xfId="0" applyFont="1" applyBorder="1"/>
    <xf numFmtId="0" fontId="10" fillId="0" borderId="27" xfId="0" applyFont="1" applyBorder="1"/>
    <xf numFmtId="0" fontId="10" fillId="0" borderId="27" xfId="0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166" fontId="2" fillId="0" borderId="7" xfId="0" applyNumberFormat="1" applyFont="1" applyFill="1" applyBorder="1" applyAlignment="1">
      <alignment horizontal="center"/>
    </xf>
    <xf numFmtId="166" fontId="2" fillId="6" borderId="7" xfId="0" applyNumberFormat="1" applyFont="1" applyFill="1" applyBorder="1" applyAlignment="1">
      <alignment horizontal="center"/>
    </xf>
    <xf numFmtId="0" fontId="7" fillId="2" borderId="17" xfId="0" applyFont="1" applyFill="1" applyBorder="1" applyAlignment="1">
      <alignment wrapText="1"/>
    </xf>
    <xf numFmtId="0" fontId="7" fillId="2" borderId="16" xfId="0" applyFont="1" applyFill="1" applyBorder="1" applyAlignment="1">
      <alignment horizontal="center" wrapText="1"/>
    </xf>
    <xf numFmtId="0" fontId="10" fillId="3" borderId="17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49" fontId="2" fillId="4" borderId="17" xfId="0" applyNumberFormat="1" applyFont="1" applyFill="1" applyBorder="1" applyAlignment="1">
      <alignment horizontal="left" wrapText="1"/>
    </xf>
    <xf numFmtId="0" fontId="2" fillId="4" borderId="16" xfId="0" applyFont="1" applyFill="1" applyBorder="1" applyAlignment="1">
      <alignment horizontal="center" wrapText="1"/>
    </xf>
    <xf numFmtId="0" fontId="10" fillId="0" borderId="16" xfId="0" applyFont="1" applyFill="1" applyBorder="1" applyAlignment="1">
      <alignment horizontal="center" wrapText="1"/>
    </xf>
    <xf numFmtId="0" fontId="10" fillId="0" borderId="22" xfId="0" applyFont="1" applyFill="1" applyBorder="1" applyAlignment="1">
      <alignment horizontal="center" wrapText="1"/>
    </xf>
    <xf numFmtId="0" fontId="10" fillId="0" borderId="18" xfId="0" applyFont="1" applyBorder="1" applyAlignment="1">
      <alignment horizontal="center" wrapText="1"/>
    </xf>
    <xf numFmtId="0" fontId="10" fillId="0" borderId="22" xfId="0" applyFont="1" applyBorder="1" applyAlignment="1">
      <alignment horizontal="center" wrapText="1"/>
    </xf>
    <xf numFmtId="0" fontId="10" fillId="0" borderId="23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166" fontId="2" fillId="6" borderId="16" xfId="0" applyNumberFormat="1" applyFont="1" applyFill="1" applyBorder="1" applyAlignment="1">
      <alignment horizontal="center" wrapText="1"/>
    </xf>
    <xf numFmtId="49" fontId="14" fillId="0" borderId="31" xfId="0" applyNumberFormat="1" applyFont="1" applyBorder="1" applyAlignment="1">
      <alignment horizontal="center"/>
    </xf>
    <xf numFmtId="0" fontId="2" fillId="0" borderId="28" xfId="0" applyFont="1" applyBorder="1" applyAlignment="1">
      <alignment horizontal="right" wrapText="1"/>
    </xf>
    <xf numFmtId="0" fontId="2" fillId="0" borderId="29" xfId="0" applyFont="1" applyBorder="1" applyAlignment="1">
      <alignment horizontal="left" wrapText="1"/>
    </xf>
    <xf numFmtId="166" fontId="2" fillId="0" borderId="27" xfId="0" applyNumberFormat="1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23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top" wrapText="1"/>
    </xf>
    <xf numFmtId="165" fontId="10" fillId="0" borderId="16" xfId="0" applyNumberFormat="1" applyFont="1" applyBorder="1" applyAlignment="1">
      <alignment horizontal="center" vertical="top" wrapText="1"/>
    </xf>
    <xf numFmtId="0" fontId="10" fillId="0" borderId="19" xfId="0" applyFont="1" applyBorder="1" applyAlignment="1">
      <alignment horizontal="center" vertical="center"/>
    </xf>
    <xf numFmtId="165" fontId="10" fillId="0" borderId="18" xfId="0" applyNumberFormat="1" applyFont="1" applyBorder="1" applyAlignment="1">
      <alignment horizontal="center" vertical="top" wrapText="1"/>
    </xf>
    <xf numFmtId="165" fontId="10" fillId="0" borderId="22" xfId="0" applyNumberFormat="1" applyFont="1" applyBorder="1" applyAlignment="1">
      <alignment horizontal="center" vertical="top" wrapText="1"/>
    </xf>
    <xf numFmtId="165" fontId="10" fillId="0" borderId="23" xfId="0" applyNumberFormat="1" applyFont="1" applyBorder="1" applyAlignment="1">
      <alignment horizontal="center" vertical="top" wrapText="1"/>
    </xf>
    <xf numFmtId="165" fontId="10" fillId="0" borderId="32" xfId="0" applyNumberFormat="1" applyFont="1" applyBorder="1" applyAlignment="1">
      <alignment horizontal="center" vertical="top" wrapText="1"/>
    </xf>
    <xf numFmtId="165" fontId="10" fillId="0" borderId="33" xfId="0" applyNumberFormat="1" applyFont="1" applyBorder="1" applyAlignment="1">
      <alignment horizontal="center" vertical="top" wrapText="1"/>
    </xf>
    <xf numFmtId="165" fontId="10" fillId="0" borderId="34" xfId="0" applyNumberFormat="1" applyFont="1" applyBorder="1" applyAlignment="1">
      <alignment horizontal="center" vertical="top" wrapText="1"/>
    </xf>
    <xf numFmtId="0" fontId="10" fillId="0" borderId="33" xfId="0" applyFont="1" applyBorder="1" applyAlignment="1">
      <alignment horizontal="center" vertical="top" wrapText="1"/>
    </xf>
    <xf numFmtId="0" fontId="10" fillId="0" borderId="34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/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174" fontId="5" fillId="0" borderId="16" xfId="0" applyNumberFormat="1" applyFont="1" applyBorder="1" applyAlignment="1">
      <alignment horizontal="center"/>
    </xf>
    <xf numFmtId="174" fontId="5" fillId="0" borderId="18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74" fontId="5" fillId="0" borderId="22" xfId="0" applyNumberFormat="1" applyFont="1" applyBorder="1" applyAlignment="1">
      <alignment horizontal="center"/>
    </xf>
    <xf numFmtId="174" fontId="5" fillId="0" borderId="23" xfId="0" applyNumberFormat="1" applyFont="1" applyBorder="1" applyAlignment="1">
      <alignment horizontal="center"/>
    </xf>
    <xf numFmtId="0" fontId="4" fillId="0" borderId="27" xfId="0" applyFont="1" applyBorder="1"/>
    <xf numFmtId="0" fontId="10" fillId="0" borderId="10" xfId="0" applyFont="1" applyFill="1" applyBorder="1" applyAlignment="1">
      <alignment horizontal="left" vertical="top" wrapText="1"/>
    </xf>
    <xf numFmtId="0" fontId="10" fillId="0" borderId="13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/>
    <xf numFmtId="0" fontId="4" fillId="0" borderId="0" xfId="0" applyFont="1" applyFill="1" applyAlignment="1">
      <alignment wrapText="1"/>
    </xf>
    <xf numFmtId="49" fontId="4" fillId="0" borderId="0" xfId="0" applyNumberFormat="1" applyFont="1" applyFill="1" applyAlignment="1">
      <alignment wrapText="1"/>
    </xf>
    <xf numFmtId="0" fontId="4" fillId="0" borderId="0" xfId="0" applyFont="1" applyFill="1" applyBorder="1" applyAlignment="1"/>
    <xf numFmtId="166" fontId="2" fillId="4" borderId="10" xfId="0" applyNumberFormat="1" applyFont="1" applyFill="1" applyBorder="1" applyAlignment="1">
      <alignment horizontal="center"/>
    </xf>
    <xf numFmtId="0" fontId="10" fillId="0" borderId="13" xfId="0" applyFont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4" fillId="0" borderId="5" xfId="0" applyFont="1" applyBorder="1"/>
    <xf numFmtId="0" fontId="4" fillId="0" borderId="2" xfId="0" applyFont="1" applyBorder="1"/>
    <xf numFmtId="0" fontId="10" fillId="0" borderId="1" xfId="0" applyFont="1" applyBorder="1"/>
    <xf numFmtId="0" fontId="10" fillId="0" borderId="2" xfId="0" applyFont="1" applyBorder="1"/>
    <xf numFmtId="1" fontId="5" fillId="0" borderId="10" xfId="0" applyNumberFormat="1" applyFont="1" applyBorder="1" applyAlignment="1">
      <alignment horizontal="center"/>
    </xf>
    <xf numFmtId="0" fontId="5" fillId="0" borderId="0" xfId="0" applyFont="1" applyFill="1"/>
    <xf numFmtId="0" fontId="4" fillId="0" borderId="14" xfId="0" applyNumberFormat="1" applyFont="1" applyFill="1" applyBorder="1" applyAlignment="1">
      <alignment vertical="center"/>
    </xf>
    <xf numFmtId="0" fontId="4" fillId="0" borderId="12" xfId="0" applyNumberFormat="1" applyFont="1" applyFill="1" applyBorder="1" applyAlignment="1">
      <alignment vertical="center"/>
    </xf>
    <xf numFmtId="0" fontId="4" fillId="11" borderId="0" xfId="0" applyFont="1" applyFill="1"/>
    <xf numFmtId="0" fontId="10" fillId="0" borderId="1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top" wrapText="1"/>
    </xf>
    <xf numFmtId="2" fontId="10" fillId="0" borderId="0" xfId="0" applyNumberFormat="1" applyFont="1" applyBorder="1" applyAlignment="1">
      <alignment horizontal="center" vertical="top" wrapText="1"/>
    </xf>
    <xf numFmtId="165" fontId="10" fillId="0" borderId="0" xfId="0" applyNumberFormat="1" applyFont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/>
    </xf>
    <xf numFmtId="49" fontId="15" fillId="0" borderId="24" xfId="0" applyNumberFormat="1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justify" wrapText="1"/>
    </xf>
    <xf numFmtId="49" fontId="13" fillId="0" borderId="24" xfId="0" applyNumberFormat="1" applyFont="1" applyBorder="1" applyAlignment="1">
      <alignment horizontal="center" vertical="center"/>
    </xf>
    <xf numFmtId="0" fontId="13" fillId="0" borderId="2" xfId="0" applyFont="1" applyFill="1" applyBorder="1" applyAlignment="1">
      <alignment horizontal="justify" wrapText="1"/>
    </xf>
    <xf numFmtId="0" fontId="13" fillId="0" borderId="2" xfId="0" applyFont="1" applyFill="1" applyBorder="1" applyAlignment="1">
      <alignment horizontal="left" wrapText="1"/>
    </xf>
    <xf numFmtId="49" fontId="13" fillId="0" borderId="25" xfId="0" applyNumberFormat="1" applyFont="1" applyBorder="1" applyAlignment="1">
      <alignment horizontal="center" vertical="center"/>
    </xf>
    <xf numFmtId="0" fontId="13" fillId="0" borderId="5" xfId="0" applyFont="1" applyFill="1" applyBorder="1" applyAlignment="1">
      <alignment horizontal="justify" wrapText="1"/>
    </xf>
    <xf numFmtId="0" fontId="2" fillId="0" borderId="2" xfId="0" applyFont="1" applyFill="1" applyBorder="1" applyAlignment="1">
      <alignment horizontal="justify" wrapText="1"/>
    </xf>
    <xf numFmtId="0" fontId="10" fillId="0" borderId="1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66" fontId="10" fillId="0" borderId="13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74" fontId="10" fillId="0" borderId="13" xfId="0" applyNumberFormat="1" applyFont="1" applyBorder="1" applyAlignment="1">
      <alignment horizontal="center" vertical="center"/>
    </xf>
    <xf numFmtId="174" fontId="2" fillId="2" borderId="22" xfId="0" applyNumberFormat="1" applyFont="1" applyFill="1" applyBorder="1" applyAlignment="1">
      <alignment horizontal="center" vertical="center"/>
    </xf>
    <xf numFmtId="49" fontId="10" fillId="0" borderId="24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justify" wrapText="1"/>
    </xf>
    <xf numFmtId="0" fontId="10" fillId="0" borderId="2" xfId="0" applyFont="1" applyFill="1" applyBorder="1" applyAlignment="1">
      <alignment horizontal="justify" wrapText="1"/>
    </xf>
    <xf numFmtId="0" fontId="14" fillId="0" borderId="2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wrapText="1"/>
    </xf>
    <xf numFmtId="49" fontId="10" fillId="0" borderId="2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6" fontId="10" fillId="0" borderId="13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174" fontId="10" fillId="0" borderId="13" xfId="0" applyNumberFormat="1" applyFont="1" applyBorder="1" applyAlignment="1">
      <alignment horizontal="center" vertical="center" wrapText="1"/>
    </xf>
    <xf numFmtId="174" fontId="2" fillId="2" borderId="22" xfId="0" applyNumberFormat="1" applyFont="1" applyFill="1" applyBorder="1" applyAlignment="1">
      <alignment horizontal="center" vertical="center" wrapText="1"/>
    </xf>
    <xf numFmtId="49" fontId="10" fillId="0" borderId="25" xfId="0" applyNumberFormat="1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justify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66" fontId="10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74" fontId="10" fillId="0" borderId="6" xfId="0" applyNumberFormat="1" applyFont="1" applyBorder="1" applyAlignment="1">
      <alignment horizontal="center" vertical="center" wrapText="1"/>
    </xf>
    <xf numFmtId="174" fontId="2" fillId="2" borderId="2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49" fontId="15" fillId="0" borderId="24" xfId="0" applyNumberFormat="1" applyFont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top" wrapText="1"/>
    </xf>
    <xf numFmtId="166" fontId="2" fillId="0" borderId="10" xfId="0" applyNumberFormat="1" applyFont="1" applyBorder="1" applyAlignment="1">
      <alignment horizontal="center" wrapText="1"/>
    </xf>
    <xf numFmtId="166" fontId="2" fillId="0" borderId="13" xfId="0" applyNumberFormat="1" applyFont="1" applyBorder="1" applyAlignment="1">
      <alignment horizontal="center" wrapText="1"/>
    </xf>
    <xf numFmtId="166" fontId="2" fillId="0" borderId="6" xfId="0" applyNumberFormat="1" applyFont="1" applyBorder="1" applyAlignment="1">
      <alignment horizontal="center" wrapText="1"/>
    </xf>
    <xf numFmtId="166" fontId="2" fillId="0" borderId="0" xfId="0" applyNumberFormat="1" applyFont="1" applyAlignment="1">
      <alignment horizontal="center"/>
    </xf>
    <xf numFmtId="49" fontId="13" fillId="12" borderId="19" xfId="0" applyNumberFormat="1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justify" wrapText="1"/>
    </xf>
    <xf numFmtId="0" fontId="10" fillId="12" borderId="10" xfId="0" applyFont="1" applyFill="1" applyBorder="1" applyAlignment="1">
      <alignment horizontal="center" wrapText="1"/>
    </xf>
    <xf numFmtId="0" fontId="10" fillId="12" borderId="11" xfId="0" applyFont="1" applyFill="1" applyBorder="1" applyAlignment="1">
      <alignment horizontal="right" wrapText="1"/>
    </xf>
    <xf numFmtId="0" fontId="10" fillId="12" borderId="12" xfId="0" applyFont="1" applyFill="1" applyBorder="1" applyAlignment="1">
      <alignment horizontal="left" wrapText="1"/>
    </xf>
    <xf numFmtId="166" fontId="2" fillId="12" borderId="10" xfId="0" applyNumberFormat="1" applyFont="1" applyFill="1" applyBorder="1" applyAlignment="1">
      <alignment horizontal="center" wrapText="1"/>
    </xf>
    <xf numFmtId="0" fontId="10" fillId="12" borderId="1" xfId="0" applyFont="1" applyFill="1" applyBorder="1" applyAlignment="1">
      <alignment horizontal="right" wrapText="1"/>
    </xf>
    <xf numFmtId="0" fontId="10" fillId="12" borderId="2" xfId="0" applyFont="1" applyFill="1" applyBorder="1" applyAlignment="1">
      <alignment horizontal="left" wrapText="1"/>
    </xf>
    <xf numFmtId="0" fontId="10" fillId="12" borderId="18" xfId="0" applyFont="1" applyFill="1" applyBorder="1" applyAlignment="1">
      <alignment horizontal="center" wrapText="1"/>
    </xf>
    <xf numFmtId="49" fontId="10" fillId="12" borderId="20" xfId="0" applyNumberFormat="1" applyFont="1" applyFill="1" applyBorder="1" applyAlignment="1">
      <alignment horizontal="center" vertical="center"/>
    </xf>
    <xf numFmtId="0" fontId="10" fillId="12" borderId="10" xfId="0" applyFont="1" applyFill="1" applyBorder="1" applyAlignment="1">
      <alignment horizontal="left" vertical="top" wrapText="1"/>
    </xf>
    <xf numFmtId="0" fontId="10" fillId="12" borderId="10" xfId="0" applyFont="1" applyFill="1" applyBorder="1" applyAlignment="1">
      <alignment horizontal="center" vertical="top" wrapText="1"/>
    </xf>
    <xf numFmtId="166" fontId="10" fillId="12" borderId="10" xfId="0" applyNumberFormat="1" applyFont="1" applyFill="1" applyBorder="1" applyAlignment="1">
      <alignment horizontal="center" vertical="top" wrapText="1"/>
    </xf>
    <xf numFmtId="2" fontId="10" fillId="12" borderId="10" xfId="0" applyNumberFormat="1" applyFont="1" applyFill="1" applyBorder="1" applyAlignment="1">
      <alignment horizontal="center" vertical="top" wrapText="1"/>
    </xf>
    <xf numFmtId="10" fontId="10" fillId="12" borderId="10" xfId="0" applyNumberFormat="1" applyFont="1" applyFill="1" applyBorder="1" applyAlignment="1">
      <alignment horizontal="center" vertical="top" wrapText="1"/>
    </xf>
    <xf numFmtId="165" fontId="10" fillId="12" borderId="10" xfId="0" applyNumberFormat="1" applyFont="1" applyFill="1" applyBorder="1" applyAlignment="1">
      <alignment horizontal="center" vertical="top" wrapText="1"/>
    </xf>
    <xf numFmtId="165" fontId="10" fillId="12" borderId="18" xfId="0" applyNumberFormat="1" applyFont="1" applyFill="1" applyBorder="1" applyAlignment="1">
      <alignment horizontal="center" vertical="top" wrapText="1"/>
    </xf>
    <xf numFmtId="0" fontId="4" fillId="0" borderId="10" xfId="0" applyFont="1" applyBorder="1" applyAlignment="1">
      <alignment horizontal="center" wrapText="1"/>
    </xf>
    <xf numFmtId="0" fontId="5" fillId="0" borderId="10" xfId="0" applyFont="1" applyBorder="1" applyAlignment="1">
      <alignment horizontal="center"/>
    </xf>
    <xf numFmtId="174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4" fontId="10" fillId="0" borderId="13" xfId="0" applyNumberFormat="1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wrapText="1"/>
    </xf>
    <xf numFmtId="0" fontId="10" fillId="12" borderId="2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0" fontId="10" fillId="12" borderId="0" xfId="0" applyFont="1" applyFill="1" applyBorder="1" applyAlignment="1">
      <alignment horizontal="center" wrapText="1"/>
    </xf>
    <xf numFmtId="0" fontId="10" fillId="12" borderId="13" xfId="0" applyFont="1" applyFill="1" applyBorder="1" applyAlignment="1">
      <alignment horizontal="center"/>
    </xf>
    <xf numFmtId="166" fontId="10" fillId="12" borderId="13" xfId="0" applyNumberFormat="1" applyFont="1" applyFill="1" applyBorder="1" applyAlignment="1">
      <alignment horizontal="center"/>
    </xf>
    <xf numFmtId="164" fontId="10" fillId="12" borderId="13" xfId="0" applyNumberFormat="1" applyFont="1" applyFill="1" applyBorder="1"/>
    <xf numFmtId="4" fontId="10" fillId="12" borderId="13" xfId="0" applyNumberFormat="1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10" fillId="12" borderId="0" xfId="0" applyFont="1" applyFill="1" applyBorder="1"/>
    <xf numFmtId="0" fontId="10" fillId="12" borderId="13" xfId="0" applyFont="1" applyFill="1" applyBorder="1" applyAlignment="1">
      <alignment horizontal="left" wrapText="1"/>
    </xf>
    <xf numFmtId="0" fontId="10" fillId="12" borderId="13" xfId="0" applyFont="1" applyFill="1" applyBorder="1" applyAlignment="1">
      <alignment horizontal="justify" wrapText="1"/>
    </xf>
    <xf numFmtId="0" fontId="10" fillId="12" borderId="21" xfId="0" applyFont="1" applyFill="1" applyBorder="1" applyAlignment="1">
      <alignment horizontal="left"/>
    </xf>
    <xf numFmtId="0" fontId="10" fillId="12" borderId="2" xfId="0" applyFont="1" applyFill="1" applyBorder="1" applyAlignment="1">
      <alignment horizontal="center" wrapText="1"/>
    </xf>
    <xf numFmtId="0" fontId="10" fillId="12" borderId="13" xfId="0" applyFont="1" applyFill="1" applyBorder="1" applyAlignment="1">
      <alignment horizontal="center" wrapText="1"/>
    </xf>
    <xf numFmtId="166" fontId="2" fillId="12" borderId="13" xfId="0" applyNumberFormat="1" applyFont="1" applyFill="1" applyBorder="1" applyAlignment="1">
      <alignment horizontal="center" wrapText="1"/>
    </xf>
    <xf numFmtId="166" fontId="10" fillId="12" borderId="13" xfId="0" applyNumberFormat="1" applyFont="1" applyFill="1" applyBorder="1" applyAlignment="1">
      <alignment horizontal="center" wrapText="1"/>
    </xf>
    <xf numFmtId="0" fontId="10" fillId="12" borderId="22" xfId="0" applyFont="1" applyFill="1" applyBorder="1" applyAlignment="1">
      <alignment horizontal="center" wrapText="1"/>
    </xf>
    <xf numFmtId="0" fontId="9" fillId="12" borderId="0" xfId="0" applyFont="1" applyFill="1" applyBorder="1"/>
    <xf numFmtId="3" fontId="2" fillId="0" borderId="18" xfId="0" applyNumberFormat="1" applyFont="1" applyBorder="1" applyAlignment="1">
      <alignment horizontal="center" wrapText="1"/>
    </xf>
    <xf numFmtId="4" fontId="10" fillId="0" borderId="13" xfId="0" applyNumberFormat="1" applyFont="1" applyFill="1" applyBorder="1" applyAlignment="1">
      <alignment horizontal="center" vertical="center" wrapText="1"/>
    </xf>
    <xf numFmtId="199" fontId="9" fillId="0" borderId="0" xfId="0" applyNumberFormat="1" applyFont="1" applyBorder="1"/>
    <xf numFmtId="171" fontId="2" fillId="0" borderId="13" xfId="0" applyNumberFormat="1" applyFont="1" applyBorder="1" applyAlignment="1">
      <alignment horizontal="center" wrapText="1"/>
    </xf>
    <xf numFmtId="166" fontId="10" fillId="12" borderId="6" xfId="0" applyNumberFormat="1" applyFont="1" applyFill="1" applyBorder="1" applyAlignment="1">
      <alignment horizontal="center"/>
    </xf>
    <xf numFmtId="0" fontId="10" fillId="12" borderId="6" xfId="0" applyFont="1" applyFill="1" applyBorder="1" applyAlignment="1">
      <alignment horizontal="left" wrapText="1"/>
    </xf>
    <xf numFmtId="2" fontId="10" fillId="0" borderId="10" xfId="0" applyNumberFormat="1" applyFont="1" applyFill="1" applyBorder="1" applyAlignment="1">
      <alignment horizontal="center" vertical="top" wrapText="1"/>
    </xf>
    <xf numFmtId="10" fontId="10" fillId="0" borderId="10" xfId="0" applyNumberFormat="1" applyFont="1" applyFill="1" applyBorder="1" applyAlignment="1">
      <alignment horizontal="center" vertical="top" wrapText="1"/>
    </xf>
    <xf numFmtId="165" fontId="10" fillId="0" borderId="10" xfId="0" applyNumberFormat="1" applyFont="1" applyFill="1" applyBorder="1" applyAlignment="1">
      <alignment horizontal="center" vertical="top" wrapText="1"/>
    </xf>
    <xf numFmtId="165" fontId="10" fillId="0" borderId="18" xfId="0" applyNumberFormat="1" applyFont="1" applyFill="1" applyBorder="1" applyAlignment="1">
      <alignment horizontal="center" vertical="top" wrapText="1"/>
    </xf>
    <xf numFmtId="0" fontId="18" fillId="0" borderId="0" xfId="1" applyFont="1" applyAlignment="1">
      <alignment horizontal="left" vertical="top" wrapText="1"/>
    </xf>
    <xf numFmtId="0" fontId="18" fillId="0" borderId="0" xfId="1" applyFont="1" applyAlignment="1">
      <alignment horizontal="center" vertical="top" wrapText="1"/>
    </xf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horizontal="right" vertical="top"/>
    </xf>
    <xf numFmtId="0" fontId="17" fillId="0" borderId="0" xfId="1" applyFont="1" applyAlignment="1">
      <alignment horizontal="left" vertical="top"/>
    </xf>
    <xf numFmtId="0" fontId="18" fillId="0" borderId="0" xfId="1" applyFont="1"/>
    <xf numFmtId="49" fontId="18" fillId="0" borderId="0" xfId="1" applyNumberFormat="1" applyFont="1" applyAlignment="1">
      <alignment horizontal="left" vertical="top"/>
    </xf>
    <xf numFmtId="0" fontId="18" fillId="0" borderId="0" xfId="1" applyFont="1" applyAlignment="1">
      <alignment horizontal="left" vertical="top"/>
    </xf>
    <xf numFmtId="0" fontId="18" fillId="0" borderId="0" xfId="1" applyFont="1" applyBorder="1" applyAlignment="1">
      <alignment horizontal="right" vertical="top"/>
    </xf>
    <xf numFmtId="0" fontId="18" fillId="0" borderId="4" xfId="1" applyFont="1" applyBorder="1" applyAlignment="1">
      <alignment horizontal="right" vertical="top"/>
    </xf>
    <xf numFmtId="0" fontId="18" fillId="0" borderId="0" xfId="1" applyFont="1" applyBorder="1"/>
    <xf numFmtId="0" fontId="18" fillId="0" borderId="14" xfId="1" applyFont="1" applyBorder="1" applyAlignment="1">
      <alignment horizontal="right" vertical="top"/>
    </xf>
    <xf numFmtId="0" fontId="19" fillId="0" borderId="14" xfId="1" applyFont="1" applyBorder="1" applyAlignment="1">
      <alignment horizontal="center" vertical="top"/>
    </xf>
    <xf numFmtId="0" fontId="17" fillId="0" borderId="0" xfId="1" applyFont="1" applyAlignment="1">
      <alignment horizontal="center" vertical="top"/>
    </xf>
    <xf numFmtId="0" fontId="18" fillId="0" borderId="0" xfId="1" applyFont="1" applyAlignment="1">
      <alignment horizontal="right" vertical="top" wrapText="1"/>
    </xf>
    <xf numFmtId="0" fontId="19" fillId="0" borderId="0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49" fontId="19" fillId="0" borderId="0" xfId="1" applyNumberFormat="1" applyFont="1" applyAlignment="1">
      <alignment horizontal="left" vertical="top"/>
    </xf>
    <xf numFmtId="0" fontId="18" fillId="0" borderId="0" xfId="1" applyFont="1" applyAlignment="1">
      <alignment horizontal="left"/>
    </xf>
    <xf numFmtId="0" fontId="18" fillId="0" borderId="0" xfId="1" applyFont="1" applyAlignment="1"/>
    <xf numFmtId="0" fontId="21" fillId="0" borderId="0" xfId="1" applyFont="1" applyAlignment="1">
      <alignment horizontal="center" vertical="top"/>
    </xf>
    <xf numFmtId="49" fontId="21" fillId="0" borderId="0" xfId="1" applyNumberFormat="1" applyFont="1" applyAlignment="1">
      <alignment horizontal="left" vertical="top"/>
    </xf>
    <xf numFmtId="0" fontId="21" fillId="0" borderId="0" xfId="1" applyFont="1" applyAlignment="1">
      <alignment horizontal="left" vertical="top" wrapText="1"/>
    </xf>
    <xf numFmtId="0" fontId="21" fillId="0" borderId="0" xfId="1" applyFont="1" applyAlignment="1">
      <alignment horizontal="center" vertical="top" wrapText="1"/>
    </xf>
    <xf numFmtId="0" fontId="22" fillId="0" borderId="0" xfId="1" applyFont="1" applyAlignment="1">
      <alignment horizontal="right" vertical="top"/>
    </xf>
    <xf numFmtId="0" fontId="21" fillId="0" borderId="7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/>
    </xf>
    <xf numFmtId="49" fontId="21" fillId="0" borderId="7" xfId="1" applyNumberFormat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top"/>
    </xf>
    <xf numFmtId="49" fontId="23" fillId="0" borderId="7" xfId="1" applyNumberFormat="1" applyFont="1" applyBorder="1" applyAlignment="1">
      <alignment horizontal="left" vertical="top" wrapText="1"/>
    </xf>
    <xf numFmtId="0" fontId="21" fillId="0" borderId="7" xfId="1" applyFont="1" applyBorder="1" applyAlignment="1">
      <alignment horizontal="left" vertical="top" wrapText="1"/>
    </xf>
    <xf numFmtId="0" fontId="21" fillId="0" borderId="7" xfId="1" applyFont="1" applyBorder="1" applyAlignment="1">
      <alignment horizontal="center" vertical="top" wrapText="1"/>
    </xf>
    <xf numFmtId="0" fontId="22" fillId="0" borderId="7" xfId="1" applyFont="1" applyBorder="1" applyAlignment="1">
      <alignment horizontal="center" vertical="top"/>
    </xf>
    <xf numFmtId="0" fontId="25" fillId="0" borderId="7" xfId="1" applyFont="1" applyBorder="1" applyAlignment="1">
      <alignment horizontal="right" vertical="top" wrapText="1"/>
    </xf>
    <xf numFmtId="0" fontId="25" fillId="0" borderId="7" xfId="1" applyFont="1" applyBorder="1" applyAlignment="1">
      <alignment horizontal="right" vertical="top"/>
    </xf>
    <xf numFmtId="0" fontId="22" fillId="0" borderId="7" xfId="1" applyFont="1" applyBorder="1" applyAlignment="1">
      <alignment horizontal="center" vertical="top" wrapText="1"/>
    </xf>
    <xf numFmtId="0" fontId="23" fillId="0" borderId="7" xfId="1" applyFont="1" applyBorder="1" applyAlignment="1">
      <alignment horizontal="left" vertical="top" wrapText="1"/>
    </xf>
    <xf numFmtId="0" fontId="26" fillId="0" borderId="7" xfId="1" applyFont="1" applyBorder="1" applyAlignment="1">
      <alignment horizontal="right" vertical="top" wrapText="1"/>
    </xf>
    <xf numFmtId="0" fontId="23" fillId="0" borderId="7" xfId="1" applyFont="1" applyBorder="1" applyAlignment="1">
      <alignment horizontal="center" vertical="top"/>
    </xf>
    <xf numFmtId="0" fontId="23" fillId="0" borderId="7" xfId="1" applyFont="1" applyBorder="1" applyAlignment="1">
      <alignment horizontal="center" vertical="top" wrapText="1"/>
    </xf>
    <xf numFmtId="0" fontId="27" fillId="0" borderId="7" xfId="1" applyFont="1" applyBorder="1" applyAlignment="1">
      <alignment horizontal="center" vertical="top"/>
    </xf>
    <xf numFmtId="0" fontId="26" fillId="0" borderId="7" xfId="1" applyFont="1" applyBorder="1" applyAlignment="1">
      <alignment horizontal="right" vertical="top"/>
    </xf>
    <xf numFmtId="0" fontId="27" fillId="0" borderId="7" xfId="1" applyFont="1" applyBorder="1" applyAlignment="1">
      <alignment horizontal="center" vertical="top" wrapText="1"/>
    </xf>
    <xf numFmtId="0" fontId="25" fillId="0" borderId="0" xfId="1" applyFont="1" applyAlignment="1">
      <alignment horizontal="right" vertical="top"/>
    </xf>
    <xf numFmtId="0" fontId="18" fillId="0" borderId="14" xfId="1" applyFont="1" applyBorder="1"/>
    <xf numFmtId="166" fontId="10" fillId="0" borderId="13" xfId="0" applyNumberFormat="1" applyFont="1" applyFill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4" fillId="0" borderId="13" xfId="0" applyNumberFormat="1" applyFont="1" applyBorder="1" applyAlignment="1">
      <alignment horizontal="center"/>
    </xf>
    <xf numFmtId="174" fontId="4" fillId="0" borderId="0" xfId="0" applyNumberFormat="1" applyFont="1" applyBorder="1"/>
    <xf numFmtId="0" fontId="10" fillId="0" borderId="3" xfId="0" applyFont="1" applyBorder="1" applyAlignment="1">
      <alignment horizontal="center" wrapText="1"/>
    </xf>
    <xf numFmtId="0" fontId="9" fillId="0" borderId="11" xfId="0" applyFont="1" applyBorder="1"/>
    <xf numFmtId="0" fontId="9" fillId="0" borderId="14" xfId="0" applyFont="1" applyBorder="1"/>
    <xf numFmtId="0" fontId="9" fillId="0" borderId="12" xfId="0" applyFont="1" applyBorder="1"/>
    <xf numFmtId="0" fontId="9" fillId="0" borderId="10" xfId="0" applyFont="1" applyBorder="1"/>
    <xf numFmtId="0" fontId="9" fillId="0" borderId="6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10" fillId="0" borderId="32" xfId="0" applyFont="1" applyBorder="1" applyAlignment="1">
      <alignment horizontal="center" wrapText="1"/>
    </xf>
    <xf numFmtId="0" fontId="10" fillId="0" borderId="33" xfId="0" applyFont="1" applyBorder="1" applyAlignment="1">
      <alignment horizontal="center" wrapText="1"/>
    </xf>
    <xf numFmtId="0" fontId="10" fillId="0" borderId="34" xfId="0" applyFont="1" applyBorder="1" applyAlignment="1">
      <alignment horizontal="center" wrapText="1"/>
    </xf>
    <xf numFmtId="0" fontId="10" fillId="0" borderId="35" xfId="0" applyFont="1" applyBorder="1" applyAlignment="1">
      <alignment horizontal="left"/>
    </xf>
    <xf numFmtId="0" fontId="10" fillId="0" borderId="1" xfId="0" applyFont="1" applyBorder="1" applyAlignment="1">
      <alignment horizontal="right"/>
    </xf>
    <xf numFmtId="0" fontId="10" fillId="0" borderId="21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166" fontId="2" fillId="0" borderId="13" xfId="0" applyNumberFormat="1" applyFont="1" applyFill="1" applyBorder="1" applyAlignment="1">
      <alignment horizontal="center" wrapText="1"/>
    </xf>
    <xf numFmtId="166" fontId="10" fillId="0" borderId="13" xfId="0" applyNumberFormat="1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wrapText="1"/>
    </xf>
    <xf numFmtId="0" fontId="9" fillId="0" borderId="0" xfId="0" applyFont="1" applyFill="1" applyBorder="1"/>
    <xf numFmtId="0" fontId="9" fillId="0" borderId="13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4" fillId="0" borderId="35" xfId="0" applyFont="1" applyBorder="1" applyAlignment="1">
      <alignment horizontal="center" vertical="center"/>
    </xf>
    <xf numFmtId="49" fontId="10" fillId="0" borderId="25" xfId="0" applyNumberFormat="1" applyFont="1" applyBorder="1" applyAlignment="1">
      <alignment horizontal="center" vertical="center"/>
    </xf>
    <xf numFmtId="0" fontId="10" fillId="12" borderId="35" xfId="0" applyFont="1" applyFill="1" applyBorder="1" applyAlignment="1">
      <alignment horizontal="left"/>
    </xf>
    <xf numFmtId="0" fontId="10" fillId="12" borderId="5" xfId="0" applyFont="1" applyFill="1" applyBorder="1" applyAlignment="1">
      <alignment horizontal="center" wrapText="1"/>
    </xf>
    <xf numFmtId="0" fontId="10" fillId="12" borderId="6" xfId="0" applyFont="1" applyFill="1" applyBorder="1" applyAlignment="1">
      <alignment horizontal="center" wrapText="1"/>
    </xf>
    <xf numFmtId="0" fontId="10" fillId="12" borderId="3" xfId="0" applyFont="1" applyFill="1" applyBorder="1" applyAlignment="1">
      <alignment horizontal="right" wrapText="1"/>
    </xf>
    <xf numFmtId="0" fontId="10" fillId="12" borderId="5" xfId="0" applyFont="1" applyFill="1" applyBorder="1" applyAlignment="1">
      <alignment horizontal="left" wrapText="1"/>
    </xf>
    <xf numFmtId="166" fontId="2" fillId="12" borderId="6" xfId="0" applyNumberFormat="1" applyFont="1" applyFill="1" applyBorder="1" applyAlignment="1">
      <alignment horizontal="center" wrapText="1"/>
    </xf>
    <xf numFmtId="166" fontId="10" fillId="12" borderId="6" xfId="0" applyNumberFormat="1" applyFont="1" applyFill="1" applyBorder="1" applyAlignment="1">
      <alignment horizontal="center" wrapText="1"/>
    </xf>
    <xf numFmtId="0" fontId="10" fillId="12" borderId="23" xfId="0" applyFont="1" applyFill="1" applyBorder="1" applyAlignment="1">
      <alignment horizontal="center" wrapText="1"/>
    </xf>
    <xf numFmtId="166" fontId="10" fillId="12" borderId="22" xfId="0" applyNumberFormat="1" applyFont="1" applyFill="1" applyBorder="1" applyAlignment="1">
      <alignment horizontal="center"/>
    </xf>
    <xf numFmtId="166" fontId="10" fillId="2" borderId="22" xfId="0" applyNumberFormat="1" applyFont="1" applyFill="1" applyBorder="1" applyAlignment="1">
      <alignment horizontal="center"/>
    </xf>
    <xf numFmtId="0" fontId="10" fillId="12" borderId="5" xfId="0" applyFont="1" applyFill="1" applyBorder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0" fillId="12" borderId="4" xfId="0" applyFont="1" applyFill="1" applyBorder="1" applyAlignment="1">
      <alignment horizontal="center" wrapText="1"/>
    </xf>
    <xf numFmtId="0" fontId="10" fillId="12" borderId="6" xfId="0" applyFont="1" applyFill="1" applyBorder="1" applyAlignment="1">
      <alignment horizontal="center"/>
    </xf>
    <xf numFmtId="164" fontId="10" fillId="12" borderId="6" xfId="0" applyNumberFormat="1" applyFont="1" applyFill="1" applyBorder="1"/>
    <xf numFmtId="4" fontId="10" fillId="12" borderId="6" xfId="0" applyNumberFormat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6" fontId="10" fillId="12" borderId="23" xfId="0" applyNumberFormat="1" applyFont="1" applyFill="1" applyBorder="1" applyAlignment="1">
      <alignment horizontal="center"/>
    </xf>
    <xf numFmtId="49" fontId="10" fillId="12" borderId="17" xfId="0" applyNumberFormat="1" applyFont="1" applyFill="1" applyBorder="1" applyAlignment="1">
      <alignment horizontal="center" vertical="center"/>
    </xf>
    <xf numFmtId="0" fontId="10" fillId="12" borderId="9" xfId="0" applyFont="1" applyFill="1" applyBorder="1" applyAlignment="1">
      <alignment horizontal="justify" wrapText="1"/>
    </xf>
    <xf numFmtId="0" fontId="10" fillId="12" borderId="7" xfId="0" applyFont="1" applyFill="1" applyBorder="1" applyAlignment="1">
      <alignment horizontal="center" vertical="center"/>
    </xf>
    <xf numFmtId="0" fontId="10" fillId="12" borderId="8" xfId="0" applyFont="1" applyFill="1" applyBorder="1" applyAlignment="1">
      <alignment horizontal="center" vertical="center"/>
    </xf>
    <xf numFmtId="0" fontId="10" fillId="12" borderId="9" xfId="0" applyFont="1" applyFill="1" applyBorder="1" applyAlignment="1">
      <alignment horizontal="center" vertical="center"/>
    </xf>
    <xf numFmtId="166" fontId="10" fillId="12" borderId="7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center" vertical="center"/>
    </xf>
    <xf numFmtId="174" fontId="10" fillId="12" borderId="7" xfId="0" applyNumberFormat="1" applyFont="1" applyFill="1" applyBorder="1" applyAlignment="1">
      <alignment horizontal="center" vertical="center"/>
    </xf>
    <xf numFmtId="174" fontId="2" fillId="12" borderId="16" xfId="0" applyNumberFormat="1" applyFont="1" applyFill="1" applyBorder="1" applyAlignment="1">
      <alignment horizontal="center" vertical="center"/>
    </xf>
    <xf numFmtId="0" fontId="10" fillId="13" borderId="20" xfId="0" applyFont="1" applyFill="1" applyBorder="1" applyAlignment="1">
      <alignment horizontal="left"/>
    </xf>
    <xf numFmtId="0" fontId="10" fillId="13" borderId="10" xfId="0" applyFont="1" applyFill="1" applyBorder="1" applyAlignment="1">
      <alignment horizontal="left" wrapText="1"/>
    </xf>
    <xf numFmtId="0" fontId="10" fillId="13" borderId="12" xfId="0" applyFont="1" applyFill="1" applyBorder="1" applyAlignment="1">
      <alignment horizontal="center"/>
    </xf>
    <xf numFmtId="0" fontId="10" fillId="13" borderId="11" xfId="0" applyFont="1" applyFill="1" applyBorder="1" applyAlignment="1">
      <alignment horizontal="center"/>
    </xf>
    <xf numFmtId="0" fontId="10" fillId="13" borderId="14" xfId="0" applyFont="1" applyFill="1" applyBorder="1" applyAlignment="1">
      <alignment horizontal="center" wrapText="1"/>
    </xf>
    <xf numFmtId="0" fontId="10" fillId="13" borderId="10" xfId="0" applyFont="1" applyFill="1" applyBorder="1" applyAlignment="1">
      <alignment horizontal="center"/>
    </xf>
    <xf numFmtId="166" fontId="10" fillId="13" borderId="10" xfId="0" applyNumberFormat="1" applyFont="1" applyFill="1" applyBorder="1" applyAlignment="1">
      <alignment horizontal="center"/>
    </xf>
    <xf numFmtId="164" fontId="10" fillId="13" borderId="10" xfId="0" applyNumberFormat="1" applyFont="1" applyFill="1" applyBorder="1"/>
    <xf numFmtId="4" fontId="10" fillId="13" borderId="10" xfId="0" applyNumberFormat="1" applyFont="1" applyFill="1" applyBorder="1" applyAlignment="1">
      <alignment horizontal="center"/>
    </xf>
    <xf numFmtId="0" fontId="2" fillId="13" borderId="10" xfId="0" applyFont="1" applyFill="1" applyBorder="1" applyAlignment="1">
      <alignment horizontal="center"/>
    </xf>
    <xf numFmtId="166" fontId="2" fillId="13" borderId="18" xfId="0" applyNumberFormat="1" applyFont="1" applyFill="1" applyBorder="1" applyAlignment="1">
      <alignment horizontal="center"/>
    </xf>
    <xf numFmtId="0" fontId="10" fillId="13" borderId="0" xfId="0" applyFont="1" applyFill="1" applyBorder="1"/>
    <xf numFmtId="49" fontId="10" fillId="0" borderId="36" xfId="0" applyNumberFormat="1" applyFont="1" applyBorder="1" applyAlignment="1">
      <alignment horizontal="left"/>
    </xf>
    <xf numFmtId="0" fontId="10" fillId="0" borderId="7" xfId="0" applyFont="1" applyFill="1" applyBorder="1" applyAlignment="1">
      <alignment horizontal="justify" wrapText="1"/>
    </xf>
    <xf numFmtId="0" fontId="10" fillId="0" borderId="9" xfId="0" applyFont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6" fontId="10" fillId="4" borderId="7" xfId="0" applyNumberFormat="1" applyFont="1" applyFill="1" applyBorder="1" applyAlignment="1">
      <alignment horizontal="center"/>
    </xf>
    <xf numFmtId="49" fontId="10" fillId="0" borderId="17" xfId="0" applyNumberFormat="1" applyFont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justify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66" fontId="10" fillId="0" borderId="7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74" fontId="10" fillId="0" borderId="7" xfId="0" applyNumberFormat="1" applyFont="1" applyBorder="1" applyAlignment="1">
      <alignment horizontal="center" vertical="center" wrapText="1"/>
    </xf>
    <xf numFmtId="174" fontId="2" fillId="10" borderId="18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left" wrapText="1"/>
    </xf>
    <xf numFmtId="0" fontId="10" fillId="0" borderId="36" xfId="0" applyFont="1" applyBorder="1" applyAlignment="1">
      <alignment horizontal="left"/>
    </xf>
    <xf numFmtId="49" fontId="10" fillId="0" borderId="26" xfId="0" applyNumberFormat="1" applyFont="1" applyBorder="1" applyAlignment="1">
      <alignment horizontal="center" vertical="center"/>
    </xf>
    <xf numFmtId="0" fontId="10" fillId="0" borderId="27" xfId="0" applyFont="1" applyFill="1" applyBorder="1" applyAlignment="1">
      <alignment horizontal="left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left" vertical="top" wrapText="1"/>
    </xf>
    <xf numFmtId="166" fontId="10" fillId="0" borderId="27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10" fontId="10" fillId="0" borderId="27" xfId="0" applyNumberFormat="1" applyFont="1" applyBorder="1" applyAlignment="1">
      <alignment horizontal="center" vertical="top" wrapText="1"/>
    </xf>
    <xf numFmtId="165" fontId="10" fillId="0" borderId="27" xfId="0" applyNumberFormat="1" applyFont="1" applyBorder="1" applyAlignment="1">
      <alignment horizontal="center" vertical="top" wrapText="1"/>
    </xf>
    <xf numFmtId="165" fontId="10" fillId="0" borderId="30" xfId="0" applyNumberFormat="1" applyFont="1" applyBorder="1" applyAlignment="1">
      <alignment horizontal="center" vertical="top" wrapText="1"/>
    </xf>
    <xf numFmtId="0" fontId="10" fillId="0" borderId="9" xfId="0" applyFont="1" applyBorder="1" applyAlignment="1">
      <alignment horizontal="left" vertical="top" wrapText="1"/>
    </xf>
    <xf numFmtId="49" fontId="4" fillId="0" borderId="24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top"/>
    </xf>
    <xf numFmtId="0" fontId="4" fillId="0" borderId="27" xfId="0" applyFont="1" applyBorder="1" applyAlignment="1">
      <alignment horizontal="center"/>
    </xf>
    <xf numFmtId="0" fontId="4" fillId="0" borderId="27" xfId="0" applyFont="1" applyBorder="1" applyAlignment="1">
      <alignment wrapText="1"/>
    </xf>
    <xf numFmtId="174" fontId="4" fillId="0" borderId="27" xfId="0" applyNumberFormat="1" applyFont="1" applyBorder="1" applyAlignment="1">
      <alignment horizontal="center"/>
    </xf>
    <xf numFmtId="174" fontId="5" fillId="0" borderId="27" xfId="0" applyNumberFormat="1" applyFont="1" applyBorder="1" applyAlignment="1">
      <alignment horizontal="center"/>
    </xf>
    <xf numFmtId="174" fontId="5" fillId="0" borderId="30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 vertical="center"/>
    </xf>
    <xf numFmtId="0" fontId="10" fillId="0" borderId="27" xfId="0" applyFont="1" applyBorder="1" applyAlignment="1">
      <alignment vertical="top" wrapText="1"/>
    </xf>
    <xf numFmtId="0" fontId="28" fillId="0" borderId="0" xfId="0" applyFont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0" xfId="0" applyFont="1" applyBorder="1"/>
    <xf numFmtId="0" fontId="28" fillId="0" borderId="0" xfId="0" applyFont="1" applyBorder="1" applyAlignment="1">
      <alignment horizontal="right"/>
    </xf>
    <xf numFmtId="0" fontId="28" fillId="0" borderId="0" xfId="0" applyFont="1" applyBorder="1" applyAlignment="1">
      <alignment horizontal="left"/>
    </xf>
    <xf numFmtId="166" fontId="28" fillId="0" borderId="0" xfId="0" applyNumberFormat="1" applyFont="1" applyAlignment="1">
      <alignment horizontal="center"/>
    </xf>
    <xf numFmtId="0" fontId="5" fillId="0" borderId="8" xfId="0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0" fontId="4" fillId="0" borderId="33" xfId="0" applyNumberFormat="1" applyFont="1" applyFill="1" applyBorder="1" applyAlignment="1">
      <alignment horizontal="left" vertical="top" wrapText="1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4" fontId="2" fillId="10" borderId="13" xfId="0" applyNumberFormat="1" applyFont="1" applyFill="1" applyBorder="1" applyAlignment="1">
      <alignment horizontal="center"/>
    </xf>
    <xf numFmtId="4" fontId="2" fillId="4" borderId="13" xfId="0" applyNumberFormat="1" applyFont="1" applyFill="1" applyBorder="1" applyAlignment="1">
      <alignment horizontal="center"/>
    </xf>
    <xf numFmtId="4" fontId="2" fillId="3" borderId="13" xfId="0" applyNumberFormat="1" applyFont="1" applyFill="1" applyBorder="1" applyAlignment="1">
      <alignment horizontal="center"/>
    </xf>
    <xf numFmtId="0" fontId="33" fillId="0" borderId="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wrapText="1"/>
    </xf>
    <xf numFmtId="0" fontId="10" fillId="0" borderId="9" xfId="0" applyFont="1" applyFill="1" applyBorder="1" applyAlignment="1">
      <alignment horizontal="left"/>
    </xf>
    <xf numFmtId="0" fontId="2" fillId="0" borderId="8" xfId="0" applyFont="1" applyFill="1" applyBorder="1" applyAlignment="1">
      <alignment horizontal="center" wrapText="1"/>
    </xf>
    <xf numFmtId="0" fontId="10" fillId="0" borderId="5" xfId="0" applyFont="1" applyBorder="1" applyAlignment="1">
      <alignment horizontal="center"/>
    </xf>
    <xf numFmtId="0" fontId="18" fillId="0" borderId="0" xfId="1" applyFont="1" applyBorder="1" applyAlignment="1">
      <alignment wrapText="1"/>
    </xf>
    <xf numFmtId="0" fontId="18" fillId="0" borderId="0" xfId="1" applyFont="1" applyAlignment="1">
      <alignment wrapText="1"/>
    </xf>
    <xf numFmtId="0" fontId="22" fillId="0" borderId="0" xfId="1" applyFont="1" applyAlignment="1">
      <alignment horizontal="center" vertical="top" wrapText="1"/>
    </xf>
    <xf numFmtId="0" fontId="10" fillId="0" borderId="20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 wrapText="1"/>
    </xf>
    <xf numFmtId="0" fontId="2" fillId="0" borderId="10" xfId="0" applyFont="1" applyFill="1" applyBorder="1" applyAlignment="1">
      <alignment horizontal="center"/>
    </xf>
    <xf numFmtId="166" fontId="10" fillId="0" borderId="18" xfId="0" applyNumberFormat="1" applyFont="1" applyFill="1" applyBorder="1" applyAlignment="1">
      <alignment horizontal="center"/>
    </xf>
    <xf numFmtId="167" fontId="10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5" fillId="12" borderId="41" xfId="0" applyNumberFormat="1" applyFont="1" applyFill="1" applyBorder="1" applyAlignment="1">
      <alignment horizontal="center" vertical="center"/>
    </xf>
    <xf numFmtId="0" fontId="5" fillId="11" borderId="15" xfId="0" applyNumberFormat="1" applyFont="1" applyFill="1" applyBorder="1" applyAlignment="1">
      <alignment horizontal="center" vertical="center"/>
    </xf>
    <xf numFmtId="0" fontId="5" fillId="0" borderId="1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wrapText="1"/>
    </xf>
    <xf numFmtId="166" fontId="2" fillId="0" borderId="6" xfId="0" applyNumberFormat="1" applyFont="1" applyFill="1" applyBorder="1" applyAlignment="1">
      <alignment horizontal="center"/>
    </xf>
    <xf numFmtId="164" fontId="2" fillId="0" borderId="6" xfId="0" applyNumberFormat="1" applyFont="1" applyFill="1" applyBorder="1"/>
    <xf numFmtId="164" fontId="2" fillId="0" borderId="6" xfId="0" applyNumberFormat="1" applyFont="1" applyFill="1" applyBorder="1" applyAlignment="1">
      <alignment horizontal="center"/>
    </xf>
    <xf numFmtId="4" fontId="2" fillId="0" borderId="6" xfId="0" applyNumberFormat="1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right" wrapText="1"/>
    </xf>
    <xf numFmtId="0" fontId="10" fillId="0" borderId="12" xfId="0" applyFont="1" applyFill="1" applyBorder="1" applyAlignment="1">
      <alignment horizontal="left" wrapText="1"/>
    </xf>
    <xf numFmtId="166" fontId="2" fillId="0" borderId="10" xfId="0" applyNumberFormat="1" applyFont="1" applyFill="1" applyBorder="1" applyAlignment="1">
      <alignment horizontal="center" wrapText="1"/>
    </xf>
    <xf numFmtId="166" fontId="10" fillId="0" borderId="10" xfId="0" applyNumberFormat="1" applyFont="1" applyFill="1" applyBorder="1" applyAlignment="1">
      <alignment horizontal="center" wrapText="1"/>
    </xf>
    <xf numFmtId="0" fontId="10" fillId="0" borderId="18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left"/>
    </xf>
    <xf numFmtId="0" fontId="10" fillId="0" borderId="13" xfId="0" applyFont="1" applyFill="1" applyBorder="1" applyAlignment="1">
      <alignment wrapText="1"/>
    </xf>
    <xf numFmtId="0" fontId="10" fillId="0" borderId="1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0" fillId="0" borderId="3" xfId="0" applyFont="1" applyFill="1" applyBorder="1" applyAlignment="1">
      <alignment horizontal="left"/>
    </xf>
    <xf numFmtId="0" fontId="10" fillId="0" borderId="6" xfId="0" applyFont="1" applyFill="1" applyBorder="1" applyAlignment="1">
      <alignment wrapText="1"/>
    </xf>
    <xf numFmtId="0" fontId="10" fillId="0" borderId="6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left" wrapText="1"/>
    </xf>
    <xf numFmtId="166" fontId="2" fillId="0" borderId="6" xfId="0" applyNumberFormat="1" applyFont="1" applyFill="1" applyBorder="1" applyAlignment="1">
      <alignment horizontal="center" wrapText="1"/>
    </xf>
    <xf numFmtId="166" fontId="10" fillId="0" borderId="6" xfId="0" applyNumberFormat="1" applyFont="1" applyFill="1" applyBorder="1" applyAlignment="1">
      <alignment horizontal="center" wrapText="1"/>
    </xf>
    <xf numFmtId="0" fontId="10" fillId="0" borderId="36" xfId="0" applyFont="1" applyFill="1" applyBorder="1" applyAlignment="1">
      <alignment horizontal="left"/>
    </xf>
    <xf numFmtId="166" fontId="2" fillId="0" borderId="7" xfId="0" applyNumberFormat="1" applyFont="1" applyFill="1" applyBorder="1" applyAlignment="1">
      <alignment horizontal="center" wrapText="1"/>
    </xf>
    <xf numFmtId="0" fontId="13" fillId="0" borderId="13" xfId="0" applyFont="1" applyFill="1" applyBorder="1" applyAlignment="1">
      <alignment horizontal="left" wrapText="1"/>
    </xf>
    <xf numFmtId="0" fontId="10" fillId="0" borderId="10" xfId="0" applyFont="1" applyBorder="1" applyAlignment="1">
      <alignment horizontal="left"/>
    </xf>
    <xf numFmtId="166" fontId="2" fillId="2" borderId="10" xfId="0" applyNumberFormat="1" applyFont="1" applyFill="1" applyBorder="1" applyAlignment="1">
      <alignment horizontal="center"/>
    </xf>
    <xf numFmtId="0" fontId="10" fillId="0" borderId="13" xfId="0" applyFont="1" applyBorder="1" applyAlignment="1">
      <alignment horizontal="left"/>
    </xf>
    <xf numFmtId="166" fontId="2" fillId="2" borderId="13" xfId="0" applyNumberFormat="1" applyFont="1" applyFill="1" applyBorder="1" applyAlignment="1">
      <alignment horizontal="center"/>
    </xf>
    <xf numFmtId="166" fontId="2" fillId="2" borderId="6" xfId="0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14" borderId="24" xfId="0" applyFont="1" applyFill="1" applyBorder="1" applyAlignment="1">
      <alignment horizontal="left"/>
    </xf>
    <xf numFmtId="0" fontId="13" fillId="14" borderId="13" xfId="0" applyFont="1" applyFill="1" applyBorder="1" applyAlignment="1">
      <alignment horizontal="left" wrapText="1"/>
    </xf>
    <xf numFmtId="0" fontId="10" fillId="14" borderId="13" xfId="0" applyFont="1" applyFill="1" applyBorder="1" applyAlignment="1">
      <alignment horizontal="center" wrapText="1"/>
    </xf>
    <xf numFmtId="0" fontId="10" fillId="14" borderId="1" xfId="0" applyFont="1" applyFill="1" applyBorder="1" applyAlignment="1">
      <alignment horizontal="right" wrapText="1"/>
    </xf>
    <xf numFmtId="0" fontId="10" fillId="14" borderId="2" xfId="0" applyFont="1" applyFill="1" applyBorder="1" applyAlignment="1">
      <alignment horizontal="left" wrapText="1"/>
    </xf>
    <xf numFmtId="166" fontId="2" fillId="14" borderId="13" xfId="0" applyNumberFormat="1" applyFont="1" applyFill="1" applyBorder="1" applyAlignment="1">
      <alignment horizontal="center" wrapText="1"/>
    </xf>
    <xf numFmtId="166" fontId="10" fillId="14" borderId="13" xfId="0" applyNumberFormat="1" applyFont="1" applyFill="1" applyBorder="1" applyAlignment="1">
      <alignment horizontal="center" wrapText="1"/>
    </xf>
    <xf numFmtId="0" fontId="2" fillId="14" borderId="22" xfId="0" applyFont="1" applyFill="1" applyBorder="1" applyAlignment="1">
      <alignment horizontal="center" wrapText="1"/>
    </xf>
    <xf numFmtId="0" fontId="10" fillId="0" borderId="15" xfId="0" applyFont="1" applyBorder="1" applyAlignment="1">
      <alignment horizontal="left" vertical="top" wrapText="1"/>
    </xf>
    <xf numFmtId="0" fontId="10" fillId="0" borderId="15" xfId="0" applyFont="1" applyBorder="1" applyAlignment="1">
      <alignment horizontal="center" vertical="top" wrapText="1"/>
    </xf>
    <xf numFmtId="166" fontId="10" fillId="0" borderId="15" xfId="0" applyNumberFormat="1" applyFont="1" applyBorder="1" applyAlignment="1">
      <alignment horizontal="center" vertical="top" wrapText="1"/>
    </xf>
    <xf numFmtId="10" fontId="10" fillId="0" borderId="15" xfId="0" applyNumberFormat="1" applyFont="1" applyBorder="1" applyAlignment="1">
      <alignment horizontal="center" vertical="top" wrapText="1"/>
    </xf>
    <xf numFmtId="165" fontId="10" fillId="0" borderId="9" xfId="0" applyNumberFormat="1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center"/>
    </xf>
    <xf numFmtId="0" fontId="10" fillId="12" borderId="13" xfId="0" applyFont="1" applyFill="1" applyBorder="1" applyAlignment="1">
      <alignment horizontal="left" vertical="top" wrapText="1"/>
    </xf>
    <xf numFmtId="0" fontId="4" fillId="0" borderId="19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174" fontId="5" fillId="0" borderId="14" xfId="0" applyNumberFormat="1" applyFont="1" applyBorder="1" applyAlignment="1">
      <alignment horizontal="center"/>
    </xf>
    <xf numFmtId="174" fontId="5" fillId="0" borderId="0" xfId="0" applyNumberFormat="1" applyFont="1" applyBorder="1" applyAlignment="1">
      <alignment horizontal="center"/>
    </xf>
    <xf numFmtId="1" fontId="5" fillId="0" borderId="14" xfId="0" applyNumberFormat="1" applyFont="1" applyBorder="1" applyAlignment="1">
      <alignment horizontal="center"/>
    </xf>
    <xf numFmtId="174" fontId="5" fillId="0" borderId="4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174" fontId="5" fillId="0" borderId="1" xfId="0" applyNumberFormat="1" applyFont="1" applyBorder="1" applyAlignment="1">
      <alignment horizontal="center"/>
    </xf>
    <xf numFmtId="174" fontId="5" fillId="0" borderId="3" xfId="0" applyNumberFormat="1" applyFont="1" applyBorder="1" applyAlignment="1">
      <alignment horizontal="center"/>
    </xf>
    <xf numFmtId="174" fontId="5" fillId="0" borderId="11" xfId="0" applyNumberFormat="1" applyFont="1" applyBorder="1" applyAlignment="1">
      <alignment horizontal="center"/>
    </xf>
    <xf numFmtId="174" fontId="5" fillId="0" borderId="2" xfId="0" applyNumberFormat="1" applyFont="1" applyBorder="1" applyAlignment="1">
      <alignment horizontal="center"/>
    </xf>
    <xf numFmtId="174" fontId="5" fillId="0" borderId="12" xfId="0" applyNumberFormat="1" applyFont="1" applyBorder="1" applyAlignment="1">
      <alignment horizontal="center"/>
    </xf>
    <xf numFmtId="174" fontId="5" fillId="0" borderId="8" xfId="0" applyNumberFormat="1" applyFont="1" applyBorder="1" applyAlignment="1">
      <alignment horizontal="center"/>
    </xf>
    <xf numFmtId="174" fontId="4" fillId="0" borderId="1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174" fontId="4" fillId="0" borderId="11" xfId="0" applyNumberFormat="1" applyFont="1" applyBorder="1" applyAlignment="1">
      <alignment horizontal="center"/>
    </xf>
    <xf numFmtId="174" fontId="4" fillId="0" borderId="3" xfId="0" applyNumberFormat="1" applyFont="1" applyBorder="1" applyAlignment="1">
      <alignment horizontal="center"/>
    </xf>
    <xf numFmtId="0" fontId="4" fillId="0" borderId="3" xfId="0" applyFont="1" applyBorder="1"/>
    <xf numFmtId="0" fontId="4" fillId="14" borderId="10" xfId="0" applyFont="1" applyFill="1" applyBorder="1" applyAlignment="1">
      <alignment horizontal="left" vertical="top" wrapText="1"/>
    </xf>
    <xf numFmtId="0" fontId="4" fillId="14" borderId="10" xfId="0" applyFont="1" applyFill="1" applyBorder="1"/>
    <xf numFmtId="0" fontId="4" fillId="14" borderId="10" xfId="0" applyFont="1" applyFill="1" applyBorder="1" applyAlignment="1">
      <alignment horizontal="center"/>
    </xf>
    <xf numFmtId="0" fontId="5" fillId="14" borderId="10" xfId="0" applyFont="1" applyFill="1" applyBorder="1" applyAlignment="1">
      <alignment horizontal="center"/>
    </xf>
    <xf numFmtId="174" fontId="4" fillId="14" borderId="10" xfId="0" applyNumberFormat="1" applyFont="1" applyFill="1" applyBorder="1" applyAlignment="1">
      <alignment horizontal="center"/>
    </xf>
    <xf numFmtId="0" fontId="4" fillId="14" borderId="11" xfId="0" applyFont="1" applyFill="1" applyBorder="1" applyAlignment="1">
      <alignment horizontal="center"/>
    </xf>
    <xf numFmtId="174" fontId="5" fillId="14" borderId="12" xfId="0" applyNumberFormat="1" applyFont="1" applyFill="1" applyBorder="1" applyAlignment="1">
      <alignment horizontal="center"/>
    </xf>
    <xf numFmtId="174" fontId="5" fillId="14" borderId="10" xfId="0" applyNumberFormat="1" applyFont="1" applyFill="1" applyBorder="1" applyAlignment="1">
      <alignment horizontal="center"/>
    </xf>
    <xf numFmtId="174" fontId="5" fillId="14" borderId="11" xfId="0" applyNumberFormat="1" applyFont="1" applyFill="1" applyBorder="1" applyAlignment="1">
      <alignment horizontal="center"/>
    </xf>
    <xf numFmtId="1" fontId="5" fillId="14" borderId="11" xfId="0" applyNumberFormat="1" applyFont="1" applyFill="1" applyBorder="1" applyAlignment="1">
      <alignment horizontal="center"/>
    </xf>
    <xf numFmtId="1" fontId="5" fillId="14" borderId="10" xfId="0" applyNumberFormat="1" applyFont="1" applyFill="1" applyBorder="1" applyAlignment="1">
      <alignment horizontal="center"/>
    </xf>
    <xf numFmtId="174" fontId="4" fillId="14" borderId="12" xfId="0" applyNumberFormat="1" applyFont="1" applyFill="1" applyBorder="1" applyAlignment="1">
      <alignment horizontal="center"/>
    </xf>
    <xf numFmtId="174" fontId="4" fillId="14" borderId="11" xfId="0" applyNumberFormat="1" applyFont="1" applyFill="1" applyBorder="1" applyAlignment="1">
      <alignment horizontal="center"/>
    </xf>
    <xf numFmtId="174" fontId="5" fillId="14" borderId="18" xfId="0" applyNumberFormat="1" applyFont="1" applyFill="1" applyBorder="1" applyAlignment="1">
      <alignment horizontal="center"/>
    </xf>
    <xf numFmtId="174" fontId="5" fillId="0" borderId="13" xfId="0" applyNumberFormat="1" applyFont="1" applyFill="1" applyBorder="1" applyAlignment="1">
      <alignment horizontal="center"/>
    </xf>
    <xf numFmtId="174" fontId="5" fillId="0" borderId="32" xfId="0" applyNumberFormat="1" applyFont="1" applyBorder="1" applyAlignment="1">
      <alignment horizontal="center"/>
    </xf>
    <xf numFmtId="174" fontId="5" fillId="0" borderId="34" xfId="0" applyNumberFormat="1" applyFont="1" applyBorder="1" applyAlignment="1">
      <alignment horizontal="center"/>
    </xf>
    <xf numFmtId="174" fontId="5" fillId="0" borderId="22" xfId="0" applyNumberFormat="1" applyFont="1" applyFill="1" applyBorder="1" applyAlignment="1">
      <alignment horizontal="center"/>
    </xf>
    <xf numFmtId="174" fontId="4" fillId="0" borderId="8" xfId="0" applyNumberFormat="1" applyFont="1" applyBorder="1" applyAlignment="1">
      <alignment horizontal="center"/>
    </xf>
    <xf numFmtId="174" fontId="4" fillId="0" borderId="28" xfId="0" applyNumberFormat="1" applyFont="1" applyBorder="1"/>
    <xf numFmtId="0" fontId="4" fillId="15" borderId="13" xfId="0" applyFont="1" applyFill="1" applyBorder="1" applyAlignment="1">
      <alignment horizontal="left" vertical="top" wrapText="1"/>
    </xf>
    <xf numFmtId="0" fontId="4" fillId="15" borderId="2" xfId="0" applyFont="1" applyFill="1" applyBorder="1"/>
    <xf numFmtId="0" fontId="4" fillId="15" borderId="13" xfId="0" applyFont="1" applyFill="1" applyBorder="1"/>
    <xf numFmtId="0" fontId="4" fillId="15" borderId="0" xfId="0" applyFont="1" applyFill="1" applyBorder="1" applyAlignment="1">
      <alignment horizontal="center"/>
    </xf>
    <xf numFmtId="0" fontId="5" fillId="15" borderId="13" xfId="0" applyFont="1" applyFill="1" applyBorder="1" applyAlignment="1">
      <alignment horizontal="center"/>
    </xf>
    <xf numFmtId="174" fontId="4" fillId="15" borderId="1" xfId="0" applyNumberFormat="1" applyFont="1" applyFill="1" applyBorder="1" applyAlignment="1">
      <alignment horizontal="center"/>
    </xf>
    <xf numFmtId="1" fontId="5" fillId="15" borderId="13" xfId="0" applyNumberFormat="1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1" fontId="5" fillId="15" borderId="10" xfId="0" applyNumberFormat="1" applyFont="1" applyFill="1" applyBorder="1" applyAlignment="1">
      <alignment horizontal="center"/>
    </xf>
    <xf numFmtId="174" fontId="4" fillId="15" borderId="2" xfId="0" applyNumberFormat="1" applyFont="1" applyFill="1" applyBorder="1" applyAlignment="1">
      <alignment horizontal="center"/>
    </xf>
    <xf numFmtId="174" fontId="4" fillId="15" borderId="13" xfId="0" applyNumberFormat="1" applyFont="1" applyFill="1" applyBorder="1" applyAlignment="1">
      <alignment horizontal="center"/>
    </xf>
    <xf numFmtId="174" fontId="5" fillId="15" borderId="13" xfId="0" applyNumberFormat="1" applyFont="1" applyFill="1" applyBorder="1" applyAlignment="1">
      <alignment horizontal="center"/>
    </xf>
    <xf numFmtId="0" fontId="4" fillId="15" borderId="0" xfId="0" applyFont="1" applyFill="1" applyBorder="1"/>
    <xf numFmtId="174" fontId="4" fillId="15" borderId="0" xfId="0" applyNumberFormat="1" applyFont="1" applyFill="1" applyBorder="1" applyAlignment="1">
      <alignment horizontal="center"/>
    </xf>
    <xf numFmtId="174" fontId="5" fillId="15" borderId="1" xfId="0" applyNumberFormat="1" applyFont="1" applyFill="1" applyBorder="1" applyAlignment="1">
      <alignment horizontal="center"/>
    </xf>
    <xf numFmtId="174" fontId="5" fillId="15" borderId="18" xfId="0" applyNumberFormat="1" applyFont="1" applyFill="1" applyBorder="1" applyAlignment="1">
      <alignment horizontal="center"/>
    </xf>
    <xf numFmtId="0" fontId="10" fillId="0" borderId="13" xfId="0" applyFont="1" applyBorder="1"/>
    <xf numFmtId="0" fontId="10" fillId="12" borderId="13" xfId="0" applyFont="1" applyFill="1" applyBorder="1"/>
    <xf numFmtId="0" fontId="10" fillId="12" borderId="6" xfId="0" applyFont="1" applyFill="1" applyBorder="1"/>
    <xf numFmtId="166" fontId="2" fillId="2" borderId="7" xfId="0" applyNumberFormat="1" applyFont="1" applyFill="1" applyBorder="1" applyAlignment="1">
      <alignment horizontal="center"/>
    </xf>
    <xf numFmtId="166" fontId="10" fillId="2" borderId="13" xfId="0" applyNumberFormat="1" applyFont="1" applyFill="1" applyBorder="1" applyAlignment="1">
      <alignment horizontal="center"/>
    </xf>
    <xf numFmtId="166" fontId="2" fillId="13" borderId="10" xfId="0" applyNumberFormat="1" applyFont="1" applyFill="1" applyBorder="1" applyAlignment="1">
      <alignment horizontal="center"/>
    </xf>
    <xf numFmtId="166" fontId="2" fillId="13" borderId="13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1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/>
    </xf>
    <xf numFmtId="0" fontId="4" fillId="0" borderId="34" xfId="0" applyNumberFormat="1" applyFont="1" applyFill="1" applyBorder="1" applyAlignment="1">
      <alignment horizontal="left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28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11" borderId="8" xfId="0" applyNumberFormat="1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49" fontId="17" fillId="0" borderId="0" xfId="1" applyNumberFormat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2" fillId="0" borderId="0" xfId="1" applyFont="1" applyAlignment="1">
      <alignment horizontal="center" vertical="top"/>
    </xf>
    <xf numFmtId="2" fontId="25" fillId="0" borderId="7" xfId="1" applyNumberFormat="1" applyFont="1" applyBorder="1" applyAlignment="1">
      <alignment horizontal="right" vertical="top" wrapText="1"/>
    </xf>
    <xf numFmtId="2" fontId="26" fillId="0" borderId="7" xfId="1" applyNumberFormat="1" applyFont="1" applyBorder="1" applyAlignment="1">
      <alignment horizontal="right" vertical="top" wrapText="1"/>
    </xf>
    <xf numFmtId="166" fontId="2" fillId="2" borderId="1" xfId="0" applyNumberFormat="1" applyFont="1" applyFill="1" applyBorder="1" applyAlignment="1">
      <alignment horizontal="center"/>
    </xf>
    <xf numFmtId="0" fontId="10" fillId="0" borderId="13" xfId="0" applyFont="1" applyFill="1" applyBorder="1" applyAlignment="1">
      <alignment horizontal="justify" wrapText="1"/>
    </xf>
    <xf numFmtId="4" fontId="2" fillId="10" borderId="6" xfId="0" applyNumberFormat="1" applyFont="1" applyFill="1" applyBorder="1" applyAlignment="1">
      <alignment horizontal="center"/>
    </xf>
    <xf numFmtId="4" fontId="2" fillId="4" borderId="6" xfId="0" applyNumberFormat="1" applyFont="1" applyFill="1" applyBorder="1" applyAlignment="1">
      <alignment horizontal="center"/>
    </xf>
    <xf numFmtId="4" fontId="2" fillId="3" borderId="6" xfId="0" applyNumberFormat="1" applyFont="1" applyFill="1" applyBorder="1" applyAlignment="1">
      <alignment horizontal="center"/>
    </xf>
    <xf numFmtId="174" fontId="5" fillId="0" borderId="33" xfId="0" applyNumberFormat="1" applyFont="1" applyBorder="1" applyAlignment="1">
      <alignment horizontal="center"/>
    </xf>
    <xf numFmtId="0" fontId="10" fillId="16" borderId="21" xfId="0" applyFont="1" applyFill="1" applyBorder="1" applyAlignment="1">
      <alignment horizontal="left"/>
    </xf>
    <xf numFmtId="0" fontId="10" fillId="16" borderId="13" xfId="0" applyFont="1" applyFill="1" applyBorder="1" applyAlignment="1">
      <alignment horizontal="left" wrapText="1"/>
    </xf>
    <xf numFmtId="0" fontId="10" fillId="16" borderId="2" xfId="0" applyFont="1" applyFill="1" applyBorder="1" applyAlignment="1">
      <alignment horizontal="center"/>
    </xf>
    <xf numFmtId="0" fontId="10" fillId="16" borderId="1" xfId="0" applyFont="1" applyFill="1" applyBorder="1" applyAlignment="1">
      <alignment horizontal="center"/>
    </xf>
    <xf numFmtId="0" fontId="10" fillId="16" borderId="0" xfId="0" applyFont="1" applyFill="1" applyBorder="1" applyAlignment="1">
      <alignment horizontal="center" wrapText="1"/>
    </xf>
    <xf numFmtId="0" fontId="10" fillId="16" borderId="13" xfId="0" applyFont="1" applyFill="1" applyBorder="1" applyAlignment="1">
      <alignment horizontal="center"/>
    </xf>
    <xf numFmtId="166" fontId="10" fillId="16" borderId="13" xfId="0" applyNumberFormat="1" applyFont="1" applyFill="1" applyBorder="1" applyAlignment="1">
      <alignment horizontal="center"/>
    </xf>
    <xf numFmtId="164" fontId="10" fillId="16" borderId="13" xfId="0" applyNumberFormat="1" applyFont="1" applyFill="1" applyBorder="1"/>
    <xf numFmtId="4" fontId="10" fillId="16" borderId="13" xfId="0" applyNumberFormat="1" applyFont="1" applyFill="1" applyBorder="1" applyAlignment="1">
      <alignment horizontal="center"/>
    </xf>
    <xf numFmtId="0" fontId="2" fillId="16" borderId="13" xfId="0" applyFont="1" applyFill="1" applyBorder="1" applyAlignment="1">
      <alignment horizontal="center"/>
    </xf>
    <xf numFmtId="0" fontId="10" fillId="16" borderId="13" xfId="0" applyFont="1" applyFill="1" applyBorder="1"/>
    <xf numFmtId="0" fontId="10" fillId="16" borderId="0" xfId="0" applyFont="1" applyFill="1" applyBorder="1"/>
    <xf numFmtId="164" fontId="10" fillId="16" borderId="0" xfId="0" applyNumberFormat="1" applyFont="1" applyFill="1" applyBorder="1"/>
    <xf numFmtId="164" fontId="10" fillId="12" borderId="0" xfId="0" applyNumberFormat="1" applyFont="1" applyFill="1" applyBorder="1"/>
    <xf numFmtId="0" fontId="10" fillId="0" borderId="35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wrapText="1"/>
    </xf>
    <xf numFmtId="166" fontId="10" fillId="0" borderId="6" xfId="0" applyNumberFormat="1" applyFont="1" applyFill="1" applyBorder="1" applyAlignment="1">
      <alignment horizontal="center"/>
    </xf>
    <xf numFmtId="164" fontId="10" fillId="0" borderId="6" xfId="0" applyNumberFormat="1" applyFont="1" applyFill="1" applyBorder="1"/>
    <xf numFmtId="0" fontId="10" fillId="0" borderId="6" xfId="0" applyFont="1" applyFill="1" applyBorder="1"/>
    <xf numFmtId="0" fontId="10" fillId="0" borderId="2" xfId="0" applyFont="1" applyFill="1" applyBorder="1" applyAlignment="1">
      <alignment horizontal="center"/>
    </xf>
    <xf numFmtId="164" fontId="10" fillId="0" borderId="13" xfId="0" applyNumberFormat="1" applyFont="1" applyFill="1" applyBorder="1"/>
    <xf numFmtId="0" fontId="10" fillId="0" borderId="13" xfId="0" applyFont="1" applyFill="1" applyBorder="1"/>
    <xf numFmtId="166" fontId="2" fillId="16" borderId="10" xfId="0" applyNumberFormat="1" applyFont="1" applyFill="1" applyBorder="1" applyAlignment="1">
      <alignment horizontal="center"/>
    </xf>
    <xf numFmtId="166" fontId="2" fillId="16" borderId="13" xfId="0" applyNumberFormat="1" applyFont="1" applyFill="1" applyBorder="1" applyAlignment="1">
      <alignment horizontal="center"/>
    </xf>
    <xf numFmtId="170" fontId="10" fillId="0" borderId="7" xfId="0" applyNumberFormat="1" applyFont="1" applyBorder="1" applyAlignment="1">
      <alignment horizontal="center"/>
    </xf>
    <xf numFmtId="2" fontId="22" fillId="0" borderId="0" xfId="1" applyNumberFormat="1" applyFont="1" applyAlignment="1">
      <alignment horizontal="center" vertical="top"/>
    </xf>
    <xf numFmtId="2" fontId="22" fillId="0" borderId="0" xfId="1" applyNumberFormat="1" applyFont="1" applyAlignment="1">
      <alignment horizontal="center" vertical="top" wrapText="1"/>
    </xf>
    <xf numFmtId="0" fontId="34" fillId="0" borderId="0" xfId="1" applyFont="1" applyAlignment="1">
      <alignment horizontal="left" vertical="top" wrapText="1"/>
    </xf>
    <xf numFmtId="0" fontId="13" fillId="0" borderId="6" xfId="0" applyFont="1" applyFill="1" applyBorder="1" applyAlignment="1">
      <alignment horizontal="left" wrapText="1"/>
    </xf>
    <xf numFmtId="0" fontId="10" fillId="16" borderId="11" xfId="0" applyFont="1" applyFill="1" applyBorder="1" applyAlignment="1">
      <alignment horizontal="left"/>
    </xf>
    <xf numFmtId="0" fontId="13" fillId="16" borderId="10" xfId="0" applyFont="1" applyFill="1" applyBorder="1" applyAlignment="1">
      <alignment horizontal="left" wrapText="1"/>
    </xf>
    <xf numFmtId="0" fontId="10" fillId="16" borderId="12" xfId="0" applyFont="1" applyFill="1" applyBorder="1" applyAlignment="1">
      <alignment horizontal="center" wrapText="1"/>
    </xf>
    <xf numFmtId="0" fontId="10" fillId="16" borderId="10" xfId="0" applyFont="1" applyFill="1" applyBorder="1" applyAlignment="1">
      <alignment horizontal="center" wrapText="1"/>
    </xf>
    <xf numFmtId="0" fontId="10" fillId="16" borderId="11" xfId="0" applyFont="1" applyFill="1" applyBorder="1" applyAlignment="1">
      <alignment horizontal="right" wrapText="1"/>
    </xf>
    <xf numFmtId="0" fontId="10" fillId="16" borderId="12" xfId="0" applyFont="1" applyFill="1" applyBorder="1" applyAlignment="1">
      <alignment horizontal="left" wrapText="1"/>
    </xf>
    <xf numFmtId="166" fontId="2" fillId="16" borderId="10" xfId="0" applyNumberFormat="1" applyFont="1" applyFill="1" applyBorder="1" applyAlignment="1">
      <alignment horizontal="center" wrapText="1"/>
    </xf>
    <xf numFmtId="0" fontId="9" fillId="16" borderId="0" xfId="0" applyFont="1" applyFill="1" applyBorder="1"/>
    <xf numFmtId="0" fontId="2" fillId="16" borderId="10" xfId="0" applyFont="1" applyFill="1" applyBorder="1" applyAlignment="1">
      <alignment horizontal="center" wrapText="1"/>
    </xf>
    <xf numFmtId="49" fontId="10" fillId="12" borderId="21" xfId="0" applyNumberFormat="1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horizontal="center" vertical="top" wrapText="1"/>
    </xf>
    <xf numFmtId="166" fontId="10" fillId="12" borderId="13" xfId="0" applyNumberFormat="1" applyFont="1" applyFill="1" applyBorder="1" applyAlignment="1">
      <alignment horizontal="center" vertical="top" wrapText="1"/>
    </xf>
    <xf numFmtId="2" fontId="10" fillId="12" borderId="13" xfId="0" applyNumberFormat="1" applyFont="1" applyFill="1" applyBorder="1" applyAlignment="1">
      <alignment horizontal="center" vertical="top" wrapText="1"/>
    </xf>
    <xf numFmtId="10" fontId="10" fillId="12" borderId="13" xfId="0" applyNumberFormat="1" applyFont="1" applyFill="1" applyBorder="1" applyAlignment="1">
      <alignment horizontal="center" vertical="top" wrapText="1"/>
    </xf>
    <xf numFmtId="165" fontId="10" fillId="12" borderId="13" xfId="0" applyNumberFormat="1" applyFont="1" applyFill="1" applyBorder="1" applyAlignment="1">
      <alignment horizontal="center" vertical="top" wrapText="1"/>
    </xf>
    <xf numFmtId="165" fontId="10" fillId="12" borderId="22" xfId="0" applyNumberFormat="1" applyFont="1" applyFill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center"/>
    </xf>
    <xf numFmtId="165" fontId="10" fillId="0" borderId="12" xfId="0" applyNumberFormat="1" applyFont="1" applyBorder="1" applyAlignment="1">
      <alignment horizontal="center" vertical="top" wrapText="1"/>
    </xf>
    <xf numFmtId="165" fontId="10" fillId="0" borderId="2" xfId="0" applyNumberFormat="1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center"/>
    </xf>
    <xf numFmtId="165" fontId="10" fillId="0" borderId="5" xfId="0" applyNumberFormat="1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174" fontId="5" fillId="0" borderId="15" xfId="0" applyNumberFormat="1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74" fontId="4" fillId="0" borderId="9" xfId="0" applyNumberFormat="1" applyFont="1" applyBorder="1" applyAlignment="1">
      <alignment horizontal="center"/>
    </xf>
    <xf numFmtId="174" fontId="5" fillId="0" borderId="7" xfId="0" applyNumberFormat="1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 vertical="center"/>
    </xf>
    <xf numFmtId="0" fontId="4" fillId="16" borderId="10" xfId="0" applyFont="1" applyFill="1" applyBorder="1" applyAlignment="1">
      <alignment horizontal="left" vertical="top" wrapText="1"/>
    </xf>
    <xf numFmtId="0" fontId="4" fillId="16" borderId="10" xfId="0" applyFont="1" applyFill="1" applyBorder="1"/>
    <xf numFmtId="0" fontId="4" fillId="16" borderId="10" xfId="0" applyFont="1" applyFill="1" applyBorder="1" applyAlignment="1">
      <alignment horizontal="center"/>
    </xf>
    <xf numFmtId="0" fontId="5" fillId="16" borderId="10" xfId="0" applyFont="1" applyFill="1" applyBorder="1" applyAlignment="1">
      <alignment horizontal="center"/>
    </xf>
    <xf numFmtId="174" fontId="4" fillId="16" borderId="11" xfId="0" applyNumberFormat="1" applyFont="1" applyFill="1" applyBorder="1" applyAlignment="1">
      <alignment horizontal="center"/>
    </xf>
    <xf numFmtId="0" fontId="4" fillId="16" borderId="11" xfId="0" applyFont="1" applyFill="1" applyBorder="1" applyAlignment="1">
      <alignment horizontal="center"/>
    </xf>
    <xf numFmtId="174" fontId="5" fillId="16" borderId="14" xfId="0" applyNumberFormat="1" applyFont="1" applyFill="1" applyBorder="1" applyAlignment="1">
      <alignment horizontal="center"/>
    </xf>
    <xf numFmtId="174" fontId="5" fillId="16" borderId="10" xfId="0" applyNumberFormat="1" applyFont="1" applyFill="1" applyBorder="1" applyAlignment="1">
      <alignment horizontal="center"/>
    </xf>
    <xf numFmtId="1" fontId="4" fillId="16" borderId="11" xfId="0" applyNumberFormat="1" applyFont="1" applyFill="1" applyBorder="1" applyAlignment="1">
      <alignment horizontal="center"/>
    </xf>
    <xf numFmtId="1" fontId="4" fillId="16" borderId="10" xfId="0" applyNumberFormat="1" applyFont="1" applyFill="1" applyBorder="1" applyAlignment="1">
      <alignment horizontal="center"/>
    </xf>
    <xf numFmtId="174" fontId="4" fillId="16" borderId="12" xfId="0" applyNumberFormat="1" applyFont="1" applyFill="1" applyBorder="1" applyAlignment="1">
      <alignment horizontal="center"/>
    </xf>
    <xf numFmtId="174" fontId="4" fillId="16" borderId="10" xfId="0" applyNumberFormat="1" applyFont="1" applyFill="1" applyBorder="1" applyAlignment="1">
      <alignment horizontal="center"/>
    </xf>
    <xf numFmtId="174" fontId="5" fillId="16" borderId="11" xfId="0" applyNumberFormat="1" applyFont="1" applyFill="1" applyBorder="1" applyAlignment="1">
      <alignment horizontal="center"/>
    </xf>
    <xf numFmtId="189" fontId="10" fillId="0" borderId="0" xfId="0" applyNumberFormat="1" applyFont="1"/>
    <xf numFmtId="0" fontId="9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2" fillId="0" borderId="0" xfId="0" applyFont="1" applyAlignment="1"/>
    <xf numFmtId="0" fontId="12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10" xfId="0" applyFont="1" applyBorder="1" applyAlignment="1">
      <alignment horizontal="center"/>
    </xf>
    <xf numFmtId="0" fontId="12" fillId="0" borderId="1" xfId="0" applyFont="1" applyBorder="1"/>
    <xf numFmtId="0" fontId="12" fillId="0" borderId="2" xfId="0" applyFont="1" applyBorder="1"/>
    <xf numFmtId="0" fontId="12" fillId="0" borderId="13" xfId="0" applyFont="1" applyBorder="1"/>
    <xf numFmtId="0" fontId="12" fillId="0" borderId="3" xfId="0" applyFont="1" applyBorder="1"/>
    <xf numFmtId="0" fontId="12" fillId="0" borderId="5" xfId="0" applyFont="1" applyBorder="1"/>
    <xf numFmtId="0" fontId="12" fillId="0" borderId="13" xfId="0" applyFont="1" applyBorder="1" applyAlignment="1">
      <alignment horizontal="center"/>
    </xf>
    <xf numFmtId="0" fontId="12" fillId="0" borderId="6" xfId="0" applyFont="1" applyBorder="1"/>
    <xf numFmtId="0" fontId="12" fillId="0" borderId="7" xfId="0" applyFont="1" applyBorder="1" applyAlignment="1">
      <alignment horizontal="center"/>
    </xf>
    <xf numFmtId="0" fontId="12" fillId="0" borderId="4" xfId="0" applyFont="1" applyBorder="1"/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13" fillId="0" borderId="7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74" fontId="10" fillId="0" borderId="0" xfId="0" applyNumberFormat="1" applyFont="1" applyBorder="1" applyAlignment="1">
      <alignment horizontal="center"/>
    </xf>
    <xf numFmtId="0" fontId="16" fillId="0" borderId="0" xfId="0" applyFont="1"/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0" fillId="0" borderId="48" xfId="0" applyFont="1" applyBorder="1" applyAlignment="1">
      <alignment horizontal="center" wrapText="1"/>
    </xf>
    <xf numFmtId="0" fontId="10" fillId="0" borderId="49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44" xfId="0" applyFont="1" applyBorder="1" applyAlignment="1">
      <alignment horizontal="center" wrapText="1"/>
    </xf>
    <xf numFmtId="0" fontId="10" fillId="0" borderId="41" xfId="0" applyFont="1" applyBorder="1" applyAlignment="1">
      <alignment horizontal="center" wrapText="1"/>
    </xf>
    <xf numFmtId="0" fontId="10" fillId="0" borderId="46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0" fontId="10" fillId="0" borderId="15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49" fontId="14" fillId="0" borderId="36" xfId="0" applyNumberFormat="1" applyFont="1" applyBorder="1" applyAlignment="1">
      <alignment horizontal="center"/>
    </xf>
    <xf numFmtId="49" fontId="14" fillId="0" borderId="9" xfId="0" applyNumberFormat="1" applyFont="1" applyBorder="1" applyAlignment="1">
      <alignment horizontal="center"/>
    </xf>
    <xf numFmtId="0" fontId="10" fillId="0" borderId="45" xfId="0" applyFont="1" applyBorder="1" applyAlignment="1">
      <alignment horizont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2" fillId="0" borderId="44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10" xfId="0" applyFont="1" applyBorder="1" applyAlignment="1">
      <alignment horizontal="left" vertical="top" wrapText="1"/>
    </xf>
    <xf numFmtId="0" fontId="10" fillId="0" borderId="13" xfId="0" applyFont="1" applyBorder="1" applyAlignment="1">
      <alignment horizontal="left" vertical="top" wrapText="1"/>
    </xf>
    <xf numFmtId="0" fontId="2" fillId="0" borderId="4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51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4" fillId="0" borderId="19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3" fillId="0" borderId="0" xfId="0" applyFont="1" applyAlignment="1">
      <alignment horizontal="justify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48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50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4" fontId="4" fillId="0" borderId="11" xfId="0" applyNumberFormat="1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1" fontId="4" fillId="0" borderId="11" xfId="0" applyNumberFormat="1" applyFont="1" applyFill="1" applyBorder="1" applyAlignment="1">
      <alignment horizontal="center" vertical="center"/>
    </xf>
    <xf numFmtId="1" fontId="4" fillId="0" borderId="14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20" xfId="0" applyNumberFormat="1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174" fontId="4" fillId="0" borderId="8" xfId="0" applyNumberFormat="1" applyFont="1" applyFill="1" applyBorder="1" applyAlignment="1">
      <alignment horizontal="center" vertical="center"/>
    </xf>
    <xf numFmtId="174" fontId="4" fillId="0" borderId="15" xfId="0" applyNumberFormat="1" applyFont="1" applyFill="1" applyBorder="1" applyAlignment="1">
      <alignment horizontal="center" vertical="center"/>
    </xf>
    <xf numFmtId="174" fontId="4" fillId="0" borderId="9" xfId="0" applyNumberFormat="1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left" vertical="top" wrapText="1"/>
    </xf>
    <xf numFmtId="0" fontId="4" fillId="0" borderId="14" xfId="0" applyNumberFormat="1" applyFont="1" applyFill="1" applyBorder="1" applyAlignment="1">
      <alignment horizontal="left" vertical="top" wrapText="1"/>
    </xf>
    <xf numFmtId="0" fontId="4" fillId="0" borderId="32" xfId="0" applyNumberFormat="1" applyFont="1" applyFill="1" applyBorder="1" applyAlignment="1">
      <alignment horizontal="left" vertical="top" wrapText="1"/>
    </xf>
    <xf numFmtId="174" fontId="4" fillId="0" borderId="11" xfId="0" applyNumberFormat="1" applyFont="1" applyFill="1" applyBorder="1" applyAlignment="1">
      <alignment horizontal="center" vertical="center"/>
    </xf>
    <xf numFmtId="174" fontId="4" fillId="0" borderId="14" xfId="0" applyNumberFormat="1" applyFont="1" applyFill="1" applyBorder="1" applyAlignment="1">
      <alignment horizontal="center" vertical="center"/>
    </xf>
    <xf numFmtId="174" fontId="4" fillId="0" borderId="12" xfId="0" applyNumberFormat="1" applyFont="1" applyFill="1" applyBorder="1" applyAlignment="1">
      <alignment horizontal="center" vertical="center"/>
    </xf>
    <xf numFmtId="9" fontId="4" fillId="0" borderId="11" xfId="0" applyNumberFormat="1" applyFont="1" applyFill="1" applyBorder="1" applyAlignment="1">
      <alignment horizontal="center" vertical="center"/>
    </xf>
    <xf numFmtId="9" fontId="4" fillId="0" borderId="14" xfId="0" applyNumberFormat="1" applyFont="1" applyFill="1" applyBorder="1" applyAlignment="1">
      <alignment horizontal="center" vertical="center"/>
    </xf>
    <xf numFmtId="9" fontId="4" fillId="0" borderId="1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" fontId="5" fillId="0" borderId="8" xfId="0" applyNumberFormat="1" applyFont="1" applyFill="1" applyBorder="1" applyAlignment="1">
      <alignment horizontal="center" vertical="center"/>
    </xf>
    <xf numFmtId="1" fontId="5" fillId="0" borderId="15" xfId="0" applyNumberFormat="1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7" fillId="0" borderId="58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74" fontId="5" fillId="0" borderId="8" xfId="0" applyNumberFormat="1" applyFont="1" applyFill="1" applyBorder="1" applyAlignment="1">
      <alignment horizontal="center" vertical="center"/>
    </xf>
    <xf numFmtId="174" fontId="5" fillId="0" borderId="15" xfId="0" applyNumberFormat="1" applyFont="1" applyFill="1" applyBorder="1" applyAlignment="1">
      <alignment horizontal="center" vertical="center"/>
    </xf>
    <xf numFmtId="174" fontId="5" fillId="0" borderId="9" xfId="0" applyNumberFormat="1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49" fontId="5" fillId="12" borderId="57" xfId="0" applyNumberFormat="1" applyFont="1" applyFill="1" applyBorder="1" applyAlignment="1">
      <alignment horizontal="center" vertical="center"/>
    </xf>
    <xf numFmtId="49" fontId="5" fillId="12" borderId="41" xfId="0" applyNumberFormat="1" applyFont="1" applyFill="1" applyBorder="1" applyAlignment="1">
      <alignment horizontal="center" vertical="center"/>
    </xf>
    <xf numFmtId="49" fontId="5" fillId="12" borderId="45" xfId="0" applyNumberFormat="1" applyFont="1" applyFill="1" applyBorder="1" applyAlignment="1">
      <alignment horizontal="center" vertical="center"/>
    </xf>
    <xf numFmtId="0" fontId="5" fillId="12" borderId="44" xfId="0" applyFont="1" applyFill="1" applyBorder="1" applyAlignment="1">
      <alignment horizontal="center" vertical="center"/>
    </xf>
    <xf numFmtId="0" fontId="5" fillId="12" borderId="41" xfId="0" applyFont="1" applyFill="1" applyBorder="1" applyAlignment="1">
      <alignment horizontal="center" vertical="center"/>
    </xf>
    <xf numFmtId="0" fontId="5" fillId="12" borderId="45" xfId="0" applyFont="1" applyFill="1" applyBorder="1" applyAlignment="1">
      <alignment horizontal="center" vertical="center"/>
    </xf>
    <xf numFmtId="1" fontId="5" fillId="12" borderId="44" xfId="0" applyNumberFormat="1" applyFont="1" applyFill="1" applyBorder="1" applyAlignment="1">
      <alignment horizontal="center" vertical="center"/>
    </xf>
    <xf numFmtId="1" fontId="5" fillId="12" borderId="41" xfId="0" applyNumberFormat="1" applyFont="1" applyFill="1" applyBorder="1" applyAlignment="1">
      <alignment horizontal="center" vertical="center"/>
    </xf>
    <xf numFmtId="1" fontId="5" fillId="12" borderId="45" xfId="0" applyNumberFormat="1" applyFont="1" applyFill="1" applyBorder="1" applyAlignment="1">
      <alignment horizontal="center" vertical="center"/>
    </xf>
    <xf numFmtId="174" fontId="5" fillId="12" borderId="44" xfId="0" applyNumberFormat="1" applyFont="1" applyFill="1" applyBorder="1" applyAlignment="1">
      <alignment horizontal="center" vertical="center"/>
    </xf>
    <xf numFmtId="0" fontId="5" fillId="12" borderId="41" xfId="0" applyNumberFormat="1" applyFont="1" applyFill="1" applyBorder="1" applyAlignment="1">
      <alignment horizontal="center" vertical="center"/>
    </xf>
    <xf numFmtId="0" fontId="5" fillId="12" borderId="45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0" borderId="15" xfId="0" applyNumberFormat="1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10" fontId="5" fillId="12" borderId="44" xfId="0" applyNumberFormat="1" applyFont="1" applyFill="1" applyBorder="1" applyAlignment="1">
      <alignment horizontal="center" vertical="center"/>
    </xf>
    <xf numFmtId="10" fontId="5" fillId="12" borderId="41" xfId="0" applyNumberFormat="1" applyFont="1" applyFill="1" applyBorder="1" applyAlignment="1">
      <alignment horizontal="center" vertical="center"/>
    </xf>
    <xf numFmtId="10" fontId="5" fillId="12" borderId="45" xfId="0" applyNumberFormat="1" applyFont="1" applyFill="1" applyBorder="1" applyAlignment="1">
      <alignment horizontal="center" vertical="center"/>
    </xf>
    <xf numFmtId="0" fontId="5" fillId="12" borderId="44" xfId="0" applyNumberFormat="1" applyFont="1" applyFill="1" applyBorder="1" applyAlignment="1">
      <alignment horizontal="center" vertical="center"/>
    </xf>
    <xf numFmtId="174" fontId="5" fillId="11" borderId="8" xfId="0" applyNumberFormat="1" applyFont="1" applyFill="1" applyBorder="1" applyAlignment="1">
      <alignment horizontal="center" vertical="center"/>
    </xf>
    <xf numFmtId="174" fontId="5" fillId="11" borderId="15" xfId="0" applyNumberFormat="1" applyFont="1" applyFill="1" applyBorder="1" applyAlignment="1">
      <alignment horizontal="center" vertical="center"/>
    </xf>
    <xf numFmtId="174" fontId="5" fillId="11" borderId="9" xfId="0" applyNumberFormat="1" applyFont="1" applyFill="1" applyBorder="1" applyAlignment="1">
      <alignment horizontal="center" vertical="center"/>
    </xf>
    <xf numFmtId="0" fontId="5" fillId="11" borderId="15" xfId="0" applyNumberFormat="1" applyFont="1" applyFill="1" applyBorder="1" applyAlignment="1">
      <alignment horizontal="center" vertical="center"/>
    </xf>
    <xf numFmtId="0" fontId="5" fillId="11" borderId="9" xfId="0" applyNumberFormat="1" applyFont="1" applyFill="1" applyBorder="1" applyAlignment="1">
      <alignment horizontal="center" vertical="center"/>
    </xf>
    <xf numFmtId="174" fontId="5" fillId="11" borderId="8" xfId="0" applyNumberFormat="1" applyFont="1" applyFill="1" applyBorder="1" applyAlignment="1">
      <alignment horizontal="center"/>
    </xf>
    <xf numFmtId="0" fontId="5" fillId="11" borderId="15" xfId="0" applyFont="1" applyFill="1" applyBorder="1" applyAlignment="1">
      <alignment horizontal="center"/>
    </xf>
    <xf numFmtId="0" fontId="5" fillId="11" borderId="9" xfId="0" applyFont="1" applyFill="1" applyBorder="1" applyAlignment="1">
      <alignment horizontal="center"/>
    </xf>
    <xf numFmtId="49" fontId="5" fillId="11" borderId="36" xfId="0" applyNumberFormat="1" applyFont="1" applyFill="1" applyBorder="1" applyAlignment="1">
      <alignment horizontal="center" vertical="center"/>
    </xf>
    <xf numFmtId="49" fontId="5" fillId="11" borderId="15" xfId="0" applyNumberFormat="1" applyFont="1" applyFill="1" applyBorder="1" applyAlignment="1">
      <alignment horizontal="center" vertical="center"/>
    </xf>
    <xf numFmtId="49" fontId="5" fillId="11" borderId="9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5" fillId="11" borderId="9" xfId="0" applyFont="1" applyFill="1" applyBorder="1" applyAlignment="1">
      <alignment horizontal="center" vertical="center" wrapText="1"/>
    </xf>
    <xf numFmtId="1" fontId="5" fillId="11" borderId="8" xfId="0" applyNumberFormat="1" applyFont="1" applyFill="1" applyBorder="1" applyAlignment="1">
      <alignment horizontal="center" vertical="center"/>
    </xf>
    <xf numFmtId="1" fontId="5" fillId="11" borderId="15" xfId="0" applyNumberFormat="1" applyFont="1" applyFill="1" applyBorder="1" applyAlignment="1">
      <alignment horizontal="center" vertical="center"/>
    </xf>
    <xf numFmtId="1" fontId="5" fillId="11" borderId="9" xfId="0" applyNumberFormat="1" applyFont="1" applyFill="1" applyBorder="1" applyAlignment="1">
      <alignment horizontal="center" vertical="center"/>
    </xf>
    <xf numFmtId="174" fontId="5" fillId="11" borderId="15" xfId="0" applyNumberFormat="1" applyFont="1" applyFill="1" applyBorder="1" applyAlignment="1">
      <alignment horizontal="center"/>
    </xf>
    <xf numFmtId="174" fontId="5" fillId="11" borderId="9" xfId="0" applyNumberFormat="1" applyFont="1" applyFill="1" applyBorder="1" applyAlignment="1">
      <alignment horizontal="center"/>
    </xf>
    <xf numFmtId="0" fontId="5" fillId="11" borderId="8" xfId="0" applyNumberFormat="1" applyFont="1" applyFill="1" applyBorder="1" applyAlignment="1">
      <alignment horizontal="left" vertical="top"/>
    </xf>
    <xf numFmtId="0" fontId="5" fillId="11" borderId="15" xfId="0" applyNumberFormat="1" applyFont="1" applyFill="1" applyBorder="1" applyAlignment="1">
      <alignment horizontal="left" vertical="top"/>
    </xf>
    <xf numFmtId="0" fontId="5" fillId="11" borderId="31" xfId="0" applyNumberFormat="1" applyFont="1" applyFill="1" applyBorder="1" applyAlignment="1">
      <alignment horizontal="left" vertical="top"/>
    </xf>
    <xf numFmtId="10" fontId="5" fillId="11" borderId="8" xfId="0" applyNumberFormat="1" applyFont="1" applyFill="1" applyBorder="1" applyAlignment="1">
      <alignment horizontal="center" vertical="center"/>
    </xf>
    <xf numFmtId="10" fontId="5" fillId="11" borderId="15" xfId="0" applyNumberFormat="1" applyFont="1" applyFill="1" applyBorder="1" applyAlignment="1">
      <alignment horizontal="center" vertical="center"/>
    </xf>
    <xf numFmtId="10" fontId="5" fillId="11" borderId="9" xfId="0" applyNumberFormat="1" applyFont="1" applyFill="1" applyBorder="1" applyAlignment="1">
      <alignment horizontal="center" vertical="center"/>
    </xf>
    <xf numFmtId="0" fontId="5" fillId="11" borderId="8" xfId="0" applyNumberFormat="1" applyFont="1" applyFill="1" applyBorder="1" applyAlignment="1">
      <alignment horizontal="center" vertical="center"/>
    </xf>
    <xf numFmtId="4" fontId="5" fillId="11" borderId="8" xfId="0" applyNumberFormat="1" applyFont="1" applyFill="1" applyBorder="1" applyAlignment="1">
      <alignment horizontal="center" vertical="center"/>
    </xf>
    <xf numFmtId="0" fontId="5" fillId="11" borderId="15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49" fontId="5" fillId="0" borderId="36" xfId="0" applyNumberFormat="1" applyFont="1" applyFill="1" applyBorder="1" applyAlignment="1">
      <alignment horizontal="center" vertical="center"/>
    </xf>
    <xf numFmtId="49" fontId="5" fillId="0" borderId="15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12" borderId="44" xfId="0" applyNumberFormat="1" applyFont="1" applyFill="1" applyBorder="1" applyAlignment="1">
      <alignment horizontal="left" vertical="center"/>
    </xf>
    <xf numFmtId="0" fontId="5" fillId="12" borderId="41" xfId="0" applyNumberFormat="1" applyFont="1" applyFill="1" applyBorder="1" applyAlignment="1">
      <alignment horizontal="left" vertical="center"/>
    </xf>
    <xf numFmtId="0" fontId="5" fillId="12" borderId="46" xfId="0" applyNumberFormat="1" applyFont="1" applyFill="1" applyBorder="1" applyAlignment="1">
      <alignment horizontal="left" vertical="center"/>
    </xf>
    <xf numFmtId="4" fontId="5" fillId="12" borderId="44" xfId="0" applyNumberFormat="1" applyFont="1" applyFill="1" applyBorder="1" applyAlignment="1">
      <alignment horizontal="center" vertical="center"/>
    </xf>
    <xf numFmtId="1" fontId="5" fillId="11" borderId="8" xfId="0" applyNumberFormat="1" applyFont="1" applyFill="1" applyBorder="1" applyAlignment="1">
      <alignment horizontal="center"/>
    </xf>
    <xf numFmtId="0" fontId="5" fillId="0" borderId="8" xfId="0" applyNumberFormat="1" applyFont="1" applyFill="1" applyBorder="1" applyAlignment="1">
      <alignment horizontal="left" vertical="top"/>
    </xf>
    <xf numFmtId="0" fontId="5" fillId="0" borderId="15" xfId="0" applyNumberFormat="1" applyFont="1" applyFill="1" applyBorder="1" applyAlignment="1">
      <alignment horizontal="left" vertical="top"/>
    </xf>
    <xf numFmtId="0" fontId="5" fillId="0" borderId="31" xfId="0" applyNumberFormat="1" applyFont="1" applyFill="1" applyBorder="1" applyAlignment="1">
      <alignment horizontal="left" vertical="top"/>
    </xf>
    <xf numFmtId="4" fontId="5" fillId="11" borderId="15" xfId="0" applyNumberFormat="1" applyFont="1" applyFill="1" applyBorder="1" applyAlignment="1">
      <alignment horizontal="center" vertical="center"/>
    </xf>
    <xf numFmtId="4" fontId="5" fillId="11" borderId="9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horizontal="center" vertical="center"/>
    </xf>
    <xf numFmtId="4" fontId="5" fillId="0" borderId="9" xfId="0" applyNumberFormat="1" applyFont="1" applyFill="1" applyBorder="1" applyAlignment="1">
      <alignment horizontal="center" vertical="center"/>
    </xf>
    <xf numFmtId="10" fontId="5" fillId="0" borderId="8" xfId="0" applyNumberFormat="1" applyFont="1" applyFill="1" applyBorder="1" applyAlignment="1">
      <alignment horizontal="center" vertical="center"/>
    </xf>
    <xf numFmtId="10" fontId="5" fillId="0" borderId="15" xfId="0" applyNumberFormat="1" applyFont="1" applyFill="1" applyBorder="1" applyAlignment="1">
      <alignment horizontal="center" vertical="center"/>
    </xf>
    <xf numFmtId="10" fontId="5" fillId="0" borderId="9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left" vertical="center" wrapText="1"/>
    </xf>
    <xf numFmtId="0" fontId="4" fillId="17" borderId="0" xfId="0" applyFont="1" applyFill="1" applyBorder="1" applyAlignment="1">
      <alignment horizontal="left" vertical="center" wrapText="1"/>
    </xf>
    <xf numFmtId="0" fontId="4" fillId="17" borderId="2" xfId="0" applyFont="1" applyFill="1" applyBorder="1" applyAlignment="1">
      <alignment horizontal="left" vertical="center" wrapText="1"/>
    </xf>
    <xf numFmtId="0" fontId="4" fillId="17" borderId="11" xfId="0" applyFont="1" applyFill="1" applyBorder="1" applyAlignment="1">
      <alignment horizontal="left" vertical="center" wrapText="1"/>
    </xf>
    <xf numFmtId="0" fontId="4" fillId="17" borderId="14" xfId="0" applyFont="1" applyFill="1" applyBorder="1" applyAlignment="1">
      <alignment horizontal="left" vertical="center" wrapText="1"/>
    </xf>
    <xf numFmtId="0" fontId="4" fillId="17" borderId="1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>
      <alignment horizontal="left" vertical="top" wrapText="1"/>
    </xf>
    <xf numFmtId="0" fontId="5" fillId="0" borderId="15" xfId="0" applyNumberFormat="1" applyFont="1" applyFill="1" applyBorder="1" applyAlignment="1">
      <alignment horizontal="left" vertical="top" wrapText="1"/>
    </xf>
    <xf numFmtId="0" fontId="5" fillId="0" borderId="31" xfId="0" applyNumberFormat="1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1" fontId="4" fillId="0" borderId="8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left" vertical="top" wrapText="1"/>
    </xf>
    <xf numFmtId="0" fontId="4" fillId="0" borderId="15" xfId="0" applyNumberFormat="1" applyFont="1" applyFill="1" applyBorder="1" applyAlignment="1">
      <alignment horizontal="left" vertical="top" wrapText="1"/>
    </xf>
    <xf numFmtId="0" fontId="4" fillId="0" borderId="31" xfId="0" applyNumberFormat="1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49" fontId="4" fillId="0" borderId="36" xfId="0" applyNumberFormat="1" applyFont="1" applyFill="1" applyBorder="1" applyAlignment="1">
      <alignment horizontal="center" vertical="center"/>
    </xf>
    <xf numFmtId="49" fontId="4" fillId="0" borderId="15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9" fontId="5" fillId="0" borderId="8" xfId="0" applyNumberFormat="1" applyFont="1" applyFill="1" applyBorder="1" applyAlignment="1">
      <alignment horizontal="center" vertical="center"/>
    </xf>
    <xf numFmtId="9" fontId="5" fillId="0" borderId="15" xfId="0" applyNumberFormat="1" applyFont="1" applyFill="1" applyBorder="1" applyAlignment="1">
      <alignment horizontal="center" vertical="center"/>
    </xf>
    <xf numFmtId="9" fontId="5" fillId="0" borderId="9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8" xfId="0" applyNumberFormat="1" applyFont="1" applyFill="1" applyBorder="1" applyAlignment="1">
      <alignment horizontal="left" vertical="center" wrapText="1"/>
    </xf>
    <xf numFmtId="0" fontId="5" fillId="11" borderId="15" xfId="0" applyNumberFormat="1" applyFont="1" applyFill="1" applyBorder="1" applyAlignment="1">
      <alignment horizontal="left" vertical="center" wrapText="1"/>
    </xf>
    <xf numFmtId="0" fontId="5" fillId="11" borderId="31" xfId="0" applyNumberFormat="1" applyFont="1" applyFill="1" applyBorder="1" applyAlignment="1">
      <alignment horizontal="left" vertical="center" wrapText="1"/>
    </xf>
    <xf numFmtId="0" fontId="4" fillId="0" borderId="8" xfId="0" applyNumberFormat="1" applyFont="1" applyFill="1" applyBorder="1" applyAlignment="1">
      <alignment horizontal="left" vertical="center" wrapText="1"/>
    </xf>
    <xf numFmtId="0" fontId="4" fillId="0" borderId="15" xfId="0" applyNumberFormat="1" applyFont="1" applyFill="1" applyBorder="1" applyAlignment="1">
      <alignment horizontal="left" vertical="center" wrapText="1"/>
    </xf>
    <xf numFmtId="0" fontId="4" fillId="0" borderId="31" xfId="0" applyNumberFormat="1" applyFont="1" applyFill="1" applyBorder="1" applyAlignment="1">
      <alignment horizontal="left" vertical="center" wrapText="1"/>
    </xf>
    <xf numFmtId="0" fontId="5" fillId="0" borderId="8" xfId="0" applyNumberFormat="1" applyFont="1" applyFill="1" applyBorder="1" applyAlignment="1">
      <alignment horizontal="left" vertical="center" wrapText="1"/>
    </xf>
    <xf numFmtId="0" fontId="5" fillId="0" borderId="15" xfId="0" applyNumberFormat="1" applyFont="1" applyFill="1" applyBorder="1" applyAlignment="1">
      <alignment horizontal="left" vertical="center" wrapText="1"/>
    </xf>
    <xf numFmtId="0" fontId="5" fillId="0" borderId="31" xfId="0" applyNumberFormat="1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6" fillId="0" borderId="36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left" vertical="center"/>
    </xf>
    <xf numFmtId="0" fontId="5" fillId="0" borderId="15" xfId="0" applyNumberFormat="1" applyFont="1" applyFill="1" applyBorder="1" applyAlignment="1">
      <alignment horizontal="left" vertical="center"/>
    </xf>
    <xf numFmtId="0" fontId="5" fillId="0" borderId="31" xfId="0" applyNumberFormat="1" applyFont="1" applyFill="1" applyBorder="1" applyAlignment="1">
      <alignment horizontal="left" vertical="center"/>
    </xf>
    <xf numFmtId="0" fontId="4" fillId="0" borderId="8" xfId="0" applyNumberFormat="1" applyFont="1" applyFill="1" applyBorder="1" applyAlignment="1">
      <alignment horizontal="left" vertical="center"/>
    </xf>
    <xf numFmtId="0" fontId="4" fillId="0" borderId="15" xfId="0" applyNumberFormat="1" applyFont="1" applyFill="1" applyBorder="1" applyAlignment="1">
      <alignment horizontal="left" vertical="center"/>
    </xf>
    <xf numFmtId="0" fontId="4" fillId="0" borderId="31" xfId="0" applyNumberFormat="1" applyFont="1" applyFill="1" applyBorder="1" applyAlignment="1">
      <alignment horizontal="left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4" fillId="0" borderId="28" xfId="0" applyNumberFormat="1" applyFont="1" applyFill="1" applyBorder="1" applyAlignment="1">
      <alignment horizontal="center" vertical="center"/>
    </xf>
    <xf numFmtId="0" fontId="4" fillId="0" borderId="54" xfId="0" applyNumberFormat="1" applyFont="1" applyFill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4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left" vertical="center"/>
    </xf>
    <xf numFmtId="0" fontId="4" fillId="0" borderId="54" xfId="0" applyFont="1" applyFill="1" applyBorder="1" applyAlignment="1">
      <alignment horizontal="left" vertical="center"/>
    </xf>
    <xf numFmtId="0" fontId="4" fillId="0" borderId="29" xfId="0" applyFont="1" applyFill="1" applyBorder="1" applyAlignment="1">
      <alignment horizontal="left" vertical="center"/>
    </xf>
    <xf numFmtId="0" fontId="4" fillId="0" borderId="28" xfId="0" applyNumberFormat="1" applyFont="1" applyFill="1" applyBorder="1" applyAlignment="1">
      <alignment horizontal="left" vertical="center"/>
    </xf>
    <xf numFmtId="0" fontId="4" fillId="0" borderId="54" xfId="0" applyNumberFormat="1" applyFont="1" applyFill="1" applyBorder="1" applyAlignment="1">
      <alignment horizontal="left" vertical="center"/>
    </xf>
    <xf numFmtId="0" fontId="4" fillId="0" borderId="56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0" fontId="4" fillId="17" borderId="3" xfId="0" applyFont="1" applyFill="1" applyBorder="1" applyAlignment="1">
      <alignment horizontal="left" vertical="center" wrapText="1"/>
    </xf>
    <xf numFmtId="0" fontId="4" fillId="17" borderId="4" xfId="0" applyFont="1" applyFill="1" applyBorder="1" applyAlignment="1">
      <alignment horizontal="left" vertical="center" wrapText="1"/>
    </xf>
    <xf numFmtId="0" fontId="4" fillId="17" borderId="5" xfId="0" applyFont="1" applyFill="1" applyBorder="1" applyAlignment="1">
      <alignment horizontal="left" vertical="center" wrapText="1"/>
    </xf>
    <xf numFmtId="1" fontId="4" fillId="0" borderId="13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174" fontId="4" fillId="0" borderId="0" xfId="0" applyNumberFormat="1" applyFont="1" applyFill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9" fontId="4" fillId="0" borderId="2" xfId="0" applyNumberFormat="1" applyFont="1" applyFill="1" applyBorder="1" applyAlignment="1">
      <alignment horizontal="center" vertical="center"/>
    </xf>
    <xf numFmtId="49" fontId="4" fillId="0" borderId="35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0" fontId="4" fillId="0" borderId="33" xfId="0" applyNumberFormat="1" applyFont="1" applyFill="1" applyBorder="1" applyAlignment="1">
      <alignment horizontal="left" vertical="top" wrapText="1"/>
    </xf>
    <xf numFmtId="0" fontId="4" fillId="0" borderId="3" xfId="0" applyNumberFormat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/>
    </xf>
    <xf numFmtId="0" fontId="4" fillId="0" borderId="34" xfId="0" applyNumberFormat="1" applyFont="1" applyFill="1" applyBorder="1" applyAlignment="1">
      <alignment horizontal="left" vertical="top" wrapText="1"/>
    </xf>
    <xf numFmtId="3" fontId="4" fillId="0" borderId="11" xfId="0" applyNumberFormat="1" applyFont="1" applyFill="1" applyBorder="1" applyAlignment="1">
      <alignment horizontal="center" vertical="center"/>
    </xf>
    <xf numFmtId="3" fontId="4" fillId="0" borderId="14" xfId="0" applyNumberFormat="1" applyFont="1" applyFill="1" applyBorder="1" applyAlignment="1">
      <alignment horizontal="center" vertical="center"/>
    </xf>
    <xf numFmtId="3" fontId="4" fillId="0" borderId="12" xfId="0" applyNumberFormat="1" applyFont="1" applyFill="1" applyBorder="1" applyAlignment="1">
      <alignment horizontal="center" vertical="center"/>
    </xf>
    <xf numFmtId="166" fontId="4" fillId="0" borderId="11" xfId="0" applyNumberFormat="1" applyFont="1" applyFill="1" applyBorder="1" applyAlignment="1">
      <alignment horizontal="center" vertical="center"/>
    </xf>
    <xf numFmtId="166" fontId="4" fillId="0" borderId="14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horizontal="center" vertical="center"/>
    </xf>
    <xf numFmtId="9" fontId="4" fillId="0" borderId="8" xfId="0" applyNumberFormat="1" applyFont="1" applyFill="1" applyBorder="1" applyAlignment="1">
      <alignment horizontal="center" vertical="center"/>
    </xf>
    <xf numFmtId="9" fontId="4" fillId="0" borderId="15" xfId="0" applyNumberFormat="1" applyFont="1" applyFill="1" applyBorder="1" applyAlignment="1">
      <alignment horizontal="center" vertical="center"/>
    </xf>
    <xf numFmtId="9" fontId="4" fillId="0" borderId="9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left" vertical="top" wrapText="1"/>
    </xf>
    <xf numFmtId="49" fontId="4" fillId="0" borderId="8" xfId="0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left" vertical="top" wrapText="1"/>
    </xf>
    <xf numFmtId="0" fontId="0" fillId="0" borderId="7" xfId="0" applyBorder="1" applyAlignment="1">
      <alignment vertical="top" wrapText="1"/>
    </xf>
    <xf numFmtId="0" fontId="23" fillId="0" borderId="7" xfId="1" applyFont="1" applyBorder="1" applyAlignment="1">
      <alignment horizontal="left" vertical="top" wrapText="1"/>
    </xf>
    <xf numFmtId="0" fontId="23" fillId="0" borderId="7" xfId="1" applyFont="1" applyBorder="1" applyAlignment="1">
      <alignment horizontal="center" vertical="top"/>
    </xf>
    <xf numFmtId="0" fontId="0" fillId="0" borderId="7" xfId="0" applyBorder="1" applyAlignment="1">
      <alignment vertical="top"/>
    </xf>
    <xf numFmtId="0" fontId="17" fillId="0" borderId="7" xfId="1" applyFont="1" applyBorder="1" applyAlignment="1">
      <alignment horizontal="left" vertical="top" wrapText="1"/>
    </xf>
    <xf numFmtId="0" fontId="21" fillId="0" borderId="7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/>
    </xf>
    <xf numFmtId="49" fontId="21" fillId="0" borderId="7" xfId="1" applyNumberFormat="1" applyFont="1" applyBorder="1" applyAlignment="1">
      <alignment horizontal="center" vertical="center" wrapText="1"/>
    </xf>
    <xf numFmtId="49" fontId="21" fillId="0" borderId="7" xfId="1" applyNumberFormat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textRotation="90" wrapText="1" readingOrder="1"/>
    </xf>
    <xf numFmtId="0" fontId="18" fillId="0" borderId="0" xfId="1" applyFont="1" applyAlignment="1">
      <alignment horizontal="center" wrapText="1"/>
    </xf>
    <xf numFmtId="0" fontId="18" fillId="0" borderId="0" xfId="1" applyFont="1" applyAlignment="1">
      <alignment horizontal="right"/>
    </xf>
    <xf numFmtId="0" fontId="0" fillId="0" borderId="0" xfId="0" applyAlignment="1">
      <alignment horizontal="right"/>
    </xf>
    <xf numFmtId="0" fontId="18" fillId="0" borderId="7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wrapText="1"/>
    </xf>
    <xf numFmtId="0" fontId="18" fillId="0" borderId="0" xfId="1" applyFont="1" applyBorder="1" applyAlignment="1">
      <alignment horizontal="center" wrapText="1"/>
    </xf>
    <xf numFmtId="0" fontId="20" fillId="0" borderId="0" xfId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12" fillId="0" borderId="11" xfId="0" applyFont="1" applyBorder="1" applyAlignment="1">
      <alignment horizontal="center" vertical="top" wrapText="1"/>
    </xf>
    <xf numFmtId="0" fontId="12" fillId="0" borderId="14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9" fillId="0" borderId="8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0" fillId="0" borderId="0" xfId="1" applyNumberFormat="1" applyFont="1" applyBorder="1" applyAlignment="1">
      <alignment horizontal="center" vertical="top" wrapText="1"/>
    </xf>
    <xf numFmtId="2" fontId="20" fillId="0" borderId="0" xfId="1" applyNumberFormat="1" applyFont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6"/>
  <sheetViews>
    <sheetView topLeftCell="O7" zoomScale="75" zoomScaleNormal="75" workbookViewId="0">
      <selection activeCell="AC13" sqref="AC13:AF13"/>
    </sheetView>
  </sheetViews>
  <sheetFormatPr defaultRowHeight="15.75" x14ac:dyDescent="0.25"/>
  <cols>
    <col min="1" max="1" width="6.5703125" style="129" customWidth="1"/>
    <col min="2" max="2" width="58.85546875" style="129" customWidth="1"/>
    <col min="3" max="3" width="12.28515625" style="130" customWidth="1"/>
    <col min="4" max="4" width="12.28515625" style="144" customWidth="1"/>
    <col min="5" max="5" width="13.5703125" style="145" customWidth="1"/>
    <col min="6" max="6" width="15.140625" style="130" customWidth="1"/>
    <col min="7" max="7" width="16.7109375" style="130" customWidth="1"/>
    <col min="8" max="8" width="15.85546875" style="130" customWidth="1"/>
    <col min="9" max="9" width="14.42578125" style="129" customWidth="1"/>
    <col min="10" max="10" width="18" style="129" customWidth="1"/>
    <col min="11" max="11" width="7.140625" style="130" customWidth="1"/>
    <col min="12" max="26" width="6.7109375" style="130" customWidth="1"/>
    <col min="27" max="27" width="8.5703125" style="130" customWidth="1"/>
    <col min="28" max="28" width="6.7109375" style="130" customWidth="1"/>
    <col min="29" max="29" width="16.140625" style="130" customWidth="1"/>
    <col min="30" max="30" width="16.28515625" style="130" customWidth="1"/>
    <col min="31" max="31" width="17.28515625" style="130" customWidth="1"/>
    <col min="32" max="32" width="18.85546875" style="130" customWidth="1"/>
    <col min="33" max="33" width="19.85546875" style="130" customWidth="1"/>
    <col min="34" max="34" width="20.28515625" style="130" customWidth="1"/>
    <col min="35" max="35" width="9.140625" style="129"/>
    <col min="36" max="36" width="14.7109375" style="129" bestFit="1" customWidth="1"/>
    <col min="37" max="37" width="16.7109375" style="129" customWidth="1"/>
    <col min="38" max="16384" width="9.140625" style="129"/>
  </cols>
  <sheetData>
    <row r="1" spans="1:37" s="2" customFormat="1" ht="20.25" x14ac:dyDescent="0.3">
      <c r="C1" s="136"/>
      <c r="D1" s="138"/>
      <c r="E1" s="139"/>
      <c r="F1" s="136"/>
      <c r="G1" s="136"/>
      <c r="H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45"/>
      <c r="AC1" s="45"/>
      <c r="AD1" s="136"/>
      <c r="AE1" s="136"/>
      <c r="AF1" s="1013" t="s">
        <v>268</v>
      </c>
      <c r="AG1" s="1013"/>
      <c r="AH1" s="1013"/>
    </row>
    <row r="2" spans="1:37" s="2" customFormat="1" ht="39" customHeight="1" x14ac:dyDescent="0.3">
      <c r="C2" s="136"/>
      <c r="D2" s="138"/>
      <c r="E2" s="139"/>
      <c r="F2" s="136"/>
      <c r="G2" s="136"/>
      <c r="H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45"/>
      <c r="AC2" s="45"/>
      <c r="AD2" s="136"/>
      <c r="AE2" s="136"/>
      <c r="AF2" s="1013" t="s">
        <v>269</v>
      </c>
      <c r="AG2" s="1013"/>
      <c r="AH2" s="1013"/>
    </row>
    <row r="3" spans="1:37" s="2" customFormat="1" ht="20.25" x14ac:dyDescent="0.3">
      <c r="C3" s="136"/>
      <c r="D3" s="138"/>
      <c r="E3" s="139"/>
      <c r="F3" s="136"/>
      <c r="G3" s="136"/>
      <c r="H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9"/>
      <c r="AC3" s="47"/>
      <c r="AD3" s="47"/>
      <c r="AE3" s="136"/>
      <c r="AF3" s="47" t="s">
        <v>270</v>
      </c>
      <c r="AG3" s="138"/>
      <c r="AH3" s="268"/>
    </row>
    <row r="4" spans="1:37" s="2" customFormat="1" ht="20.25" x14ac:dyDescent="0.3">
      <c r="C4" s="136"/>
      <c r="D4" s="138"/>
      <c r="E4" s="139"/>
      <c r="F4" s="136"/>
      <c r="G4" s="136"/>
      <c r="H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47"/>
      <c r="AC4" s="47"/>
      <c r="AD4" s="47"/>
      <c r="AE4" s="136"/>
      <c r="AF4" s="47"/>
      <c r="AG4" s="355"/>
      <c r="AH4" s="135"/>
    </row>
    <row r="5" spans="1:37" s="2" customFormat="1" ht="20.25" x14ac:dyDescent="0.3">
      <c r="A5" s="1014" t="s">
        <v>131</v>
      </c>
      <c r="B5" s="1014"/>
      <c r="C5" s="1014"/>
      <c r="D5" s="1014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</row>
    <row r="6" spans="1:37" s="2" customFormat="1" ht="20.25" x14ac:dyDescent="0.3">
      <c r="A6" s="1014" t="s">
        <v>211</v>
      </c>
      <c r="B6" s="1014"/>
      <c r="C6" s="1014"/>
      <c r="D6" s="1014"/>
      <c r="E6" s="1014"/>
      <c r="F6" s="1014"/>
      <c r="G6" s="1014"/>
      <c r="H6" s="1014"/>
      <c r="I6" s="1014"/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4"/>
      <c r="V6" s="1014"/>
      <c r="W6" s="1014"/>
      <c r="X6" s="1014"/>
      <c r="Y6" s="1014"/>
      <c r="Z6" s="1014"/>
      <c r="AA6" s="1014"/>
      <c r="AB6" s="1014"/>
      <c r="AC6" s="1014"/>
      <c r="AD6" s="1014"/>
      <c r="AE6" s="1014"/>
      <c r="AF6" s="1014"/>
      <c r="AG6" s="1014"/>
      <c r="AH6" s="1014"/>
    </row>
    <row r="7" spans="1:37" ht="16.5" thickBot="1" x14ac:dyDescent="0.3">
      <c r="AH7" s="130" t="s">
        <v>132</v>
      </c>
    </row>
    <row r="8" spans="1:37" x14ac:dyDescent="0.25">
      <c r="A8" s="1015" t="s">
        <v>2</v>
      </c>
      <c r="B8" s="1018" t="s">
        <v>113</v>
      </c>
      <c r="C8" s="1021" t="s">
        <v>133</v>
      </c>
      <c r="D8" s="1023" t="s">
        <v>134</v>
      </c>
      <c r="E8" s="1024"/>
      <c r="F8" s="1018" t="s">
        <v>135</v>
      </c>
      <c r="G8" s="1018" t="s">
        <v>136</v>
      </c>
      <c r="H8" s="1021" t="s">
        <v>137</v>
      </c>
      <c r="I8" s="1021" t="s">
        <v>138</v>
      </c>
      <c r="J8" s="1021" t="s">
        <v>139</v>
      </c>
      <c r="K8" s="1027" t="s">
        <v>69</v>
      </c>
      <c r="L8" s="1028"/>
      <c r="M8" s="1028"/>
      <c r="N8" s="1028"/>
      <c r="O8" s="1028"/>
      <c r="P8" s="1028"/>
      <c r="Q8" s="1028"/>
      <c r="R8" s="1028"/>
      <c r="S8" s="1028"/>
      <c r="T8" s="1028"/>
      <c r="U8" s="1028"/>
      <c r="V8" s="1028"/>
      <c r="W8" s="1028"/>
      <c r="X8" s="1028"/>
      <c r="Y8" s="1028"/>
      <c r="Z8" s="1028"/>
      <c r="AA8" s="1028"/>
      <c r="AB8" s="1036"/>
      <c r="AC8" s="1027" t="s">
        <v>140</v>
      </c>
      <c r="AD8" s="1028"/>
      <c r="AE8" s="1028"/>
      <c r="AF8" s="1028"/>
      <c r="AG8" s="1028"/>
      <c r="AH8" s="1029"/>
    </row>
    <row r="9" spans="1:37" ht="33" customHeight="1" x14ac:dyDescent="0.25">
      <c r="A9" s="1016"/>
      <c r="B9" s="1019"/>
      <c r="C9" s="1022"/>
      <c r="D9" s="1025"/>
      <c r="E9" s="1026"/>
      <c r="F9" s="1019"/>
      <c r="G9" s="1019"/>
      <c r="H9" s="1022"/>
      <c r="I9" s="1022"/>
      <c r="J9" s="1022"/>
      <c r="K9" s="1025" t="s">
        <v>141</v>
      </c>
      <c r="L9" s="1030"/>
      <c r="M9" s="1026"/>
      <c r="N9" s="1031" t="s">
        <v>142</v>
      </c>
      <c r="O9" s="1032"/>
      <c r="P9" s="1033"/>
      <c r="Q9" s="1031" t="s">
        <v>143</v>
      </c>
      <c r="R9" s="1032"/>
      <c r="S9" s="1033"/>
      <c r="T9" s="1031" t="s">
        <v>144</v>
      </c>
      <c r="U9" s="1032"/>
      <c r="V9" s="1033"/>
      <c r="W9" s="1031" t="s">
        <v>145</v>
      </c>
      <c r="X9" s="1032"/>
      <c r="Y9" s="1033"/>
      <c r="Z9" s="1031" t="s">
        <v>122</v>
      </c>
      <c r="AA9" s="1032"/>
      <c r="AB9" s="1033"/>
      <c r="AC9" s="77" t="s">
        <v>141</v>
      </c>
      <c r="AD9" s="77" t="s">
        <v>142</v>
      </c>
      <c r="AE9" s="77" t="s">
        <v>143</v>
      </c>
      <c r="AF9" s="77" t="s">
        <v>144</v>
      </c>
      <c r="AG9" s="77" t="s">
        <v>145</v>
      </c>
      <c r="AH9" s="357" t="s">
        <v>122</v>
      </c>
    </row>
    <row r="10" spans="1:37" x14ac:dyDescent="0.25">
      <c r="A10" s="1017"/>
      <c r="B10" s="1020"/>
      <c r="C10" s="77" t="s">
        <v>146</v>
      </c>
      <c r="D10" s="1031" t="s">
        <v>147</v>
      </c>
      <c r="E10" s="1033"/>
      <c r="F10" s="1020"/>
      <c r="G10" s="1020"/>
      <c r="H10" s="77" t="s">
        <v>148</v>
      </c>
      <c r="I10" s="77" t="s">
        <v>148</v>
      </c>
      <c r="J10" s="77" t="s">
        <v>148</v>
      </c>
      <c r="K10" s="77" t="s">
        <v>71</v>
      </c>
      <c r="L10" s="77" t="s">
        <v>72</v>
      </c>
      <c r="M10" s="77" t="s">
        <v>73</v>
      </c>
      <c r="N10" s="77" t="s">
        <v>71</v>
      </c>
      <c r="O10" s="77" t="s">
        <v>72</v>
      </c>
      <c r="P10" s="77" t="s">
        <v>73</v>
      </c>
      <c r="Q10" s="77" t="s">
        <v>71</v>
      </c>
      <c r="R10" s="77" t="s">
        <v>72</v>
      </c>
      <c r="S10" s="77" t="s">
        <v>73</v>
      </c>
      <c r="T10" s="77" t="s">
        <v>71</v>
      </c>
      <c r="U10" s="77" t="s">
        <v>72</v>
      </c>
      <c r="V10" s="77" t="s">
        <v>73</v>
      </c>
      <c r="W10" s="77" t="s">
        <v>71</v>
      </c>
      <c r="X10" s="77" t="s">
        <v>72</v>
      </c>
      <c r="Y10" s="77" t="s">
        <v>73</v>
      </c>
      <c r="Z10" s="77" t="s">
        <v>71</v>
      </c>
      <c r="AA10" s="77" t="s">
        <v>72</v>
      </c>
      <c r="AB10" s="77" t="s">
        <v>73</v>
      </c>
      <c r="AC10" s="77" t="s">
        <v>148</v>
      </c>
      <c r="AD10" s="77" t="s">
        <v>148</v>
      </c>
      <c r="AE10" s="77" t="s">
        <v>148</v>
      </c>
      <c r="AF10" s="77" t="s">
        <v>148</v>
      </c>
      <c r="AG10" s="77" t="s">
        <v>148</v>
      </c>
      <c r="AH10" s="357" t="s">
        <v>148</v>
      </c>
    </row>
    <row r="11" spans="1:37" x14ac:dyDescent="0.25">
      <c r="A11" s="358"/>
      <c r="B11" s="149" t="s">
        <v>93</v>
      </c>
      <c r="C11" s="149"/>
      <c r="D11" s="150"/>
      <c r="E11" s="151"/>
      <c r="F11" s="149"/>
      <c r="G11" s="149"/>
      <c r="H11" s="152">
        <v>105.2125496754</v>
      </c>
      <c r="I11" s="148"/>
      <c r="J11" s="148"/>
      <c r="K11" s="153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  <c r="Q11" s="153">
        <v>1.6179999999999999</v>
      </c>
      <c r="R11" s="153">
        <v>5.7</v>
      </c>
      <c r="S11" s="153">
        <v>1.8179775280898878</v>
      </c>
      <c r="T11" s="153">
        <v>0.89</v>
      </c>
      <c r="U11" s="153">
        <v>2.2000000000000002</v>
      </c>
      <c r="V11" s="153">
        <v>1</v>
      </c>
      <c r="W11" s="153">
        <v>0.9265000000000001</v>
      </c>
      <c r="X11" s="153">
        <v>0</v>
      </c>
      <c r="Y11" s="153">
        <v>1.0900000000000001</v>
      </c>
      <c r="Z11" s="153">
        <v>3.4345000000000003</v>
      </c>
      <c r="AA11" s="153">
        <v>8.7000000000000011</v>
      </c>
      <c r="AB11" s="153">
        <v>3.9079775280898881</v>
      </c>
      <c r="AC11" s="153">
        <v>14.204875400000001</v>
      </c>
      <c r="AD11" s="152">
        <v>14.1143576</v>
      </c>
      <c r="AE11" s="152">
        <v>20.2122186</v>
      </c>
      <c r="AF11" s="152">
        <v>21.924673989999999</v>
      </c>
      <c r="AG11" s="152">
        <v>34.756424080000002</v>
      </c>
      <c r="AH11" s="359">
        <v>105.21254967</v>
      </c>
    </row>
    <row r="12" spans="1:37" s="157" customFormat="1" x14ac:dyDescent="0.25">
      <c r="A12" s="360">
        <v>1</v>
      </c>
      <c r="B12" s="114" t="s">
        <v>92</v>
      </c>
      <c r="C12" s="114"/>
      <c r="D12" s="154"/>
      <c r="E12" s="155"/>
      <c r="F12" s="114"/>
      <c r="G12" s="114"/>
      <c r="H12" s="117">
        <v>105.2125496754</v>
      </c>
      <c r="I12" s="156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6">
        <v>0</v>
      </c>
      <c r="P12" s="156">
        <v>0</v>
      </c>
      <c r="Q12" s="156">
        <v>1.6179999999999999</v>
      </c>
      <c r="R12" s="156">
        <v>5.7</v>
      </c>
      <c r="S12" s="156">
        <v>1.8179775280898878</v>
      </c>
      <c r="T12" s="156">
        <v>0.89</v>
      </c>
      <c r="U12" s="156">
        <v>2.2000000000000002</v>
      </c>
      <c r="V12" s="156">
        <v>1</v>
      </c>
      <c r="W12" s="156">
        <v>0.9265000000000001</v>
      </c>
      <c r="X12" s="156">
        <v>0</v>
      </c>
      <c r="Y12" s="156">
        <v>1.0900000000000001</v>
      </c>
      <c r="Z12" s="156">
        <v>3.4345000000000003</v>
      </c>
      <c r="AA12" s="156">
        <v>8.7000000000000011</v>
      </c>
      <c r="AB12" s="156">
        <v>3.9079775280898881</v>
      </c>
      <c r="AC12" s="156">
        <v>14.204875400000001</v>
      </c>
      <c r="AD12" s="117">
        <v>14.1143576</v>
      </c>
      <c r="AE12" s="117">
        <v>20.2122186</v>
      </c>
      <c r="AF12" s="117">
        <v>21.924673989999999</v>
      </c>
      <c r="AG12" s="117">
        <v>34.756424080000002</v>
      </c>
      <c r="AH12" s="361">
        <v>105.21254967</v>
      </c>
    </row>
    <row r="13" spans="1:37" ht="31.5" x14ac:dyDescent="0.25">
      <c r="A13" s="362" t="s">
        <v>91</v>
      </c>
      <c r="B13" s="114" t="s">
        <v>78</v>
      </c>
      <c r="C13" s="114"/>
      <c r="D13" s="154"/>
      <c r="E13" s="155"/>
      <c r="F13" s="114"/>
      <c r="G13" s="114"/>
      <c r="H13" s="117">
        <v>97.152806435399995</v>
      </c>
      <c r="I13" s="156">
        <v>0</v>
      </c>
      <c r="J13" s="156">
        <v>0</v>
      </c>
      <c r="K13" s="153">
        <v>0</v>
      </c>
      <c r="L13" s="158">
        <v>0</v>
      </c>
      <c r="M13" s="159">
        <v>0</v>
      </c>
      <c r="N13" s="153">
        <v>0</v>
      </c>
      <c r="O13" s="158">
        <v>0</v>
      </c>
      <c r="P13" s="159">
        <v>0</v>
      </c>
      <c r="Q13" s="153">
        <v>1.6179999999999999</v>
      </c>
      <c r="R13" s="160">
        <v>5.7</v>
      </c>
      <c r="S13" s="161">
        <v>1.8179775280898878</v>
      </c>
      <c r="T13" s="153">
        <v>0.89</v>
      </c>
      <c r="U13" s="158">
        <v>2.2000000000000002</v>
      </c>
      <c r="V13" s="159">
        <v>1</v>
      </c>
      <c r="W13" s="153">
        <v>0.9265000000000001</v>
      </c>
      <c r="X13" s="158">
        <v>0</v>
      </c>
      <c r="Y13" s="159">
        <v>1.0900000000000001</v>
      </c>
      <c r="Z13" s="153">
        <v>3.4345000000000003</v>
      </c>
      <c r="AA13" s="158">
        <v>8.7000000000000011</v>
      </c>
      <c r="AB13" s="159">
        <v>3.9079775280898881</v>
      </c>
      <c r="AC13" s="162">
        <v>14.204875400000001</v>
      </c>
      <c r="AD13" s="162">
        <v>14.1143576</v>
      </c>
      <c r="AE13" s="162">
        <v>20.2122186</v>
      </c>
      <c r="AF13" s="162">
        <v>13.864930749999999</v>
      </c>
      <c r="AG13" s="162">
        <v>34.756424080000002</v>
      </c>
      <c r="AH13" s="363">
        <v>97.152806429999998</v>
      </c>
    </row>
    <row r="14" spans="1:37" s="145" customFormat="1" ht="63" x14ac:dyDescent="0.25">
      <c r="A14" s="364">
        <v>1</v>
      </c>
      <c r="B14" s="113" t="s">
        <v>34</v>
      </c>
      <c r="C14" s="163" t="s">
        <v>149</v>
      </c>
      <c r="D14" s="164"/>
      <c r="E14" s="100"/>
      <c r="F14" s="165">
        <v>2012</v>
      </c>
      <c r="G14" s="166">
        <v>2014</v>
      </c>
      <c r="H14" s="177">
        <v>42.432151000000005</v>
      </c>
      <c r="I14" s="167"/>
      <c r="J14" s="168"/>
      <c r="K14" s="169"/>
      <c r="L14" s="169"/>
      <c r="M14" s="169"/>
      <c r="N14" s="170"/>
      <c r="O14" s="171"/>
      <c r="P14" s="172"/>
      <c r="Q14" s="173"/>
      <c r="R14" s="173"/>
      <c r="S14" s="173"/>
      <c r="T14" s="165"/>
      <c r="U14" s="165"/>
      <c r="V14" s="165"/>
      <c r="W14" s="165"/>
      <c r="X14" s="165"/>
      <c r="Y14" s="165"/>
      <c r="Z14" s="174">
        <v>0</v>
      </c>
      <c r="AA14" s="175">
        <v>0</v>
      </c>
      <c r="AB14" s="176">
        <v>0</v>
      </c>
      <c r="AC14" s="177">
        <v>14.204875400000001</v>
      </c>
      <c r="AD14" s="177">
        <v>14.1143576</v>
      </c>
      <c r="AE14" s="178">
        <v>14.112918000000001</v>
      </c>
      <c r="AF14" s="177"/>
      <c r="AG14" s="177"/>
      <c r="AH14" s="365">
        <v>42.432151000000005</v>
      </c>
      <c r="AJ14" s="179"/>
      <c r="AK14" s="180"/>
    </row>
    <row r="15" spans="1:37" s="145" customFormat="1" ht="63" x14ac:dyDescent="0.25">
      <c r="A15" s="364">
        <v>2</v>
      </c>
      <c r="B15" s="72" t="s">
        <v>150</v>
      </c>
      <c r="C15" s="163" t="s">
        <v>149</v>
      </c>
      <c r="D15" s="181" t="s">
        <v>71</v>
      </c>
      <c r="E15" s="182">
        <v>0.32900000000000001</v>
      </c>
      <c r="F15" s="183">
        <v>2014</v>
      </c>
      <c r="G15" s="163">
        <v>2014</v>
      </c>
      <c r="H15" s="192">
        <v>0.56999899999999992</v>
      </c>
      <c r="I15" s="184"/>
      <c r="J15" s="184"/>
      <c r="K15" s="185"/>
      <c r="L15" s="185"/>
      <c r="M15" s="185"/>
      <c r="N15" s="186"/>
      <c r="O15" s="187"/>
      <c r="P15" s="188"/>
      <c r="Q15" s="189">
        <v>0.32900000000000001</v>
      </c>
      <c r="R15" s="189"/>
      <c r="S15" s="189">
        <v>0.36966292134831463</v>
      </c>
      <c r="T15" s="183"/>
      <c r="U15" s="183"/>
      <c r="V15" s="183"/>
      <c r="W15" s="183"/>
      <c r="X15" s="183"/>
      <c r="Y15" s="183"/>
      <c r="Z15" s="174">
        <v>0.32900000000000001</v>
      </c>
      <c r="AA15" s="190">
        <v>0</v>
      </c>
      <c r="AB15" s="191">
        <v>0.36966292134831463</v>
      </c>
      <c r="AC15" s="192"/>
      <c r="AD15" s="192"/>
      <c r="AE15" s="193">
        <v>0.56999899999999992</v>
      </c>
      <c r="AF15" s="192"/>
      <c r="AG15" s="192"/>
      <c r="AH15" s="366">
        <v>0.56999899999999992</v>
      </c>
    </row>
    <row r="16" spans="1:37" s="145" customFormat="1" ht="47.25" x14ac:dyDescent="0.25">
      <c r="A16" s="367">
        <v>3</v>
      </c>
      <c r="B16" s="194" t="s">
        <v>233</v>
      </c>
      <c r="C16" s="166" t="s">
        <v>149</v>
      </c>
      <c r="D16" s="164" t="s">
        <v>72</v>
      </c>
      <c r="E16" s="100">
        <v>5.6999999999999993</v>
      </c>
      <c r="F16" s="165">
        <v>2014</v>
      </c>
      <c r="G16" s="166">
        <v>2015</v>
      </c>
      <c r="H16" s="177">
        <v>2.242</v>
      </c>
      <c r="I16" s="168"/>
      <c r="J16" s="168"/>
      <c r="K16" s="169"/>
      <c r="L16" s="169"/>
      <c r="M16" s="169"/>
      <c r="N16" s="170"/>
      <c r="O16" s="171"/>
      <c r="P16" s="172"/>
      <c r="Q16" s="173"/>
      <c r="R16" s="173">
        <v>5.7</v>
      </c>
      <c r="S16" s="173"/>
      <c r="T16" s="165"/>
      <c r="U16" s="165"/>
      <c r="V16" s="165"/>
      <c r="W16" s="165"/>
      <c r="X16" s="165"/>
      <c r="Y16" s="165"/>
      <c r="Z16" s="174">
        <v>0</v>
      </c>
      <c r="AA16" s="190">
        <v>5.7</v>
      </c>
      <c r="AB16" s="191">
        <v>0</v>
      </c>
      <c r="AC16" s="177"/>
      <c r="AD16" s="177"/>
      <c r="AE16" s="178">
        <v>2.242</v>
      </c>
      <c r="AF16" s="177"/>
      <c r="AG16" s="177"/>
      <c r="AH16" s="366">
        <v>2.242</v>
      </c>
      <c r="AJ16" s="179"/>
    </row>
    <row r="17" spans="1:36" s="205" customFormat="1" ht="78.75" x14ac:dyDescent="0.25">
      <c r="A17" s="368">
        <v>4</v>
      </c>
      <c r="B17" s="195" t="s">
        <v>185</v>
      </c>
      <c r="C17" s="165" t="s">
        <v>149</v>
      </c>
      <c r="D17" s="196" t="s">
        <v>71</v>
      </c>
      <c r="E17" s="91">
        <v>0.14199999999999999</v>
      </c>
      <c r="F17" s="165">
        <v>2014</v>
      </c>
      <c r="G17" s="165">
        <v>2014</v>
      </c>
      <c r="H17" s="203">
        <v>0.70176959999999999</v>
      </c>
      <c r="I17" s="198"/>
      <c r="J17" s="198"/>
      <c r="K17" s="169"/>
      <c r="L17" s="169"/>
      <c r="M17" s="169"/>
      <c r="N17" s="170"/>
      <c r="O17" s="171"/>
      <c r="P17" s="172"/>
      <c r="Q17" s="199">
        <v>0.14199999999999999</v>
      </c>
      <c r="R17" s="199"/>
      <c r="S17" s="199">
        <v>0.15955056179775279</v>
      </c>
      <c r="T17" s="165"/>
      <c r="U17" s="165"/>
      <c r="V17" s="165"/>
      <c r="W17" s="165"/>
      <c r="X17" s="165"/>
      <c r="Y17" s="165"/>
      <c r="Z17" s="200">
        <v>0.14199999999999999</v>
      </c>
      <c r="AA17" s="201">
        <v>0</v>
      </c>
      <c r="AB17" s="202">
        <v>0.15955056179775279</v>
      </c>
      <c r="AC17" s="203"/>
      <c r="AD17" s="203"/>
      <c r="AE17" s="204">
        <v>0.70176959999999999</v>
      </c>
      <c r="AF17" s="203"/>
      <c r="AG17" s="203"/>
      <c r="AH17" s="369">
        <v>0.70176959999999999</v>
      </c>
      <c r="AJ17" s="206"/>
    </row>
    <row r="18" spans="1:36" s="205" customFormat="1" ht="78.75" x14ac:dyDescent="0.25">
      <c r="A18" s="368">
        <v>5</v>
      </c>
      <c r="B18" s="195" t="s">
        <v>202</v>
      </c>
      <c r="C18" s="165" t="s">
        <v>149</v>
      </c>
      <c r="D18" s="207" t="s">
        <v>71</v>
      </c>
      <c r="E18" s="91">
        <v>0.40899999999999997</v>
      </c>
      <c r="F18" s="165">
        <v>2014</v>
      </c>
      <c r="G18" s="165">
        <v>2014</v>
      </c>
      <c r="H18" s="203">
        <v>1.0077659999999999</v>
      </c>
      <c r="I18" s="198"/>
      <c r="J18" s="198"/>
      <c r="K18" s="169"/>
      <c r="L18" s="169"/>
      <c r="M18" s="169"/>
      <c r="N18" s="170"/>
      <c r="O18" s="171"/>
      <c r="P18" s="172"/>
      <c r="Q18" s="199">
        <v>0.40899999999999997</v>
      </c>
      <c r="R18" s="199"/>
      <c r="S18" s="199">
        <v>0.45955056179775278</v>
      </c>
      <c r="T18" s="165"/>
      <c r="U18" s="165"/>
      <c r="V18" s="165"/>
      <c r="W18" s="165"/>
      <c r="X18" s="165"/>
      <c r="Y18" s="165"/>
      <c r="Z18" s="200">
        <v>0.40899999999999997</v>
      </c>
      <c r="AA18" s="201">
        <v>0</v>
      </c>
      <c r="AB18" s="202">
        <v>0.45955056179775278</v>
      </c>
      <c r="AC18" s="203"/>
      <c r="AD18" s="203"/>
      <c r="AE18" s="204">
        <v>1.0077659999999999</v>
      </c>
      <c r="AF18" s="203"/>
      <c r="AG18" s="203"/>
      <c r="AH18" s="369">
        <v>1.0077659999999999</v>
      </c>
      <c r="AJ18" s="206"/>
    </row>
    <row r="19" spans="1:36" s="205" customFormat="1" ht="63" x14ac:dyDescent="0.25">
      <c r="A19" s="368">
        <v>6</v>
      </c>
      <c r="B19" s="195" t="s">
        <v>204</v>
      </c>
      <c r="C19" s="165" t="s">
        <v>149</v>
      </c>
      <c r="D19" s="196" t="s">
        <v>71</v>
      </c>
      <c r="E19" s="91">
        <v>0.32900000000000001</v>
      </c>
      <c r="F19" s="165">
        <v>2014</v>
      </c>
      <c r="G19" s="165">
        <v>2014</v>
      </c>
      <c r="H19" s="203">
        <v>0.56999999999999995</v>
      </c>
      <c r="I19" s="198"/>
      <c r="J19" s="198"/>
      <c r="K19" s="169"/>
      <c r="L19" s="169"/>
      <c r="M19" s="169"/>
      <c r="N19" s="170"/>
      <c r="O19" s="171"/>
      <c r="P19" s="172"/>
      <c r="Q19" s="199">
        <v>0.32900000000000001</v>
      </c>
      <c r="R19" s="199"/>
      <c r="S19" s="199">
        <v>0.36966292134831463</v>
      </c>
      <c r="T19" s="165"/>
      <c r="U19" s="165"/>
      <c r="V19" s="165"/>
      <c r="W19" s="165"/>
      <c r="X19" s="165"/>
      <c r="Y19" s="165"/>
      <c r="Z19" s="200">
        <v>0.32900000000000001</v>
      </c>
      <c r="AA19" s="201">
        <v>0</v>
      </c>
      <c r="AB19" s="202">
        <v>0.36966292134831463</v>
      </c>
      <c r="AC19" s="203"/>
      <c r="AD19" s="203"/>
      <c r="AE19" s="204">
        <v>0.56999999999999995</v>
      </c>
      <c r="AF19" s="203"/>
      <c r="AG19" s="203"/>
      <c r="AH19" s="369">
        <v>0.56999999999999995</v>
      </c>
      <c r="AJ19" s="206"/>
    </row>
    <row r="20" spans="1:36" s="205" customFormat="1" ht="78.75" x14ac:dyDescent="0.25">
      <c r="A20" s="368">
        <v>7</v>
      </c>
      <c r="B20" s="195" t="s">
        <v>203</v>
      </c>
      <c r="C20" s="165" t="s">
        <v>149</v>
      </c>
      <c r="D20" s="207" t="s">
        <v>71</v>
      </c>
      <c r="E20" s="208">
        <v>0.40899999999999997</v>
      </c>
      <c r="F20" s="165">
        <v>2014</v>
      </c>
      <c r="G20" s="165">
        <v>2014</v>
      </c>
      <c r="H20" s="203">
        <v>1.0077659999999999</v>
      </c>
      <c r="I20" s="198"/>
      <c r="J20" s="198"/>
      <c r="K20" s="169"/>
      <c r="L20" s="169"/>
      <c r="M20" s="169"/>
      <c r="N20" s="170"/>
      <c r="O20" s="171"/>
      <c r="P20" s="172"/>
      <c r="Q20" s="199">
        <v>0.40899999999999997</v>
      </c>
      <c r="R20" s="199"/>
      <c r="S20" s="199">
        <v>0.45955056179775278</v>
      </c>
      <c r="T20" s="165"/>
      <c r="U20" s="165"/>
      <c r="V20" s="165"/>
      <c r="W20" s="165"/>
      <c r="X20" s="165"/>
      <c r="Y20" s="165"/>
      <c r="Z20" s="200">
        <v>0.40899999999999997</v>
      </c>
      <c r="AA20" s="201">
        <v>0</v>
      </c>
      <c r="AB20" s="202">
        <v>0.45955056179775278</v>
      </c>
      <c r="AC20" s="203"/>
      <c r="AD20" s="203"/>
      <c r="AE20" s="204">
        <v>1.0077659999999999</v>
      </c>
      <c r="AF20" s="203"/>
      <c r="AG20" s="203"/>
      <c r="AH20" s="369">
        <v>1.0077659999999999</v>
      </c>
      <c r="AJ20" s="206"/>
    </row>
    <row r="21" spans="1:36" s="145" customFormat="1" ht="110.25" x14ac:dyDescent="0.25">
      <c r="A21" s="370">
        <v>8</v>
      </c>
      <c r="B21" s="356" t="s">
        <v>289</v>
      </c>
      <c r="C21" s="209" t="s">
        <v>149</v>
      </c>
      <c r="D21" s="164" t="s">
        <v>71</v>
      </c>
      <c r="E21" s="97">
        <v>0.89</v>
      </c>
      <c r="F21" s="165">
        <v>2015</v>
      </c>
      <c r="G21" s="166">
        <v>2015</v>
      </c>
      <c r="H21" s="203">
        <v>4.8837793861999996</v>
      </c>
      <c r="I21" s="167"/>
      <c r="J21" s="168"/>
      <c r="K21" s="169"/>
      <c r="L21" s="169"/>
      <c r="M21" s="169"/>
      <c r="N21" s="197"/>
      <c r="O21" s="197"/>
      <c r="P21" s="165"/>
      <c r="Q21" s="165"/>
      <c r="R21" s="165"/>
      <c r="S21" s="165"/>
      <c r="T21" s="210">
        <v>0.89</v>
      </c>
      <c r="U21" s="210">
        <v>0</v>
      </c>
      <c r="V21" s="210">
        <v>1</v>
      </c>
      <c r="W21" s="165"/>
      <c r="X21" s="165"/>
      <c r="Y21" s="165"/>
      <c r="Z21" s="200">
        <v>0.89</v>
      </c>
      <c r="AA21" s="175">
        <v>0</v>
      </c>
      <c r="AB21" s="176">
        <v>1</v>
      </c>
      <c r="AC21" s="177"/>
      <c r="AD21" s="177"/>
      <c r="AE21" s="177"/>
      <c r="AF21" s="211">
        <v>4.8837793861999996</v>
      </c>
      <c r="AG21" s="177"/>
      <c r="AH21" s="365">
        <v>4.8837793861999996</v>
      </c>
    </row>
    <row r="22" spans="1:36" s="145" customFormat="1" ht="31.5" x14ac:dyDescent="0.25">
      <c r="A22" s="371"/>
      <c r="B22" s="235" t="s">
        <v>282</v>
      </c>
      <c r="C22" s="212"/>
      <c r="D22" s="213"/>
      <c r="E22" s="212"/>
      <c r="F22" s="214"/>
      <c r="G22" s="215"/>
      <c r="H22" s="607"/>
      <c r="I22" s="216"/>
      <c r="J22" s="216"/>
      <c r="K22" s="217"/>
      <c r="L22" s="217"/>
      <c r="M22" s="217"/>
      <c r="N22" s="214"/>
      <c r="O22" s="214"/>
      <c r="P22" s="214"/>
      <c r="Q22" s="214"/>
      <c r="R22" s="214"/>
      <c r="S22" s="214"/>
      <c r="T22" s="218"/>
      <c r="U22" s="218"/>
      <c r="V22" s="218"/>
      <c r="W22" s="214"/>
      <c r="X22" s="214"/>
      <c r="Y22" s="214"/>
      <c r="Z22" s="219"/>
      <c r="AA22" s="220"/>
      <c r="AB22" s="221"/>
      <c r="AC22" s="222"/>
      <c r="AD22" s="222"/>
      <c r="AE22" s="222"/>
      <c r="AF22" s="223"/>
      <c r="AG22" s="222"/>
      <c r="AH22" s="372"/>
    </row>
    <row r="23" spans="1:36" s="145" customFormat="1" ht="31.5" x14ac:dyDescent="0.25">
      <c r="A23" s="371"/>
      <c r="B23" s="235" t="s">
        <v>212</v>
      </c>
      <c r="C23" s="212"/>
      <c r="D23" s="213" t="s">
        <v>72</v>
      </c>
      <c r="E23" s="101">
        <v>1.2670000000000001</v>
      </c>
      <c r="F23" s="214"/>
      <c r="G23" s="215"/>
      <c r="H23" s="607"/>
      <c r="I23" s="216"/>
      <c r="J23" s="216"/>
      <c r="K23" s="217"/>
      <c r="L23" s="217"/>
      <c r="M23" s="217"/>
      <c r="N23" s="214"/>
      <c r="O23" s="214"/>
      <c r="P23" s="214"/>
      <c r="Q23" s="214"/>
      <c r="R23" s="214"/>
      <c r="S23" s="214"/>
      <c r="T23" s="218"/>
      <c r="U23" s="218"/>
      <c r="V23" s="218"/>
      <c r="W23" s="214"/>
      <c r="X23" s="214"/>
      <c r="Y23" s="214"/>
      <c r="Z23" s="219"/>
      <c r="AA23" s="220"/>
      <c r="AB23" s="221"/>
      <c r="AC23" s="222"/>
      <c r="AD23" s="222"/>
      <c r="AE23" s="222"/>
      <c r="AF23" s="223"/>
      <c r="AG23" s="222"/>
      <c r="AH23" s="372"/>
    </row>
    <row r="24" spans="1:36" s="145" customFormat="1" ht="31.5" x14ac:dyDescent="0.25">
      <c r="A24" s="371"/>
      <c r="B24" s="235" t="s">
        <v>219</v>
      </c>
      <c r="C24" s="212"/>
      <c r="D24" s="213" t="s">
        <v>72</v>
      </c>
      <c r="E24" s="101">
        <v>4.0199999999999996</v>
      </c>
      <c r="F24" s="214"/>
      <c r="G24" s="215"/>
      <c r="H24" s="607"/>
      <c r="I24" s="216"/>
      <c r="J24" s="216"/>
      <c r="K24" s="217"/>
      <c r="L24" s="217"/>
      <c r="M24" s="217"/>
      <c r="N24" s="214"/>
      <c r="O24" s="214"/>
      <c r="P24" s="214"/>
      <c r="Q24" s="214"/>
      <c r="R24" s="214"/>
      <c r="S24" s="214"/>
      <c r="T24" s="218"/>
      <c r="U24" s="218"/>
      <c r="V24" s="218"/>
      <c r="W24" s="214"/>
      <c r="X24" s="214"/>
      <c r="Y24" s="214"/>
      <c r="Z24" s="219"/>
      <c r="AA24" s="220"/>
      <c r="AB24" s="221"/>
      <c r="AC24" s="222"/>
      <c r="AD24" s="222"/>
      <c r="AE24" s="222"/>
      <c r="AF24" s="223"/>
      <c r="AG24" s="222"/>
      <c r="AH24" s="372"/>
    </row>
    <row r="25" spans="1:36" s="145" customFormat="1" ht="126" x14ac:dyDescent="0.25">
      <c r="A25" s="370">
        <v>9</v>
      </c>
      <c r="B25" s="356" t="s">
        <v>290</v>
      </c>
      <c r="C25" s="209" t="s">
        <v>149</v>
      </c>
      <c r="D25" s="164" t="s">
        <v>72</v>
      </c>
      <c r="E25" s="97">
        <v>2.2000000000000002</v>
      </c>
      <c r="F25" s="165">
        <v>2015</v>
      </c>
      <c r="G25" s="166">
        <v>2015</v>
      </c>
      <c r="H25" s="203">
        <v>2.1650765316</v>
      </c>
      <c r="I25" s="168"/>
      <c r="J25" s="168"/>
      <c r="K25" s="169"/>
      <c r="L25" s="169"/>
      <c r="M25" s="169"/>
      <c r="N25" s="165"/>
      <c r="O25" s="165"/>
      <c r="P25" s="165"/>
      <c r="Q25" s="165"/>
      <c r="R25" s="165"/>
      <c r="S25" s="165"/>
      <c r="T25" s="210"/>
      <c r="U25" s="210">
        <v>2.2000000000000002</v>
      </c>
      <c r="V25" s="210"/>
      <c r="W25" s="165"/>
      <c r="X25" s="165"/>
      <c r="Y25" s="165"/>
      <c r="Z25" s="200">
        <v>0</v>
      </c>
      <c r="AA25" s="175">
        <v>2.2000000000000002</v>
      </c>
      <c r="AB25" s="176">
        <v>0</v>
      </c>
      <c r="AC25" s="177"/>
      <c r="AD25" s="177"/>
      <c r="AE25" s="177"/>
      <c r="AF25" s="211">
        <v>2.1650765316</v>
      </c>
      <c r="AG25" s="177"/>
      <c r="AH25" s="365">
        <v>2.1650765316</v>
      </c>
    </row>
    <row r="26" spans="1:36" s="145" customFormat="1" ht="31.5" x14ac:dyDescent="0.25">
      <c r="A26" s="371"/>
      <c r="B26" s="235" t="s">
        <v>224</v>
      </c>
      <c r="C26" s="212"/>
      <c r="D26" s="213"/>
      <c r="E26" s="101"/>
      <c r="F26" s="214"/>
      <c r="G26" s="215"/>
      <c r="H26" s="607"/>
      <c r="I26" s="216"/>
      <c r="J26" s="216"/>
      <c r="K26" s="217"/>
      <c r="L26" s="217"/>
      <c r="M26" s="217"/>
      <c r="N26" s="214"/>
      <c r="O26" s="214"/>
      <c r="P26" s="214"/>
      <c r="Q26" s="214"/>
      <c r="R26" s="214"/>
      <c r="S26" s="214"/>
      <c r="T26" s="218"/>
      <c r="U26" s="218"/>
      <c r="V26" s="218"/>
      <c r="W26" s="214"/>
      <c r="X26" s="214"/>
      <c r="Y26" s="214"/>
      <c r="Z26" s="219"/>
      <c r="AA26" s="220"/>
      <c r="AB26" s="221"/>
      <c r="AC26" s="222"/>
      <c r="AD26" s="222"/>
      <c r="AE26" s="222"/>
      <c r="AF26" s="223"/>
      <c r="AG26" s="222"/>
      <c r="AH26" s="372"/>
    </row>
    <row r="27" spans="1:36" s="145" customFormat="1" ht="126" x14ac:dyDescent="0.25">
      <c r="A27" s="370">
        <v>10</v>
      </c>
      <c r="B27" s="356" t="s">
        <v>277</v>
      </c>
      <c r="C27" s="209" t="s">
        <v>149</v>
      </c>
      <c r="D27" s="164" t="s">
        <v>72</v>
      </c>
      <c r="E27" s="100">
        <v>0.8</v>
      </c>
      <c r="F27" s="165">
        <v>2015</v>
      </c>
      <c r="G27" s="166">
        <v>2015</v>
      </c>
      <c r="H27" s="203">
        <v>1.0148408752</v>
      </c>
      <c r="I27" s="168"/>
      <c r="J27" s="168"/>
      <c r="K27" s="169"/>
      <c r="L27" s="169"/>
      <c r="M27" s="169"/>
      <c r="N27" s="165"/>
      <c r="O27" s="165"/>
      <c r="P27" s="165"/>
      <c r="Q27" s="165"/>
      <c r="R27" s="165"/>
      <c r="S27" s="165"/>
      <c r="T27" s="210"/>
      <c r="U27" s="210">
        <v>0.8</v>
      </c>
      <c r="V27" s="210"/>
      <c r="W27" s="165"/>
      <c r="X27" s="165"/>
      <c r="Y27" s="165"/>
      <c r="Z27" s="200">
        <v>0</v>
      </c>
      <c r="AA27" s="446">
        <v>0.8</v>
      </c>
      <c r="AB27" s="176">
        <v>0</v>
      </c>
      <c r="AC27" s="177"/>
      <c r="AD27" s="177"/>
      <c r="AE27" s="177"/>
      <c r="AF27" s="211">
        <v>1.0148408752</v>
      </c>
      <c r="AG27" s="177"/>
      <c r="AH27" s="365">
        <v>1.0148408752</v>
      </c>
    </row>
    <row r="28" spans="1:36" s="145" customFormat="1" ht="31.5" x14ac:dyDescent="0.25">
      <c r="A28" s="371"/>
      <c r="B28" s="235" t="s">
        <v>234</v>
      </c>
      <c r="C28" s="212"/>
      <c r="D28" s="213"/>
      <c r="E28" s="98"/>
      <c r="F28" s="214"/>
      <c r="G28" s="215"/>
      <c r="H28" s="607"/>
      <c r="I28" s="216"/>
      <c r="J28" s="216"/>
      <c r="K28" s="217"/>
      <c r="L28" s="217"/>
      <c r="M28" s="217"/>
      <c r="N28" s="214"/>
      <c r="O28" s="214"/>
      <c r="P28" s="214"/>
      <c r="Q28" s="214"/>
      <c r="R28" s="214"/>
      <c r="S28" s="214"/>
      <c r="T28" s="218"/>
      <c r="U28" s="218"/>
      <c r="V28" s="218"/>
      <c r="W28" s="214"/>
      <c r="X28" s="214"/>
      <c r="Y28" s="214"/>
      <c r="Z28" s="219"/>
      <c r="AA28" s="220"/>
      <c r="AB28" s="221"/>
      <c r="AC28" s="222"/>
      <c r="AD28" s="222"/>
      <c r="AE28" s="222"/>
      <c r="AF28" s="223"/>
      <c r="AG28" s="222"/>
      <c r="AH28" s="372"/>
    </row>
    <row r="29" spans="1:36" s="145" customFormat="1" ht="85.5" customHeight="1" x14ac:dyDescent="0.25">
      <c r="A29" s="687" t="s">
        <v>461</v>
      </c>
      <c r="B29" s="688" t="s">
        <v>462</v>
      </c>
      <c r="C29" s="689"/>
      <c r="D29" s="181"/>
      <c r="E29" s="643"/>
      <c r="F29" s="183">
        <v>2015</v>
      </c>
      <c r="G29" s="163">
        <v>2015</v>
      </c>
      <c r="H29" s="81">
        <v>9.9874809999999994E-2</v>
      </c>
      <c r="I29" s="184"/>
      <c r="J29" s="184"/>
      <c r="K29" s="185"/>
      <c r="L29" s="185"/>
      <c r="M29" s="185"/>
      <c r="N29" s="183"/>
      <c r="O29" s="183"/>
      <c r="P29" s="183"/>
      <c r="Q29" s="183"/>
      <c r="R29" s="183"/>
      <c r="S29" s="183"/>
      <c r="T29" s="690"/>
      <c r="U29" s="690"/>
      <c r="V29" s="690"/>
      <c r="W29" s="183"/>
      <c r="X29" s="183"/>
      <c r="Y29" s="183"/>
      <c r="Z29" s="691"/>
      <c r="AA29" s="692"/>
      <c r="AB29" s="693"/>
      <c r="AC29" s="192"/>
      <c r="AD29" s="192"/>
      <c r="AE29" s="192"/>
      <c r="AF29" s="694">
        <v>9.9874809999999994E-2</v>
      </c>
      <c r="AG29" s="192"/>
      <c r="AH29" s="365">
        <v>9.9874809999999994E-2</v>
      </c>
    </row>
    <row r="30" spans="1:36" s="686" customFormat="1" ht="78.75" x14ac:dyDescent="0.25">
      <c r="A30" s="675">
        <v>11</v>
      </c>
      <c r="B30" s="676" t="s">
        <v>284</v>
      </c>
      <c r="C30" s="677"/>
      <c r="D30" s="678"/>
      <c r="E30" s="679"/>
      <c r="F30" s="680">
        <v>2015</v>
      </c>
      <c r="G30" s="680">
        <v>2015</v>
      </c>
      <c r="H30" s="681">
        <v>5.70135915</v>
      </c>
      <c r="I30" s="682"/>
      <c r="J30" s="682"/>
      <c r="K30" s="683"/>
      <c r="L30" s="683"/>
      <c r="M30" s="683"/>
      <c r="N30" s="680"/>
      <c r="O30" s="680"/>
      <c r="P30" s="680"/>
      <c r="Q30" s="680"/>
      <c r="R30" s="680"/>
      <c r="S30" s="680"/>
      <c r="T30" s="680"/>
      <c r="U30" s="680"/>
      <c r="V30" s="680"/>
      <c r="W30" s="680"/>
      <c r="X30" s="680"/>
      <c r="Y30" s="680"/>
      <c r="Z30" s="684"/>
      <c r="AA30" s="684"/>
      <c r="AB30" s="684"/>
      <c r="AC30" s="681"/>
      <c r="AD30" s="681"/>
      <c r="AE30" s="681"/>
      <c r="AF30" s="681">
        <v>5.70135915</v>
      </c>
      <c r="AG30" s="681"/>
      <c r="AH30" s="685">
        <v>5.70135915</v>
      </c>
    </row>
    <row r="31" spans="1:36" s="542" customFormat="1" ht="47.25" x14ac:dyDescent="0.25">
      <c r="A31" s="545"/>
      <c r="B31" s="533" t="s">
        <v>280</v>
      </c>
      <c r="C31" s="534"/>
      <c r="D31" s="535"/>
      <c r="E31" s="536"/>
      <c r="F31" s="537"/>
      <c r="G31" s="537"/>
      <c r="H31" s="538">
        <v>1.80000432</v>
      </c>
      <c r="I31" s="539"/>
      <c r="J31" s="539"/>
      <c r="K31" s="540"/>
      <c r="L31" s="540"/>
      <c r="M31" s="540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41"/>
      <c r="AA31" s="541"/>
      <c r="AB31" s="541"/>
      <c r="AC31" s="538"/>
      <c r="AD31" s="538"/>
      <c r="AE31" s="538"/>
      <c r="AF31" s="538">
        <v>1.80000432</v>
      </c>
      <c r="AG31" s="538"/>
      <c r="AH31" s="655">
        <v>1.80000432</v>
      </c>
    </row>
    <row r="32" spans="1:36" s="145" customFormat="1" ht="94.5" x14ac:dyDescent="0.25">
      <c r="A32" s="371"/>
      <c r="B32" s="235" t="s">
        <v>275</v>
      </c>
      <c r="C32" s="212"/>
      <c r="D32" s="213"/>
      <c r="E32" s="98"/>
      <c r="F32" s="214"/>
      <c r="G32" s="215"/>
      <c r="H32" s="222"/>
      <c r="I32" s="216"/>
      <c r="J32" s="216"/>
      <c r="K32" s="217"/>
      <c r="L32" s="217"/>
      <c r="M32" s="217"/>
      <c r="N32" s="214"/>
      <c r="O32" s="214"/>
      <c r="P32" s="214"/>
      <c r="Q32" s="214"/>
      <c r="R32" s="214"/>
      <c r="S32" s="214"/>
      <c r="T32" s="218"/>
      <c r="U32" s="218"/>
      <c r="V32" s="218"/>
      <c r="W32" s="214"/>
      <c r="X32" s="214"/>
      <c r="Y32" s="214"/>
      <c r="Z32" s="219"/>
      <c r="AA32" s="220"/>
      <c r="AB32" s="221"/>
      <c r="AC32" s="222"/>
      <c r="AD32" s="222"/>
      <c r="AE32" s="222"/>
      <c r="AF32" s="223"/>
      <c r="AG32" s="222"/>
      <c r="AH32" s="656"/>
    </row>
    <row r="33" spans="1:34" s="145" customFormat="1" ht="31.5" x14ac:dyDescent="0.25">
      <c r="A33" s="371"/>
      <c r="B33" s="235" t="s">
        <v>273</v>
      </c>
      <c r="C33" s="212"/>
      <c r="D33" s="213"/>
      <c r="E33" s="98"/>
      <c r="F33" s="214"/>
      <c r="G33" s="215"/>
      <c r="H33" s="222"/>
      <c r="I33" s="216"/>
      <c r="J33" s="216"/>
      <c r="K33" s="217"/>
      <c r="L33" s="217"/>
      <c r="M33" s="217"/>
      <c r="N33" s="214"/>
      <c r="O33" s="214"/>
      <c r="P33" s="214"/>
      <c r="Q33" s="214"/>
      <c r="R33" s="214"/>
      <c r="S33" s="214"/>
      <c r="T33" s="218"/>
      <c r="U33" s="218"/>
      <c r="V33" s="218"/>
      <c r="W33" s="214"/>
      <c r="X33" s="214"/>
      <c r="Y33" s="214"/>
      <c r="Z33" s="219"/>
      <c r="AA33" s="220"/>
      <c r="AB33" s="221"/>
      <c r="AC33" s="222"/>
      <c r="AD33" s="222"/>
      <c r="AE33" s="222"/>
      <c r="AF33" s="223"/>
      <c r="AG33" s="222"/>
      <c r="AH33" s="656"/>
    </row>
    <row r="34" spans="1:34" s="542" customFormat="1" ht="63" x14ac:dyDescent="0.25">
      <c r="A34" s="647"/>
      <c r="B34" s="557" t="s">
        <v>281</v>
      </c>
      <c r="C34" s="657"/>
      <c r="D34" s="658"/>
      <c r="E34" s="659"/>
      <c r="F34" s="660"/>
      <c r="G34" s="660"/>
      <c r="H34" s="556">
        <v>2.3028091399999999</v>
      </c>
      <c r="I34" s="661"/>
      <c r="J34" s="661"/>
      <c r="K34" s="662"/>
      <c r="L34" s="662"/>
      <c r="M34" s="662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3"/>
      <c r="AA34" s="663"/>
      <c r="AB34" s="663"/>
      <c r="AC34" s="556"/>
      <c r="AD34" s="556"/>
      <c r="AE34" s="556"/>
      <c r="AF34" s="556">
        <v>2.3028091399999999</v>
      </c>
      <c r="AG34" s="556"/>
      <c r="AH34" s="664">
        <v>2.3028091399999999</v>
      </c>
    </row>
    <row r="35" spans="1:34" s="145" customFormat="1" ht="78.75" x14ac:dyDescent="0.25">
      <c r="A35" s="371"/>
      <c r="B35" s="235" t="s">
        <v>274</v>
      </c>
      <c r="C35" s="212"/>
      <c r="D35" s="213"/>
      <c r="E35" s="98"/>
      <c r="F35" s="214"/>
      <c r="G35" s="215"/>
      <c r="H35" s="222"/>
      <c r="I35" s="216"/>
      <c r="J35" s="216"/>
      <c r="K35" s="217"/>
      <c r="L35" s="217"/>
      <c r="M35" s="217"/>
      <c r="N35" s="214"/>
      <c r="O35" s="214"/>
      <c r="P35" s="214"/>
      <c r="Q35" s="214"/>
      <c r="R35" s="214"/>
      <c r="S35" s="214"/>
      <c r="T35" s="218"/>
      <c r="U35" s="218"/>
      <c r="V35" s="218"/>
      <c r="W35" s="214"/>
      <c r="X35" s="214"/>
      <c r="Y35" s="214"/>
      <c r="Z35" s="219"/>
      <c r="AA35" s="220"/>
      <c r="AB35" s="221"/>
      <c r="AC35" s="222"/>
      <c r="AD35" s="222"/>
      <c r="AE35" s="222"/>
      <c r="AF35" s="223"/>
      <c r="AG35" s="222"/>
      <c r="AH35" s="656"/>
    </row>
    <row r="36" spans="1:34" s="542" customFormat="1" ht="47.25" x14ac:dyDescent="0.25">
      <c r="A36" s="545"/>
      <c r="B36" s="544" t="s">
        <v>279</v>
      </c>
      <c r="C36" s="534"/>
      <c r="D36" s="535"/>
      <c r="E36" s="536"/>
      <c r="F36" s="537"/>
      <c r="G36" s="537"/>
      <c r="H36" s="538">
        <v>1.4812064899999999</v>
      </c>
      <c r="I36" s="539"/>
      <c r="J36" s="539"/>
      <c r="K36" s="540"/>
      <c r="L36" s="540"/>
      <c r="M36" s="540"/>
      <c r="N36" s="537"/>
      <c r="O36" s="537"/>
      <c r="P36" s="537"/>
      <c r="Q36" s="537"/>
      <c r="R36" s="537"/>
      <c r="S36" s="537"/>
      <c r="T36" s="537"/>
      <c r="U36" s="537"/>
      <c r="V36" s="537"/>
      <c r="W36" s="537"/>
      <c r="X36" s="537"/>
      <c r="Y36" s="537"/>
      <c r="Z36" s="541"/>
      <c r="AA36" s="541"/>
      <c r="AB36" s="541"/>
      <c r="AC36" s="538"/>
      <c r="AD36" s="538"/>
      <c r="AE36" s="538"/>
      <c r="AF36" s="538">
        <v>1.4812064899999999</v>
      </c>
      <c r="AG36" s="538"/>
      <c r="AH36" s="655">
        <v>1.4812064899999999</v>
      </c>
    </row>
    <row r="37" spans="1:34" s="145" customFormat="1" ht="78.75" x14ac:dyDescent="0.25">
      <c r="A37" s="371"/>
      <c r="B37" s="235" t="s">
        <v>278</v>
      </c>
      <c r="C37" s="212"/>
      <c r="D37" s="213"/>
      <c r="E37" s="98"/>
      <c r="F37" s="214"/>
      <c r="G37" s="215"/>
      <c r="H37" s="222"/>
      <c r="I37" s="216"/>
      <c r="J37" s="216"/>
      <c r="K37" s="217"/>
      <c r="L37" s="217"/>
      <c r="M37" s="217"/>
      <c r="N37" s="214"/>
      <c r="O37" s="214"/>
      <c r="P37" s="214"/>
      <c r="Q37" s="214"/>
      <c r="R37" s="214"/>
      <c r="S37" s="214"/>
      <c r="T37" s="218"/>
      <c r="U37" s="218"/>
      <c r="V37" s="218"/>
      <c r="W37" s="214"/>
      <c r="X37" s="214"/>
      <c r="Y37" s="214"/>
      <c r="Z37" s="219"/>
      <c r="AA37" s="220"/>
      <c r="AB37" s="221"/>
      <c r="AC37" s="222"/>
      <c r="AD37" s="222"/>
      <c r="AE37" s="222"/>
      <c r="AF37" s="223"/>
      <c r="AG37" s="222"/>
      <c r="AH37" s="372"/>
    </row>
    <row r="38" spans="1:34" s="145" customFormat="1" ht="32.25" customHeight="1" x14ac:dyDescent="0.25">
      <c r="A38" s="371"/>
      <c r="B38" s="235" t="s">
        <v>276</v>
      </c>
      <c r="C38" s="212"/>
      <c r="D38" s="213"/>
      <c r="E38" s="98"/>
      <c r="F38" s="214"/>
      <c r="G38" s="215"/>
      <c r="H38" s="222"/>
      <c r="I38" s="216"/>
      <c r="J38" s="216"/>
      <c r="K38" s="217"/>
      <c r="L38" s="217"/>
      <c r="M38" s="217"/>
      <c r="N38" s="214"/>
      <c r="O38" s="214"/>
      <c r="P38" s="214"/>
      <c r="Q38" s="214"/>
      <c r="R38" s="214"/>
      <c r="S38" s="214"/>
      <c r="T38" s="218"/>
      <c r="U38" s="218"/>
      <c r="V38" s="218"/>
      <c r="W38" s="214"/>
      <c r="X38" s="214"/>
      <c r="Y38" s="214"/>
      <c r="Z38" s="219"/>
      <c r="AA38" s="220"/>
      <c r="AB38" s="221"/>
      <c r="AC38" s="222"/>
      <c r="AD38" s="222"/>
      <c r="AE38" s="222"/>
      <c r="AF38" s="223"/>
      <c r="AG38" s="222"/>
      <c r="AH38" s="372"/>
    </row>
    <row r="39" spans="1:34" s="542" customFormat="1" ht="47.25" x14ac:dyDescent="0.25">
      <c r="A39" s="545"/>
      <c r="B39" s="543" t="s">
        <v>283</v>
      </c>
      <c r="C39" s="534"/>
      <c r="D39" s="535"/>
      <c r="E39" s="536"/>
      <c r="F39" s="537"/>
      <c r="G39" s="537"/>
      <c r="H39" s="556">
        <v>0.1173392</v>
      </c>
      <c r="I39" s="539"/>
      <c r="J39" s="539"/>
      <c r="K39" s="540"/>
      <c r="L39" s="540"/>
      <c r="M39" s="540"/>
      <c r="N39" s="537"/>
      <c r="O39" s="537"/>
      <c r="P39" s="537"/>
      <c r="Q39" s="537"/>
      <c r="R39" s="537"/>
      <c r="S39" s="537"/>
      <c r="T39" s="537"/>
      <c r="U39" s="537"/>
      <c r="V39" s="537"/>
      <c r="W39" s="537"/>
      <c r="X39" s="537"/>
      <c r="Y39" s="537"/>
      <c r="Z39" s="541"/>
      <c r="AA39" s="541"/>
      <c r="AB39" s="541"/>
      <c r="AC39" s="538"/>
      <c r="AD39" s="538"/>
      <c r="AE39" s="538"/>
      <c r="AF39" s="538">
        <v>0.1173392</v>
      </c>
      <c r="AG39" s="538"/>
      <c r="AH39" s="655">
        <v>0.1173392</v>
      </c>
    </row>
    <row r="40" spans="1:34" s="145" customFormat="1" ht="47.25" x14ac:dyDescent="0.25">
      <c r="A40" s="367">
        <v>12</v>
      </c>
      <c r="B40" s="194" t="s">
        <v>48</v>
      </c>
      <c r="C40" s="166" t="s">
        <v>149</v>
      </c>
      <c r="D40" s="164" t="s">
        <v>71</v>
      </c>
      <c r="E40" s="97">
        <v>0.26350000000000001</v>
      </c>
      <c r="F40" s="165">
        <v>2016</v>
      </c>
      <c r="G40" s="166">
        <v>2016</v>
      </c>
      <c r="H40" s="177">
        <v>3.5927155678</v>
      </c>
      <c r="I40" s="168"/>
      <c r="J40" s="168"/>
      <c r="K40" s="169"/>
      <c r="L40" s="169"/>
      <c r="M40" s="169"/>
      <c r="N40" s="165"/>
      <c r="O40" s="165"/>
      <c r="P40" s="165"/>
      <c r="Q40" s="165"/>
      <c r="R40" s="165"/>
      <c r="S40" s="165"/>
      <c r="T40" s="165"/>
      <c r="U40" s="165"/>
      <c r="V40" s="165"/>
      <c r="W40" s="233">
        <v>0.26350000000000001</v>
      </c>
      <c r="X40" s="233"/>
      <c r="Y40" s="233">
        <v>0.31</v>
      </c>
      <c r="Z40" s="200">
        <v>0.26350000000000001</v>
      </c>
      <c r="AA40" s="175">
        <v>0</v>
      </c>
      <c r="AB40" s="176">
        <v>0.31</v>
      </c>
      <c r="AC40" s="177"/>
      <c r="AD40" s="177"/>
      <c r="AE40" s="177"/>
      <c r="AF40" s="177"/>
      <c r="AG40" s="234">
        <v>3.5927155678</v>
      </c>
      <c r="AH40" s="365">
        <v>3.5927155678</v>
      </c>
    </row>
    <row r="41" spans="1:34" s="145" customFormat="1" ht="47.25" x14ac:dyDescent="0.25">
      <c r="A41" s="374"/>
      <c r="B41" s="235" t="s">
        <v>50</v>
      </c>
      <c r="C41" s="215"/>
      <c r="D41" s="451"/>
      <c r="E41" s="452"/>
      <c r="F41" s="214"/>
      <c r="G41" s="215"/>
      <c r="H41" s="222"/>
      <c r="I41" s="216"/>
      <c r="J41" s="216"/>
      <c r="K41" s="217"/>
      <c r="L41" s="217"/>
      <c r="M41" s="217"/>
      <c r="N41" s="214"/>
      <c r="O41" s="214"/>
      <c r="P41" s="214"/>
      <c r="Q41" s="214"/>
      <c r="R41" s="214"/>
      <c r="S41" s="214"/>
      <c r="T41" s="214"/>
      <c r="U41" s="214"/>
      <c r="V41" s="214"/>
      <c r="W41" s="236"/>
      <c r="X41" s="236"/>
      <c r="Y41" s="236"/>
      <c r="Z41" s="219"/>
      <c r="AA41" s="220"/>
      <c r="AB41" s="221"/>
      <c r="AC41" s="222"/>
      <c r="AD41" s="222"/>
      <c r="AE41" s="222"/>
      <c r="AF41" s="222"/>
      <c r="AG41" s="237"/>
      <c r="AH41" s="372"/>
    </row>
    <row r="42" spans="1:34" s="145" customFormat="1" ht="31.5" x14ac:dyDescent="0.25">
      <c r="A42" s="374"/>
      <c r="B42" s="235" t="s">
        <v>43</v>
      </c>
      <c r="C42" s="215"/>
      <c r="D42" s="213"/>
      <c r="E42" s="101"/>
      <c r="F42" s="214"/>
      <c r="G42" s="215"/>
      <c r="H42" s="222"/>
      <c r="I42" s="216"/>
      <c r="J42" s="216"/>
      <c r="K42" s="217"/>
      <c r="L42" s="217"/>
      <c r="M42" s="217"/>
      <c r="N42" s="214"/>
      <c r="O42" s="214"/>
      <c r="P42" s="214"/>
      <c r="Q42" s="214"/>
      <c r="R42" s="214"/>
      <c r="S42" s="214"/>
      <c r="T42" s="214"/>
      <c r="U42" s="214"/>
      <c r="V42" s="214"/>
      <c r="W42" s="236"/>
      <c r="X42" s="236"/>
      <c r="Y42" s="236"/>
      <c r="Z42" s="219"/>
      <c r="AA42" s="220"/>
      <c r="AB42" s="221"/>
      <c r="AC42" s="222"/>
      <c r="AD42" s="222"/>
      <c r="AE42" s="222"/>
      <c r="AF42" s="222"/>
      <c r="AG42" s="237"/>
      <c r="AH42" s="372"/>
    </row>
    <row r="43" spans="1:34" s="145" customFormat="1" x14ac:dyDescent="0.25">
      <c r="A43" s="374"/>
      <c r="B43" s="235" t="s">
        <v>44</v>
      </c>
      <c r="C43" s="215"/>
      <c r="D43" s="213"/>
      <c r="E43" s="101"/>
      <c r="F43" s="214"/>
      <c r="G43" s="215"/>
      <c r="H43" s="222"/>
      <c r="I43" s="216"/>
      <c r="J43" s="216"/>
      <c r="K43" s="217"/>
      <c r="L43" s="217"/>
      <c r="M43" s="217"/>
      <c r="N43" s="214"/>
      <c r="O43" s="214"/>
      <c r="P43" s="214"/>
      <c r="Q43" s="214"/>
      <c r="R43" s="214"/>
      <c r="S43" s="214"/>
      <c r="T43" s="214"/>
      <c r="U43" s="214"/>
      <c r="V43" s="214"/>
      <c r="W43" s="236"/>
      <c r="X43" s="236"/>
      <c r="Y43" s="236"/>
      <c r="Z43" s="219"/>
      <c r="AA43" s="220"/>
      <c r="AB43" s="221"/>
      <c r="AC43" s="222"/>
      <c r="AD43" s="222"/>
      <c r="AE43" s="222"/>
      <c r="AF43" s="222"/>
      <c r="AG43" s="237"/>
      <c r="AH43" s="372"/>
    </row>
    <row r="44" spans="1:34" s="145" customFormat="1" x14ac:dyDescent="0.25">
      <c r="A44" s="375"/>
      <c r="B44" s="238" t="s">
        <v>45</v>
      </c>
      <c r="C44" s="226"/>
      <c r="D44" s="224"/>
      <c r="E44" s="107"/>
      <c r="F44" s="225"/>
      <c r="G44" s="226"/>
      <c r="H44" s="232"/>
      <c r="I44" s="227"/>
      <c r="J44" s="227"/>
      <c r="K44" s="228"/>
      <c r="L44" s="228"/>
      <c r="M44" s="228"/>
      <c r="N44" s="225"/>
      <c r="O44" s="225"/>
      <c r="P44" s="225"/>
      <c r="Q44" s="225"/>
      <c r="R44" s="225"/>
      <c r="S44" s="225"/>
      <c r="T44" s="225"/>
      <c r="U44" s="225"/>
      <c r="V44" s="225"/>
      <c r="W44" s="239"/>
      <c r="X44" s="239"/>
      <c r="Y44" s="239"/>
      <c r="Z44" s="229"/>
      <c r="AA44" s="230"/>
      <c r="AB44" s="231"/>
      <c r="AC44" s="232"/>
      <c r="AD44" s="232"/>
      <c r="AE44" s="232"/>
      <c r="AF44" s="232"/>
      <c r="AG44" s="240"/>
      <c r="AH44" s="373"/>
    </row>
    <row r="45" spans="1:34" s="145" customFormat="1" ht="47.25" x14ac:dyDescent="0.25">
      <c r="A45" s="367">
        <v>13</v>
      </c>
      <c r="B45" s="195" t="s">
        <v>51</v>
      </c>
      <c r="C45" s="166" t="s">
        <v>149</v>
      </c>
      <c r="D45" s="164" t="s">
        <v>71</v>
      </c>
      <c r="E45" s="97">
        <v>0.13600000000000001</v>
      </c>
      <c r="F45" s="165">
        <v>2016</v>
      </c>
      <c r="G45" s="166">
        <v>2016</v>
      </c>
      <c r="H45" s="177">
        <v>6.951910752199999</v>
      </c>
      <c r="I45" s="168"/>
      <c r="J45" s="168"/>
      <c r="K45" s="169"/>
      <c r="L45" s="169"/>
      <c r="M45" s="169"/>
      <c r="N45" s="165"/>
      <c r="O45" s="165"/>
      <c r="P45" s="165"/>
      <c r="Q45" s="165"/>
      <c r="R45" s="165"/>
      <c r="S45" s="165"/>
      <c r="T45" s="165"/>
      <c r="U45" s="165"/>
      <c r="V45" s="165"/>
      <c r="W45" s="233">
        <v>0.13600000000000001</v>
      </c>
      <c r="X45" s="233"/>
      <c r="Y45" s="233">
        <v>0.16</v>
      </c>
      <c r="Z45" s="200">
        <v>0.13600000000000001</v>
      </c>
      <c r="AA45" s="175">
        <v>0</v>
      </c>
      <c r="AB45" s="176">
        <v>0.16</v>
      </c>
      <c r="AC45" s="177"/>
      <c r="AD45" s="177"/>
      <c r="AE45" s="177"/>
      <c r="AF45" s="177"/>
      <c r="AG45" s="234">
        <v>6.951910752199999</v>
      </c>
      <c r="AH45" s="365">
        <v>6.951910752199999</v>
      </c>
    </row>
    <row r="46" spans="1:34" s="145" customFormat="1" ht="47.25" x14ac:dyDescent="0.25">
      <c r="A46" s="374"/>
      <c r="B46" s="235" t="s">
        <v>42</v>
      </c>
      <c r="C46" s="215"/>
      <c r="D46" s="451"/>
      <c r="E46" s="452"/>
      <c r="F46" s="214"/>
      <c r="G46" s="215"/>
      <c r="H46" s="222"/>
      <c r="I46" s="216"/>
      <c r="J46" s="216"/>
      <c r="K46" s="217"/>
      <c r="L46" s="217"/>
      <c r="M46" s="217"/>
      <c r="N46" s="214"/>
      <c r="O46" s="214"/>
      <c r="P46" s="214"/>
      <c r="Q46" s="214"/>
      <c r="R46" s="214"/>
      <c r="S46" s="214"/>
      <c r="T46" s="214"/>
      <c r="U46" s="214"/>
      <c r="V46" s="214"/>
      <c r="W46" s="236"/>
      <c r="X46" s="236"/>
      <c r="Y46" s="236"/>
      <c r="Z46" s="219"/>
      <c r="AA46" s="220"/>
      <c r="AB46" s="221"/>
      <c r="AC46" s="222"/>
      <c r="AD46" s="222"/>
      <c r="AE46" s="222"/>
      <c r="AF46" s="222"/>
      <c r="AG46" s="237"/>
      <c r="AH46" s="372"/>
    </row>
    <row r="47" spans="1:34" s="145" customFormat="1" ht="31.5" x14ac:dyDescent="0.25">
      <c r="A47" s="374"/>
      <c r="B47" s="235" t="s">
        <v>53</v>
      </c>
      <c r="C47" s="215"/>
      <c r="D47" s="213"/>
      <c r="E47" s="101"/>
      <c r="F47" s="214"/>
      <c r="G47" s="215"/>
      <c r="H47" s="222"/>
      <c r="I47" s="216"/>
      <c r="J47" s="216"/>
      <c r="K47" s="217"/>
      <c r="L47" s="217"/>
      <c r="M47" s="217"/>
      <c r="N47" s="214"/>
      <c r="O47" s="214"/>
      <c r="P47" s="214"/>
      <c r="Q47" s="214"/>
      <c r="R47" s="214"/>
      <c r="S47" s="214"/>
      <c r="T47" s="214"/>
      <c r="U47" s="214"/>
      <c r="V47" s="214"/>
      <c r="W47" s="236"/>
      <c r="X47" s="236"/>
      <c r="Y47" s="236"/>
      <c r="Z47" s="219"/>
      <c r="AA47" s="220"/>
      <c r="AB47" s="221"/>
      <c r="AC47" s="222"/>
      <c r="AD47" s="222"/>
      <c r="AE47" s="222"/>
      <c r="AF47" s="222"/>
      <c r="AG47" s="237"/>
      <c r="AH47" s="372"/>
    </row>
    <row r="48" spans="1:34" s="145" customFormat="1" x14ac:dyDescent="0.25">
      <c r="A48" s="374"/>
      <c r="B48" s="235" t="s">
        <v>54</v>
      </c>
      <c r="C48" s="215"/>
      <c r="D48" s="213"/>
      <c r="E48" s="101"/>
      <c r="F48" s="214"/>
      <c r="G48" s="215"/>
      <c r="H48" s="222"/>
      <c r="I48" s="216"/>
      <c r="J48" s="216"/>
      <c r="K48" s="217"/>
      <c r="L48" s="217"/>
      <c r="M48" s="217"/>
      <c r="N48" s="214"/>
      <c r="O48" s="214"/>
      <c r="P48" s="214"/>
      <c r="Q48" s="214"/>
      <c r="R48" s="214"/>
      <c r="S48" s="214"/>
      <c r="T48" s="214"/>
      <c r="U48" s="214"/>
      <c r="V48" s="214"/>
      <c r="W48" s="236"/>
      <c r="X48" s="236"/>
      <c r="Y48" s="236"/>
      <c r="Z48" s="219"/>
      <c r="AA48" s="220"/>
      <c r="AB48" s="221"/>
      <c r="AC48" s="222"/>
      <c r="AD48" s="222"/>
      <c r="AE48" s="222"/>
      <c r="AF48" s="222"/>
      <c r="AG48" s="237"/>
      <c r="AH48" s="372"/>
    </row>
    <row r="49" spans="1:34" s="145" customFormat="1" x14ac:dyDescent="0.25">
      <c r="A49" s="375"/>
      <c r="B49" s="238" t="s">
        <v>55</v>
      </c>
      <c r="C49" s="226"/>
      <c r="D49" s="224"/>
      <c r="E49" s="107"/>
      <c r="F49" s="225"/>
      <c r="G49" s="226"/>
      <c r="H49" s="232"/>
      <c r="I49" s="227"/>
      <c r="J49" s="227"/>
      <c r="K49" s="228"/>
      <c r="L49" s="228"/>
      <c r="M49" s="228"/>
      <c r="N49" s="225"/>
      <c r="O49" s="225"/>
      <c r="P49" s="225"/>
      <c r="Q49" s="225"/>
      <c r="R49" s="225"/>
      <c r="S49" s="225"/>
      <c r="T49" s="225"/>
      <c r="U49" s="225"/>
      <c r="V49" s="225"/>
      <c r="W49" s="239"/>
      <c r="X49" s="239"/>
      <c r="Y49" s="239"/>
      <c r="Z49" s="229"/>
      <c r="AA49" s="230"/>
      <c r="AB49" s="231"/>
      <c r="AC49" s="232"/>
      <c r="AD49" s="232"/>
      <c r="AE49" s="232"/>
      <c r="AF49" s="232"/>
      <c r="AG49" s="240"/>
      <c r="AH49" s="373"/>
    </row>
    <row r="50" spans="1:34" s="145" customFormat="1" ht="47.25" x14ac:dyDescent="0.25">
      <c r="A50" s="364">
        <v>14</v>
      </c>
      <c r="B50" s="82" t="s">
        <v>192</v>
      </c>
      <c r="C50" s="163" t="s">
        <v>149</v>
      </c>
      <c r="D50" s="181"/>
      <c r="E50" s="241"/>
      <c r="F50" s="183">
        <v>2016</v>
      </c>
      <c r="G50" s="163">
        <v>2016</v>
      </c>
      <c r="H50" s="192">
        <v>9.6366242377999995</v>
      </c>
      <c r="I50" s="184"/>
      <c r="J50" s="184"/>
      <c r="K50" s="185"/>
      <c r="L50" s="185"/>
      <c r="M50" s="185"/>
      <c r="N50" s="183"/>
      <c r="O50" s="183"/>
      <c r="P50" s="183"/>
      <c r="Q50" s="183"/>
      <c r="R50" s="183"/>
      <c r="S50" s="183"/>
      <c r="T50" s="183"/>
      <c r="U50" s="183"/>
      <c r="V50" s="183"/>
      <c r="W50" s="242">
        <v>0</v>
      </c>
      <c r="X50" s="242">
        <v>0</v>
      </c>
      <c r="Y50" s="242">
        <v>0</v>
      </c>
      <c r="Z50" s="174">
        <v>0</v>
      </c>
      <c r="AA50" s="190">
        <v>0</v>
      </c>
      <c r="AB50" s="191">
        <v>0</v>
      </c>
      <c r="AC50" s="192"/>
      <c r="AD50" s="192"/>
      <c r="AE50" s="192"/>
      <c r="AF50" s="192"/>
      <c r="AG50" s="243">
        <v>9.6366242377999995</v>
      </c>
      <c r="AH50" s="366">
        <v>9.6366242377999995</v>
      </c>
    </row>
    <row r="51" spans="1:34" s="145" customFormat="1" ht="47.25" x14ac:dyDescent="0.25">
      <c r="A51" s="367">
        <v>15</v>
      </c>
      <c r="B51" s="195" t="s">
        <v>57</v>
      </c>
      <c r="C51" s="166" t="s">
        <v>149</v>
      </c>
      <c r="D51" s="213" t="s">
        <v>71</v>
      </c>
      <c r="E51" s="98">
        <v>0.13600000000000001</v>
      </c>
      <c r="F51" s="165">
        <v>2016</v>
      </c>
      <c r="G51" s="166">
        <v>2016</v>
      </c>
      <c r="H51" s="177">
        <v>7.3897423890000002</v>
      </c>
      <c r="I51" s="168"/>
      <c r="J51" s="168"/>
      <c r="K51" s="169"/>
      <c r="L51" s="169"/>
      <c r="M51" s="169"/>
      <c r="N51" s="165"/>
      <c r="O51" s="165"/>
      <c r="P51" s="165"/>
      <c r="Q51" s="165"/>
      <c r="R51" s="165"/>
      <c r="S51" s="165"/>
      <c r="T51" s="165"/>
      <c r="U51" s="165"/>
      <c r="V51" s="165"/>
      <c r="W51" s="233">
        <v>0.13600000000000001</v>
      </c>
      <c r="X51" s="233"/>
      <c r="Y51" s="233">
        <v>0.16</v>
      </c>
      <c r="Z51" s="200">
        <v>0.13600000000000001</v>
      </c>
      <c r="AA51" s="175">
        <v>0</v>
      </c>
      <c r="AB51" s="176">
        <v>0.16</v>
      </c>
      <c r="AC51" s="177"/>
      <c r="AD51" s="177"/>
      <c r="AE51" s="177"/>
      <c r="AF51" s="177"/>
      <c r="AG51" s="234">
        <v>7.3897423890000002</v>
      </c>
      <c r="AH51" s="365">
        <v>7.3897423890000002</v>
      </c>
    </row>
    <row r="52" spans="1:34" s="145" customFormat="1" ht="47.25" x14ac:dyDescent="0.25">
      <c r="A52" s="374"/>
      <c r="B52" s="235" t="s">
        <v>39</v>
      </c>
      <c r="C52" s="215"/>
      <c r="F52" s="214"/>
      <c r="G52" s="215"/>
      <c r="H52" s="222"/>
      <c r="I52" s="216"/>
      <c r="J52" s="216"/>
      <c r="K52" s="217"/>
      <c r="L52" s="217"/>
      <c r="M52" s="217"/>
      <c r="N52" s="214"/>
      <c r="O52" s="214"/>
      <c r="P52" s="214"/>
      <c r="Q52" s="214"/>
      <c r="R52" s="214"/>
      <c r="S52" s="214"/>
      <c r="T52" s="214"/>
      <c r="U52" s="214"/>
      <c r="V52" s="214"/>
      <c r="W52" s="236"/>
      <c r="X52" s="236"/>
      <c r="Y52" s="236"/>
      <c r="Z52" s="219"/>
      <c r="AA52" s="220"/>
      <c r="AB52" s="221"/>
      <c r="AC52" s="222"/>
      <c r="AD52" s="222"/>
      <c r="AE52" s="222"/>
      <c r="AF52" s="222"/>
      <c r="AG52" s="237"/>
      <c r="AH52" s="372"/>
    </row>
    <row r="53" spans="1:34" s="145" customFormat="1" ht="31.5" x14ac:dyDescent="0.25">
      <c r="A53" s="374"/>
      <c r="B53" s="235" t="s">
        <v>40</v>
      </c>
      <c r="C53" s="215"/>
      <c r="D53" s="213"/>
      <c r="E53" s="98"/>
      <c r="F53" s="214"/>
      <c r="G53" s="215"/>
      <c r="H53" s="222"/>
      <c r="I53" s="216"/>
      <c r="J53" s="216"/>
      <c r="K53" s="217"/>
      <c r="L53" s="217"/>
      <c r="M53" s="217"/>
      <c r="N53" s="214"/>
      <c r="O53" s="214"/>
      <c r="P53" s="214"/>
      <c r="Q53" s="214"/>
      <c r="R53" s="214"/>
      <c r="S53" s="214"/>
      <c r="T53" s="214"/>
      <c r="U53" s="214"/>
      <c r="V53" s="214"/>
      <c r="W53" s="236"/>
      <c r="X53" s="236"/>
      <c r="Y53" s="236"/>
      <c r="Z53" s="219"/>
      <c r="AA53" s="220"/>
      <c r="AB53" s="221"/>
      <c r="AC53" s="222"/>
      <c r="AD53" s="222"/>
      <c r="AE53" s="222"/>
      <c r="AF53" s="222"/>
      <c r="AG53" s="237"/>
      <c r="AH53" s="372"/>
    </row>
    <row r="54" spans="1:34" s="145" customFormat="1" x14ac:dyDescent="0.25">
      <c r="A54" s="374"/>
      <c r="B54" s="235" t="s">
        <v>41</v>
      </c>
      <c r="C54" s="215"/>
      <c r="D54" s="213"/>
      <c r="E54" s="98"/>
      <c r="F54" s="214"/>
      <c r="G54" s="215"/>
      <c r="H54" s="222"/>
      <c r="I54" s="216"/>
      <c r="J54" s="216"/>
      <c r="K54" s="217"/>
      <c r="L54" s="217"/>
      <c r="M54" s="217"/>
      <c r="N54" s="214"/>
      <c r="O54" s="214"/>
      <c r="P54" s="214"/>
      <c r="Q54" s="214"/>
      <c r="R54" s="214"/>
      <c r="S54" s="214"/>
      <c r="T54" s="214"/>
      <c r="U54" s="214"/>
      <c r="V54" s="214"/>
      <c r="W54" s="236"/>
      <c r="X54" s="236"/>
      <c r="Y54" s="236"/>
      <c r="Z54" s="219"/>
      <c r="AA54" s="220"/>
      <c r="AB54" s="221"/>
      <c r="AC54" s="222"/>
      <c r="AD54" s="222"/>
      <c r="AE54" s="222"/>
      <c r="AF54" s="222"/>
      <c r="AG54" s="237"/>
      <c r="AH54" s="372"/>
    </row>
    <row r="55" spans="1:34" s="145" customFormat="1" x14ac:dyDescent="0.25">
      <c r="A55" s="375"/>
      <c r="B55" s="238" t="s">
        <v>47</v>
      </c>
      <c r="C55" s="226"/>
      <c r="D55" s="224"/>
      <c r="E55" s="111"/>
      <c r="F55" s="225"/>
      <c r="G55" s="226"/>
      <c r="H55" s="232"/>
      <c r="I55" s="227"/>
      <c r="J55" s="227"/>
      <c r="K55" s="228"/>
      <c r="L55" s="228"/>
      <c r="M55" s="228"/>
      <c r="N55" s="225"/>
      <c r="O55" s="225"/>
      <c r="P55" s="225"/>
      <c r="Q55" s="225"/>
      <c r="R55" s="225"/>
      <c r="S55" s="225"/>
      <c r="T55" s="225"/>
      <c r="U55" s="225"/>
      <c r="V55" s="225"/>
      <c r="W55" s="239"/>
      <c r="X55" s="239"/>
      <c r="Y55" s="239"/>
      <c r="Z55" s="229"/>
      <c r="AA55" s="230"/>
      <c r="AB55" s="231"/>
      <c r="AC55" s="232"/>
      <c r="AD55" s="232"/>
      <c r="AE55" s="232"/>
      <c r="AF55" s="232"/>
      <c r="AG55" s="240"/>
      <c r="AH55" s="373"/>
    </row>
    <row r="56" spans="1:34" s="145" customFormat="1" ht="47.25" x14ac:dyDescent="0.25">
      <c r="A56" s="374">
        <v>16</v>
      </c>
      <c r="B56" s="194" t="s">
        <v>59</v>
      </c>
      <c r="C56" s="215" t="s">
        <v>149</v>
      </c>
      <c r="D56" s="213" t="s">
        <v>71</v>
      </c>
      <c r="E56" s="98">
        <v>0.19550000000000001</v>
      </c>
      <c r="F56" s="165">
        <v>2016</v>
      </c>
      <c r="G56" s="166">
        <v>2016</v>
      </c>
      <c r="H56" s="177">
        <v>3.5927155678</v>
      </c>
      <c r="I56" s="168"/>
      <c r="J56" s="168"/>
      <c r="K56" s="169"/>
      <c r="L56" s="169"/>
      <c r="M56" s="169"/>
      <c r="N56" s="165"/>
      <c r="O56" s="165"/>
      <c r="P56" s="165"/>
      <c r="Q56" s="165"/>
      <c r="R56" s="165"/>
      <c r="S56" s="165"/>
      <c r="T56" s="165"/>
      <c r="U56" s="165"/>
      <c r="V56" s="165"/>
      <c r="W56" s="233">
        <v>0.19550000000000001</v>
      </c>
      <c r="X56" s="233"/>
      <c r="Y56" s="233">
        <v>0.23</v>
      </c>
      <c r="Z56" s="200">
        <v>0.19550000000000001</v>
      </c>
      <c r="AA56" s="175">
        <v>0</v>
      </c>
      <c r="AB56" s="176">
        <v>0.23</v>
      </c>
      <c r="AC56" s="177"/>
      <c r="AD56" s="177"/>
      <c r="AE56" s="177"/>
      <c r="AF56" s="177"/>
      <c r="AG56" s="234">
        <v>3.5927155678</v>
      </c>
      <c r="AH56" s="365">
        <v>3.5927155678</v>
      </c>
    </row>
    <row r="57" spans="1:34" s="145" customFormat="1" ht="47.25" x14ac:dyDescent="0.25">
      <c r="A57" s="374"/>
      <c r="B57" s="235" t="s">
        <v>46</v>
      </c>
      <c r="C57" s="215"/>
      <c r="F57" s="214"/>
      <c r="G57" s="215"/>
      <c r="H57" s="222"/>
      <c r="I57" s="216"/>
      <c r="J57" s="216"/>
      <c r="K57" s="217"/>
      <c r="L57" s="217"/>
      <c r="M57" s="217"/>
      <c r="N57" s="214"/>
      <c r="O57" s="214"/>
      <c r="P57" s="214"/>
      <c r="Q57" s="214"/>
      <c r="R57" s="214"/>
      <c r="S57" s="214"/>
      <c r="T57" s="214"/>
      <c r="U57" s="214"/>
      <c r="V57" s="214"/>
      <c r="W57" s="236"/>
      <c r="X57" s="236"/>
      <c r="Y57" s="236"/>
      <c r="Z57" s="219"/>
      <c r="AA57" s="220"/>
      <c r="AB57" s="221"/>
      <c r="AC57" s="222"/>
      <c r="AD57" s="222"/>
      <c r="AE57" s="222"/>
      <c r="AF57" s="222"/>
      <c r="AG57" s="237"/>
      <c r="AH57" s="372"/>
    </row>
    <row r="58" spans="1:34" s="145" customFormat="1" ht="31.5" x14ac:dyDescent="0.25">
      <c r="A58" s="374"/>
      <c r="B58" s="235" t="s">
        <v>61</v>
      </c>
      <c r="C58" s="215"/>
      <c r="D58" s="213"/>
      <c r="E58" s="98"/>
      <c r="F58" s="214"/>
      <c r="G58" s="215"/>
      <c r="H58" s="222"/>
      <c r="I58" s="216"/>
      <c r="J58" s="216"/>
      <c r="K58" s="217"/>
      <c r="L58" s="217"/>
      <c r="M58" s="217"/>
      <c r="N58" s="214"/>
      <c r="O58" s="214"/>
      <c r="P58" s="214"/>
      <c r="Q58" s="214"/>
      <c r="R58" s="214"/>
      <c r="S58" s="214"/>
      <c r="T58" s="214"/>
      <c r="U58" s="214"/>
      <c r="V58" s="214"/>
      <c r="W58" s="236"/>
      <c r="X58" s="236"/>
      <c r="Y58" s="236"/>
      <c r="Z58" s="219"/>
      <c r="AA58" s="220"/>
      <c r="AB58" s="221"/>
      <c r="AC58" s="222"/>
      <c r="AD58" s="222"/>
      <c r="AE58" s="222"/>
      <c r="AF58" s="222"/>
      <c r="AG58" s="237"/>
      <c r="AH58" s="372"/>
    </row>
    <row r="59" spans="1:34" s="145" customFormat="1" x14ac:dyDescent="0.25">
      <c r="A59" s="374"/>
      <c r="B59" s="235" t="s">
        <v>62</v>
      </c>
      <c r="C59" s="215"/>
      <c r="D59" s="213"/>
      <c r="E59" s="98"/>
      <c r="F59" s="214"/>
      <c r="G59" s="215"/>
      <c r="H59" s="222"/>
      <c r="I59" s="216"/>
      <c r="J59" s="216"/>
      <c r="K59" s="217"/>
      <c r="L59" s="217"/>
      <c r="M59" s="217"/>
      <c r="N59" s="214"/>
      <c r="O59" s="214"/>
      <c r="P59" s="214"/>
      <c r="Q59" s="214"/>
      <c r="R59" s="214"/>
      <c r="S59" s="214"/>
      <c r="T59" s="214"/>
      <c r="U59" s="214"/>
      <c r="V59" s="214"/>
      <c r="W59" s="236"/>
      <c r="X59" s="236"/>
      <c r="Y59" s="236"/>
      <c r="Z59" s="219"/>
      <c r="AA59" s="220"/>
      <c r="AB59" s="221"/>
      <c r="AC59" s="222"/>
      <c r="AD59" s="222"/>
      <c r="AE59" s="222"/>
      <c r="AF59" s="222"/>
      <c r="AG59" s="237"/>
      <c r="AH59" s="372"/>
    </row>
    <row r="60" spans="1:34" s="145" customFormat="1" x14ac:dyDescent="0.25">
      <c r="A60" s="375"/>
      <c r="B60" s="235" t="s">
        <v>63</v>
      </c>
      <c r="C60" s="226"/>
      <c r="D60" s="224"/>
      <c r="E60" s="111"/>
      <c r="F60" s="225"/>
      <c r="G60" s="226"/>
      <c r="H60" s="232"/>
      <c r="I60" s="227"/>
      <c r="J60" s="227"/>
      <c r="K60" s="228"/>
      <c r="L60" s="228"/>
      <c r="M60" s="228"/>
      <c r="N60" s="225"/>
      <c r="O60" s="225"/>
      <c r="P60" s="225"/>
      <c r="Q60" s="225"/>
      <c r="R60" s="225"/>
      <c r="S60" s="225"/>
      <c r="T60" s="225"/>
      <c r="U60" s="225"/>
      <c r="V60" s="225"/>
      <c r="W60" s="239"/>
      <c r="X60" s="239"/>
      <c r="Y60" s="239"/>
      <c r="Z60" s="229"/>
      <c r="AA60" s="230"/>
      <c r="AB60" s="231"/>
      <c r="AC60" s="232"/>
      <c r="AD60" s="232"/>
      <c r="AE60" s="232"/>
      <c r="AF60" s="232"/>
      <c r="AG60" s="240"/>
      <c r="AH60" s="373"/>
    </row>
    <row r="61" spans="1:34" s="145" customFormat="1" ht="47.25" x14ac:dyDescent="0.25">
      <c r="A61" s="374">
        <v>17</v>
      </c>
      <c r="B61" s="194" t="s">
        <v>64</v>
      </c>
      <c r="C61" s="215" t="s">
        <v>149</v>
      </c>
      <c r="D61" s="213" t="s">
        <v>71</v>
      </c>
      <c r="E61" s="98">
        <v>0.19550000000000001</v>
      </c>
      <c r="F61" s="165">
        <v>2016</v>
      </c>
      <c r="G61" s="166">
        <v>2016</v>
      </c>
      <c r="H61" s="177">
        <v>3.5927155678</v>
      </c>
      <c r="I61" s="168"/>
      <c r="J61" s="168"/>
      <c r="K61" s="169"/>
      <c r="L61" s="169"/>
      <c r="M61" s="169"/>
      <c r="N61" s="165"/>
      <c r="O61" s="165"/>
      <c r="P61" s="165"/>
      <c r="Q61" s="165"/>
      <c r="R61" s="165"/>
      <c r="S61" s="165"/>
      <c r="T61" s="165"/>
      <c r="U61" s="165"/>
      <c r="V61" s="165"/>
      <c r="W61" s="233">
        <v>0.19550000000000001</v>
      </c>
      <c r="X61" s="233"/>
      <c r="Y61" s="233">
        <v>0.23</v>
      </c>
      <c r="Z61" s="200">
        <v>0.19550000000000001</v>
      </c>
      <c r="AA61" s="175">
        <v>0</v>
      </c>
      <c r="AB61" s="176">
        <v>0.23</v>
      </c>
      <c r="AC61" s="177"/>
      <c r="AD61" s="177"/>
      <c r="AE61" s="177"/>
      <c r="AF61" s="177"/>
      <c r="AG61" s="234">
        <v>3.5927155678</v>
      </c>
      <c r="AH61" s="365">
        <v>3.5927155678</v>
      </c>
    </row>
    <row r="62" spans="1:34" s="205" customFormat="1" ht="47.25" x14ac:dyDescent="0.25">
      <c r="A62" s="376"/>
      <c r="B62" s="235" t="s">
        <v>46</v>
      </c>
      <c r="C62" s="244"/>
      <c r="F62" s="214"/>
      <c r="G62" s="215"/>
      <c r="H62" s="222"/>
      <c r="I62" s="216"/>
      <c r="J62" s="216"/>
      <c r="K62" s="217"/>
      <c r="L62" s="217"/>
      <c r="M62" s="217"/>
      <c r="N62" s="214"/>
      <c r="O62" s="214"/>
      <c r="P62" s="214"/>
      <c r="Q62" s="214"/>
      <c r="R62" s="214"/>
      <c r="S62" s="214"/>
      <c r="T62" s="214"/>
      <c r="U62" s="214"/>
      <c r="V62" s="214"/>
      <c r="W62" s="236"/>
      <c r="X62" s="236"/>
      <c r="Y62" s="236"/>
      <c r="Z62" s="219"/>
      <c r="AA62" s="220"/>
      <c r="AB62" s="221"/>
      <c r="AC62" s="222"/>
      <c r="AD62" s="222"/>
      <c r="AE62" s="222"/>
      <c r="AF62" s="222"/>
      <c r="AG62" s="237"/>
      <c r="AH62" s="372"/>
    </row>
    <row r="63" spans="1:34" s="205" customFormat="1" ht="31.5" x14ac:dyDescent="0.25">
      <c r="A63" s="376"/>
      <c r="B63" s="235" t="s">
        <v>61</v>
      </c>
      <c r="C63" s="244"/>
      <c r="D63" s="213"/>
      <c r="E63" s="98"/>
      <c r="F63" s="214"/>
      <c r="G63" s="215"/>
      <c r="H63" s="222"/>
      <c r="I63" s="216"/>
      <c r="J63" s="216"/>
      <c r="K63" s="217"/>
      <c r="L63" s="217"/>
      <c r="M63" s="217"/>
      <c r="N63" s="214"/>
      <c r="O63" s="214"/>
      <c r="P63" s="214"/>
      <c r="Q63" s="214"/>
      <c r="R63" s="214"/>
      <c r="S63" s="214"/>
      <c r="T63" s="214"/>
      <c r="U63" s="214"/>
      <c r="V63" s="214"/>
      <c r="W63" s="236"/>
      <c r="X63" s="236"/>
      <c r="Y63" s="236"/>
      <c r="Z63" s="219"/>
      <c r="AA63" s="220"/>
      <c r="AB63" s="221"/>
      <c r="AC63" s="222"/>
      <c r="AD63" s="222"/>
      <c r="AE63" s="222"/>
      <c r="AF63" s="222"/>
      <c r="AG63" s="237"/>
      <c r="AH63" s="372"/>
    </row>
    <row r="64" spans="1:34" s="205" customFormat="1" x14ac:dyDescent="0.25">
      <c r="A64" s="376"/>
      <c r="B64" s="235" t="s">
        <v>62</v>
      </c>
      <c r="C64" s="244"/>
      <c r="D64" s="213"/>
      <c r="E64" s="98"/>
      <c r="F64" s="214"/>
      <c r="G64" s="215"/>
      <c r="H64" s="222"/>
      <c r="I64" s="216"/>
      <c r="J64" s="216"/>
      <c r="K64" s="217"/>
      <c r="L64" s="217"/>
      <c r="M64" s="217"/>
      <c r="N64" s="214"/>
      <c r="O64" s="214"/>
      <c r="P64" s="214"/>
      <c r="Q64" s="214"/>
      <c r="R64" s="214"/>
      <c r="S64" s="214"/>
      <c r="T64" s="214"/>
      <c r="U64" s="214"/>
      <c r="V64" s="214"/>
      <c r="W64" s="236"/>
      <c r="X64" s="236"/>
      <c r="Y64" s="236"/>
      <c r="Z64" s="219"/>
      <c r="AA64" s="220"/>
      <c r="AB64" s="221"/>
      <c r="AC64" s="222"/>
      <c r="AD64" s="222"/>
      <c r="AE64" s="222"/>
      <c r="AF64" s="222"/>
      <c r="AG64" s="237"/>
      <c r="AH64" s="372"/>
    </row>
    <row r="65" spans="1:34" s="205" customFormat="1" x14ac:dyDescent="0.25">
      <c r="A65" s="377"/>
      <c r="B65" s="235" t="s">
        <v>63</v>
      </c>
      <c r="C65" s="245"/>
      <c r="D65" s="224"/>
      <c r="E65" s="111"/>
      <c r="F65" s="225"/>
      <c r="G65" s="226"/>
      <c r="H65" s="232"/>
      <c r="I65" s="227"/>
      <c r="J65" s="227"/>
      <c r="K65" s="228"/>
      <c r="L65" s="228"/>
      <c r="M65" s="228"/>
      <c r="N65" s="225"/>
      <c r="O65" s="225"/>
      <c r="P65" s="225"/>
      <c r="Q65" s="225"/>
      <c r="R65" s="225"/>
      <c r="S65" s="225"/>
      <c r="T65" s="225"/>
      <c r="U65" s="225"/>
      <c r="V65" s="225"/>
      <c r="W65" s="239"/>
      <c r="X65" s="239"/>
      <c r="Y65" s="239"/>
      <c r="Z65" s="229"/>
      <c r="AA65" s="230"/>
      <c r="AB65" s="231"/>
      <c r="AC65" s="232"/>
      <c r="AD65" s="232"/>
      <c r="AE65" s="232"/>
      <c r="AF65" s="232"/>
      <c r="AG65" s="240"/>
      <c r="AH65" s="373"/>
    </row>
    <row r="66" spans="1:34" s="253" customFormat="1" x14ac:dyDescent="0.25">
      <c r="A66" s="378"/>
      <c r="B66" s="246"/>
      <c r="C66" s="247"/>
      <c r="D66" s="248"/>
      <c r="E66" s="249"/>
      <c r="F66" s="247"/>
      <c r="G66" s="247"/>
      <c r="H66" s="393"/>
      <c r="I66" s="251"/>
      <c r="J66" s="251"/>
      <c r="K66" s="250"/>
      <c r="L66" s="250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52"/>
      <c r="AA66" s="252"/>
      <c r="AB66" s="252"/>
      <c r="AC66" s="247"/>
      <c r="AD66" s="247"/>
      <c r="AE66" s="247"/>
      <c r="AF66" s="247"/>
      <c r="AG66" s="247"/>
      <c r="AH66" s="379"/>
    </row>
    <row r="67" spans="1:34" ht="31.5" x14ac:dyDescent="0.25">
      <c r="A67" s="380" t="s">
        <v>87</v>
      </c>
      <c r="B67" s="114" t="s">
        <v>86</v>
      </c>
      <c r="C67" s="163"/>
      <c r="D67" s="181"/>
      <c r="E67" s="254"/>
      <c r="F67" s="163"/>
      <c r="G67" s="163"/>
      <c r="H67" s="192"/>
      <c r="I67" s="255"/>
      <c r="J67" s="255"/>
      <c r="K67" s="256"/>
      <c r="L67" s="256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63"/>
      <c r="X67" s="163"/>
      <c r="Y67" s="163"/>
      <c r="Z67" s="257"/>
      <c r="AA67" s="257"/>
      <c r="AB67" s="257"/>
      <c r="AC67" s="163"/>
      <c r="AD67" s="163"/>
      <c r="AE67" s="163"/>
      <c r="AF67" s="163"/>
      <c r="AG67" s="163"/>
      <c r="AH67" s="379"/>
    </row>
    <row r="68" spans="1:34" x14ac:dyDescent="0.25">
      <c r="A68" s="381"/>
      <c r="B68" s="77"/>
      <c r="C68" s="163"/>
      <c r="D68" s="181"/>
      <c r="E68" s="254"/>
      <c r="F68" s="163"/>
      <c r="G68" s="163"/>
      <c r="H68" s="192"/>
      <c r="I68" s="258"/>
      <c r="J68" s="258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63"/>
      <c r="X68" s="163"/>
      <c r="Y68" s="163"/>
      <c r="Z68" s="257"/>
      <c r="AA68" s="257"/>
      <c r="AB68" s="257"/>
      <c r="AC68" s="163"/>
      <c r="AD68" s="163"/>
      <c r="AE68" s="163"/>
      <c r="AF68" s="163"/>
      <c r="AG68" s="163"/>
      <c r="AH68" s="379"/>
    </row>
    <row r="69" spans="1:34" s="157" customFormat="1" x14ac:dyDescent="0.25">
      <c r="A69" s="382" t="s">
        <v>85</v>
      </c>
      <c r="B69" s="118" t="s">
        <v>84</v>
      </c>
      <c r="C69" s="259"/>
      <c r="D69" s="260"/>
      <c r="E69" s="261"/>
      <c r="F69" s="259"/>
      <c r="G69" s="259"/>
      <c r="H69" s="394">
        <v>8.0597432399999995</v>
      </c>
      <c r="I69" s="263"/>
      <c r="J69" s="263"/>
      <c r="K69" s="259">
        <v>0</v>
      </c>
      <c r="L69" s="259">
        <v>0</v>
      </c>
      <c r="M69" s="259">
        <v>0</v>
      </c>
      <c r="N69" s="259">
        <v>0</v>
      </c>
      <c r="O69" s="259">
        <v>0</v>
      </c>
      <c r="P69" s="259">
        <v>0</v>
      </c>
      <c r="Q69" s="259">
        <v>0</v>
      </c>
      <c r="R69" s="259">
        <v>0</v>
      </c>
      <c r="S69" s="259">
        <v>0</v>
      </c>
      <c r="T69" s="259">
        <v>0</v>
      </c>
      <c r="U69" s="259">
        <v>0</v>
      </c>
      <c r="V69" s="259">
        <v>0</v>
      </c>
      <c r="W69" s="259">
        <v>0</v>
      </c>
      <c r="X69" s="259">
        <v>0</v>
      </c>
      <c r="Y69" s="259">
        <v>0</v>
      </c>
      <c r="Z69" s="259">
        <v>0</v>
      </c>
      <c r="AA69" s="259">
        <v>0</v>
      </c>
      <c r="AB69" s="259">
        <v>0</v>
      </c>
      <c r="AC69" s="259">
        <v>0</v>
      </c>
      <c r="AD69" s="259">
        <v>0</v>
      </c>
      <c r="AE69" s="259">
        <v>0</v>
      </c>
      <c r="AF69" s="262">
        <v>8.0597432399999995</v>
      </c>
      <c r="AG69" s="259">
        <v>0</v>
      </c>
      <c r="AH69" s="383">
        <v>8.0597432399999995</v>
      </c>
    </row>
    <row r="70" spans="1:34" s="145" customFormat="1" ht="220.5" x14ac:dyDescent="0.25">
      <c r="A70" s="665" t="s">
        <v>168</v>
      </c>
      <c r="B70" s="666" t="s">
        <v>271</v>
      </c>
      <c r="C70" s="667"/>
      <c r="D70" s="668"/>
      <c r="E70" s="669"/>
      <c r="F70" s="667">
        <v>2015</v>
      </c>
      <c r="G70" s="667">
        <v>2015</v>
      </c>
      <c r="H70" s="670">
        <v>7.95995922</v>
      </c>
      <c r="I70" s="667"/>
      <c r="J70" s="667"/>
      <c r="K70" s="667"/>
      <c r="L70" s="667"/>
      <c r="M70" s="667"/>
      <c r="N70" s="667"/>
      <c r="O70" s="667"/>
      <c r="P70" s="667"/>
      <c r="Q70" s="667"/>
      <c r="R70" s="667"/>
      <c r="S70" s="667"/>
      <c r="T70" s="671"/>
      <c r="U70" s="667"/>
      <c r="V70" s="667"/>
      <c r="W70" s="667"/>
      <c r="X70" s="667"/>
      <c r="Y70" s="667"/>
      <c r="Z70" s="672"/>
      <c r="AA70" s="672"/>
      <c r="AB70" s="672"/>
      <c r="AC70" s="667"/>
      <c r="AD70" s="667"/>
      <c r="AE70" s="667"/>
      <c r="AF70" s="673">
        <v>7.95995922</v>
      </c>
      <c r="AG70" s="667"/>
      <c r="AH70" s="674">
        <v>7.95995922</v>
      </c>
    </row>
    <row r="71" spans="1:34" s="145" customFormat="1" x14ac:dyDescent="0.25">
      <c r="A71" s="466" t="s">
        <v>258</v>
      </c>
      <c r="B71" s="473" t="s">
        <v>254</v>
      </c>
      <c r="C71" s="474" t="s">
        <v>149</v>
      </c>
      <c r="D71" s="475"/>
      <c r="E71" s="476"/>
      <c r="F71" s="474">
        <v>2015</v>
      </c>
      <c r="G71" s="474">
        <v>2015</v>
      </c>
      <c r="H71" s="477">
        <v>3.4004774699999998</v>
      </c>
      <c r="I71" s="474"/>
      <c r="J71" s="474"/>
      <c r="K71" s="478"/>
      <c r="L71" s="478"/>
      <c r="M71" s="478"/>
      <c r="N71" s="478"/>
      <c r="O71" s="478"/>
      <c r="P71" s="478"/>
      <c r="Q71" s="478"/>
      <c r="R71" s="478"/>
      <c r="S71" s="478"/>
      <c r="T71" s="474"/>
      <c r="U71" s="478"/>
      <c r="V71" s="478"/>
      <c r="W71" s="474"/>
      <c r="X71" s="474"/>
      <c r="Y71" s="474"/>
      <c r="Z71" s="479"/>
      <c r="AA71" s="479"/>
      <c r="AB71" s="479"/>
      <c r="AC71" s="474"/>
      <c r="AD71" s="474"/>
      <c r="AE71" s="474"/>
      <c r="AF71" s="480"/>
      <c r="AG71" s="474"/>
      <c r="AH71" s="481"/>
    </row>
    <row r="72" spans="1:34" s="145" customFormat="1" ht="31.5" x14ac:dyDescent="0.25">
      <c r="A72" s="482"/>
      <c r="B72" s="483" t="s">
        <v>252</v>
      </c>
      <c r="C72" s="474"/>
      <c r="D72" s="475"/>
      <c r="E72" s="476"/>
      <c r="F72" s="474"/>
      <c r="G72" s="474"/>
      <c r="H72" s="477">
        <v>2.9600080000000001E-2</v>
      </c>
      <c r="I72" s="474"/>
      <c r="J72" s="474"/>
      <c r="K72" s="478"/>
      <c r="L72" s="478"/>
      <c r="M72" s="478"/>
      <c r="N72" s="478"/>
      <c r="O72" s="478"/>
      <c r="P72" s="478"/>
      <c r="Q72" s="478"/>
      <c r="R72" s="478"/>
      <c r="S72" s="478"/>
      <c r="T72" s="474"/>
      <c r="U72" s="478"/>
      <c r="V72" s="478"/>
      <c r="W72" s="474"/>
      <c r="X72" s="474"/>
      <c r="Y72" s="474"/>
      <c r="Z72" s="479"/>
      <c r="AA72" s="479"/>
      <c r="AB72" s="479"/>
      <c r="AC72" s="474"/>
      <c r="AD72" s="474"/>
      <c r="AE72" s="474"/>
      <c r="AF72" s="480"/>
      <c r="AG72" s="474"/>
      <c r="AH72" s="481"/>
    </row>
    <row r="73" spans="1:34" s="145" customFormat="1" x14ac:dyDescent="0.25">
      <c r="A73" s="482"/>
      <c r="B73" s="484" t="s">
        <v>242</v>
      </c>
      <c r="C73" s="474"/>
      <c r="D73" s="475"/>
      <c r="E73" s="476"/>
      <c r="F73" s="474"/>
      <c r="G73" s="474"/>
      <c r="H73" s="477"/>
      <c r="I73" s="474"/>
      <c r="J73" s="474"/>
      <c r="K73" s="478"/>
      <c r="L73" s="478"/>
      <c r="M73" s="478"/>
      <c r="N73" s="478"/>
      <c r="O73" s="478"/>
      <c r="P73" s="478"/>
      <c r="Q73" s="478"/>
      <c r="R73" s="478"/>
      <c r="S73" s="478"/>
      <c r="T73" s="474"/>
      <c r="U73" s="478"/>
      <c r="V73" s="478"/>
      <c r="W73" s="474"/>
      <c r="X73" s="474"/>
      <c r="Y73" s="474"/>
      <c r="Z73" s="479"/>
      <c r="AA73" s="479"/>
      <c r="AB73" s="479"/>
      <c r="AC73" s="474"/>
      <c r="AD73" s="474"/>
      <c r="AE73" s="474"/>
      <c r="AF73" s="480"/>
      <c r="AG73" s="474"/>
      <c r="AH73" s="481"/>
    </row>
    <row r="74" spans="1:34" s="145" customFormat="1" x14ac:dyDescent="0.25">
      <c r="A74" s="482"/>
      <c r="B74" s="484" t="s">
        <v>241</v>
      </c>
      <c r="C74" s="474"/>
      <c r="D74" s="475"/>
      <c r="E74" s="476"/>
      <c r="F74" s="474"/>
      <c r="G74" s="474"/>
      <c r="H74" s="532"/>
      <c r="I74" s="474"/>
      <c r="J74" s="474"/>
      <c r="K74" s="478"/>
      <c r="L74" s="478"/>
      <c r="M74" s="478"/>
      <c r="N74" s="478"/>
      <c r="O74" s="478"/>
      <c r="P74" s="478"/>
      <c r="Q74" s="478"/>
      <c r="R74" s="478"/>
      <c r="S74" s="478"/>
      <c r="T74" s="474"/>
      <c r="U74" s="478"/>
      <c r="V74" s="478"/>
      <c r="W74" s="474"/>
      <c r="X74" s="474"/>
      <c r="Y74" s="474"/>
      <c r="Z74" s="479"/>
      <c r="AA74" s="479"/>
      <c r="AB74" s="479"/>
      <c r="AC74" s="474"/>
      <c r="AD74" s="474"/>
      <c r="AE74" s="474"/>
      <c r="AF74" s="480"/>
      <c r="AG74" s="474"/>
      <c r="AH74" s="481"/>
    </row>
    <row r="75" spans="1:34" s="145" customFormat="1" x14ac:dyDescent="0.25">
      <c r="A75" s="482"/>
      <c r="B75" s="484" t="s">
        <v>243</v>
      </c>
      <c r="C75" s="474"/>
      <c r="D75" s="475"/>
      <c r="E75" s="476"/>
      <c r="F75" s="474"/>
      <c r="G75" s="474"/>
      <c r="H75" s="477"/>
      <c r="I75" s="474"/>
      <c r="J75" s="474"/>
      <c r="K75" s="478"/>
      <c r="L75" s="478"/>
      <c r="M75" s="478"/>
      <c r="N75" s="478"/>
      <c r="O75" s="478"/>
      <c r="P75" s="478"/>
      <c r="Q75" s="478"/>
      <c r="R75" s="478"/>
      <c r="S75" s="478"/>
      <c r="T75" s="474"/>
      <c r="U75" s="478"/>
      <c r="V75" s="478"/>
      <c r="W75" s="474"/>
      <c r="X75" s="474"/>
      <c r="Y75" s="474"/>
      <c r="Z75" s="479"/>
      <c r="AA75" s="479"/>
      <c r="AB75" s="479"/>
      <c r="AC75" s="474"/>
      <c r="AD75" s="474"/>
      <c r="AE75" s="474"/>
      <c r="AF75" s="480"/>
      <c r="AG75" s="474"/>
      <c r="AH75" s="481"/>
    </row>
    <row r="76" spans="1:34" s="145" customFormat="1" x14ac:dyDescent="0.25">
      <c r="A76" s="482"/>
      <c r="B76" s="485" t="s">
        <v>253</v>
      </c>
      <c r="C76" s="474"/>
      <c r="D76" s="475"/>
      <c r="E76" s="476"/>
      <c r="F76" s="474"/>
      <c r="G76" s="474"/>
      <c r="H76" s="477">
        <v>3.37087739</v>
      </c>
      <c r="I76" s="474"/>
      <c r="J76" s="474"/>
      <c r="K76" s="478"/>
      <c r="L76" s="478"/>
      <c r="M76" s="478"/>
      <c r="N76" s="478"/>
      <c r="O76" s="478"/>
      <c r="P76" s="478"/>
      <c r="Q76" s="478"/>
      <c r="R76" s="478"/>
      <c r="S76" s="478"/>
      <c r="T76" s="474"/>
      <c r="U76" s="478"/>
      <c r="V76" s="478"/>
      <c r="W76" s="474"/>
      <c r="X76" s="474"/>
      <c r="Y76" s="474"/>
      <c r="Z76" s="479"/>
      <c r="AA76" s="479"/>
      <c r="AB76" s="479"/>
      <c r="AC76" s="474"/>
      <c r="AD76" s="474"/>
      <c r="AE76" s="474"/>
      <c r="AF76" s="480"/>
      <c r="AG76" s="474"/>
      <c r="AH76" s="481"/>
    </row>
    <row r="77" spans="1:34" s="145" customFormat="1" ht="36" customHeight="1" x14ac:dyDescent="0.25">
      <c r="A77" s="482"/>
      <c r="B77" s="486" t="s">
        <v>244</v>
      </c>
      <c r="C77" s="474"/>
      <c r="D77" s="475"/>
      <c r="E77" s="476"/>
      <c r="F77" s="474"/>
      <c r="G77" s="474"/>
      <c r="H77" s="477"/>
      <c r="I77" s="474"/>
      <c r="J77" s="474"/>
      <c r="K77" s="478"/>
      <c r="L77" s="478"/>
      <c r="M77" s="478"/>
      <c r="N77" s="478"/>
      <c r="O77" s="478"/>
      <c r="P77" s="478"/>
      <c r="Q77" s="478"/>
      <c r="R77" s="478"/>
      <c r="S77" s="478"/>
      <c r="T77" s="474"/>
      <c r="U77" s="478"/>
      <c r="V77" s="478"/>
      <c r="W77" s="474"/>
      <c r="X77" s="474"/>
      <c r="Y77" s="474"/>
      <c r="Z77" s="479"/>
      <c r="AA77" s="479"/>
      <c r="AB77" s="479"/>
      <c r="AC77" s="474"/>
      <c r="AD77" s="474"/>
      <c r="AE77" s="474"/>
      <c r="AF77" s="480"/>
      <c r="AG77" s="474"/>
      <c r="AH77" s="481"/>
    </row>
    <row r="78" spans="1:34" s="145" customFormat="1" x14ac:dyDescent="0.25">
      <c r="A78" s="482"/>
      <c r="B78" s="486" t="s">
        <v>255</v>
      </c>
      <c r="C78" s="474"/>
      <c r="D78" s="475"/>
      <c r="E78" s="476"/>
      <c r="F78" s="474"/>
      <c r="G78" s="474"/>
      <c r="H78" s="477"/>
      <c r="I78" s="474"/>
      <c r="J78" s="474"/>
      <c r="K78" s="478"/>
      <c r="L78" s="478"/>
      <c r="M78" s="478"/>
      <c r="N78" s="478"/>
      <c r="O78" s="478"/>
      <c r="P78" s="478"/>
      <c r="Q78" s="478"/>
      <c r="R78" s="478"/>
      <c r="S78" s="478"/>
      <c r="T78" s="474"/>
      <c r="U78" s="478"/>
      <c r="V78" s="478"/>
      <c r="W78" s="474"/>
      <c r="X78" s="474"/>
      <c r="Y78" s="474"/>
      <c r="Z78" s="479"/>
      <c r="AA78" s="479"/>
      <c r="AB78" s="479"/>
      <c r="AC78" s="474"/>
      <c r="AD78" s="474"/>
      <c r="AE78" s="474"/>
      <c r="AF78" s="480"/>
      <c r="AG78" s="474"/>
      <c r="AH78" s="481"/>
    </row>
    <row r="79" spans="1:34" s="145" customFormat="1" x14ac:dyDescent="0.25">
      <c r="A79" s="482"/>
      <c r="B79" s="484" t="s">
        <v>245</v>
      </c>
      <c r="C79" s="474"/>
      <c r="D79" s="475"/>
      <c r="E79" s="476"/>
      <c r="F79" s="474"/>
      <c r="G79" s="474"/>
      <c r="H79" s="477"/>
      <c r="I79" s="474"/>
      <c r="J79" s="474"/>
      <c r="K79" s="478"/>
      <c r="L79" s="478"/>
      <c r="M79" s="478"/>
      <c r="N79" s="478"/>
      <c r="O79" s="478"/>
      <c r="P79" s="478"/>
      <c r="Q79" s="478"/>
      <c r="R79" s="478"/>
      <c r="S79" s="478"/>
      <c r="T79" s="474"/>
      <c r="U79" s="478"/>
      <c r="V79" s="478"/>
      <c r="W79" s="474"/>
      <c r="X79" s="474"/>
      <c r="Y79" s="474"/>
      <c r="Z79" s="479"/>
      <c r="AA79" s="479"/>
      <c r="AB79" s="479"/>
      <c r="AC79" s="474"/>
      <c r="AD79" s="474"/>
      <c r="AE79" s="474"/>
      <c r="AF79" s="480"/>
      <c r="AG79" s="474"/>
      <c r="AH79" s="481"/>
    </row>
    <row r="80" spans="1:34" s="145" customFormat="1" x14ac:dyDescent="0.25">
      <c r="A80" s="482"/>
      <c r="B80" s="484" t="s">
        <v>246</v>
      </c>
      <c r="C80" s="474"/>
      <c r="D80" s="475"/>
      <c r="E80" s="476"/>
      <c r="F80" s="474"/>
      <c r="G80" s="474"/>
      <c r="H80" s="477"/>
      <c r="I80" s="474"/>
      <c r="J80" s="474"/>
      <c r="K80" s="478"/>
      <c r="L80" s="478"/>
      <c r="M80" s="478"/>
      <c r="N80" s="478"/>
      <c r="O80" s="478"/>
      <c r="P80" s="478"/>
      <c r="Q80" s="478"/>
      <c r="R80" s="478"/>
      <c r="S80" s="478"/>
      <c r="T80" s="474"/>
      <c r="U80" s="478"/>
      <c r="V80" s="478"/>
      <c r="W80" s="474"/>
      <c r="X80" s="474"/>
      <c r="Y80" s="474"/>
      <c r="Z80" s="479"/>
      <c r="AA80" s="479"/>
      <c r="AB80" s="479"/>
      <c r="AC80" s="474"/>
      <c r="AD80" s="474"/>
      <c r="AE80" s="474"/>
      <c r="AF80" s="480"/>
      <c r="AG80" s="474"/>
      <c r="AH80" s="481"/>
    </row>
    <row r="81" spans="1:34" s="145" customFormat="1" x14ac:dyDescent="0.25">
      <c r="A81" s="482"/>
      <c r="B81" s="484" t="s">
        <v>247</v>
      </c>
      <c r="C81" s="474"/>
      <c r="D81" s="475"/>
      <c r="E81" s="476"/>
      <c r="F81" s="474"/>
      <c r="G81" s="474"/>
      <c r="H81" s="477"/>
      <c r="I81" s="474"/>
      <c r="J81" s="474"/>
      <c r="K81" s="478"/>
      <c r="L81" s="478"/>
      <c r="M81" s="478"/>
      <c r="N81" s="478"/>
      <c r="O81" s="478"/>
      <c r="P81" s="478"/>
      <c r="Q81" s="478"/>
      <c r="R81" s="478"/>
      <c r="S81" s="478"/>
      <c r="T81" s="474"/>
      <c r="U81" s="478"/>
      <c r="V81" s="478"/>
      <c r="W81" s="474"/>
      <c r="X81" s="474"/>
      <c r="Y81" s="474"/>
      <c r="Z81" s="479"/>
      <c r="AA81" s="479"/>
      <c r="AB81" s="479"/>
      <c r="AC81" s="474"/>
      <c r="AD81" s="474"/>
      <c r="AE81" s="474"/>
      <c r="AF81" s="480"/>
      <c r="AG81" s="474"/>
      <c r="AH81" s="481"/>
    </row>
    <row r="82" spans="1:34" s="145" customFormat="1" x14ac:dyDescent="0.25">
      <c r="A82" s="482"/>
      <c r="B82" s="484" t="s">
        <v>248</v>
      </c>
      <c r="C82" s="474"/>
      <c r="D82" s="475"/>
      <c r="E82" s="476"/>
      <c r="F82" s="474"/>
      <c r="G82" s="474"/>
      <c r="H82" s="477"/>
      <c r="I82" s="474"/>
      <c r="J82" s="474"/>
      <c r="K82" s="478"/>
      <c r="L82" s="478"/>
      <c r="M82" s="478"/>
      <c r="N82" s="478"/>
      <c r="O82" s="478"/>
      <c r="P82" s="478"/>
      <c r="Q82" s="478"/>
      <c r="R82" s="478"/>
      <c r="S82" s="478"/>
      <c r="T82" s="474"/>
      <c r="U82" s="478"/>
      <c r="V82" s="478"/>
      <c r="W82" s="474"/>
      <c r="X82" s="474"/>
      <c r="Y82" s="474"/>
      <c r="Z82" s="479"/>
      <c r="AA82" s="479"/>
      <c r="AB82" s="479"/>
      <c r="AC82" s="474"/>
      <c r="AD82" s="474"/>
      <c r="AE82" s="474"/>
      <c r="AF82" s="480"/>
      <c r="AG82" s="474"/>
      <c r="AH82" s="481"/>
    </row>
    <row r="83" spans="1:34" s="145" customFormat="1" ht="31.5" x14ac:dyDescent="0.25">
      <c r="A83" s="482"/>
      <c r="B83" s="484" t="s">
        <v>249</v>
      </c>
      <c r="C83" s="474"/>
      <c r="D83" s="475"/>
      <c r="E83" s="476"/>
      <c r="F83" s="474"/>
      <c r="G83" s="474"/>
      <c r="H83" s="477"/>
      <c r="I83" s="474"/>
      <c r="J83" s="474"/>
      <c r="K83" s="478"/>
      <c r="L83" s="478"/>
      <c r="M83" s="478"/>
      <c r="N83" s="478"/>
      <c r="O83" s="478"/>
      <c r="P83" s="478"/>
      <c r="Q83" s="478"/>
      <c r="R83" s="478"/>
      <c r="S83" s="478"/>
      <c r="T83" s="474"/>
      <c r="U83" s="478"/>
      <c r="V83" s="478"/>
      <c r="W83" s="474"/>
      <c r="X83" s="474"/>
      <c r="Y83" s="474"/>
      <c r="Z83" s="479"/>
      <c r="AA83" s="479"/>
      <c r="AB83" s="479"/>
      <c r="AC83" s="474"/>
      <c r="AD83" s="474"/>
      <c r="AE83" s="474"/>
      <c r="AF83" s="480"/>
      <c r="AG83" s="474"/>
      <c r="AH83" s="481"/>
    </row>
    <row r="84" spans="1:34" s="145" customFormat="1" x14ac:dyDescent="0.25">
      <c r="A84" s="482"/>
      <c r="B84" s="484" t="s">
        <v>250</v>
      </c>
      <c r="C84" s="474"/>
      <c r="D84" s="475"/>
      <c r="E84" s="476"/>
      <c r="F84" s="474"/>
      <c r="G84" s="474"/>
      <c r="H84" s="477"/>
      <c r="I84" s="474"/>
      <c r="J84" s="474"/>
      <c r="K84" s="478"/>
      <c r="L84" s="478"/>
      <c r="M84" s="478"/>
      <c r="N84" s="478"/>
      <c r="O84" s="478"/>
      <c r="P84" s="478"/>
      <c r="Q84" s="478"/>
      <c r="R84" s="478"/>
      <c r="S84" s="478"/>
      <c r="T84" s="474"/>
      <c r="U84" s="478"/>
      <c r="V84" s="478"/>
      <c r="W84" s="474"/>
      <c r="X84" s="474"/>
      <c r="Y84" s="474"/>
      <c r="Z84" s="479"/>
      <c r="AA84" s="479"/>
      <c r="AB84" s="479"/>
      <c r="AC84" s="474"/>
      <c r="AD84" s="474"/>
      <c r="AE84" s="474"/>
      <c r="AF84" s="480"/>
      <c r="AG84" s="474"/>
      <c r="AH84" s="481"/>
    </row>
    <row r="85" spans="1:34" s="145" customFormat="1" ht="31.5" x14ac:dyDescent="0.25">
      <c r="A85" s="482"/>
      <c r="B85" s="484" t="s">
        <v>251</v>
      </c>
      <c r="C85" s="474"/>
      <c r="D85" s="475"/>
      <c r="E85" s="476"/>
      <c r="F85" s="474"/>
      <c r="G85" s="474"/>
      <c r="H85" s="477"/>
      <c r="I85" s="474"/>
      <c r="J85" s="474"/>
      <c r="K85" s="478"/>
      <c r="L85" s="478"/>
      <c r="M85" s="478"/>
      <c r="N85" s="478"/>
      <c r="O85" s="478"/>
      <c r="P85" s="478"/>
      <c r="Q85" s="478"/>
      <c r="R85" s="478"/>
      <c r="S85" s="478"/>
      <c r="T85" s="474"/>
      <c r="U85" s="478"/>
      <c r="V85" s="478"/>
      <c r="W85" s="474"/>
      <c r="X85" s="474"/>
      <c r="Y85" s="474"/>
      <c r="Z85" s="479"/>
      <c r="AA85" s="479"/>
      <c r="AB85" s="479"/>
      <c r="AC85" s="474"/>
      <c r="AD85" s="474"/>
      <c r="AE85" s="474"/>
      <c r="AF85" s="480"/>
      <c r="AG85" s="474"/>
      <c r="AH85" s="481"/>
    </row>
    <row r="86" spans="1:34" s="145" customFormat="1" ht="51" customHeight="1" x14ac:dyDescent="0.25">
      <c r="A86" s="466" t="s">
        <v>258</v>
      </c>
      <c r="B86" s="473" t="s">
        <v>256</v>
      </c>
      <c r="C86" s="474" t="s">
        <v>149</v>
      </c>
      <c r="D86" s="475"/>
      <c r="E86" s="476"/>
      <c r="F86" s="474">
        <v>2015</v>
      </c>
      <c r="G86" s="474">
        <v>2015</v>
      </c>
      <c r="H86" s="477">
        <v>2.5077254999999998</v>
      </c>
      <c r="I86" s="474"/>
      <c r="J86" s="474"/>
      <c r="K86" s="478"/>
      <c r="L86" s="478"/>
      <c r="M86" s="478"/>
      <c r="N86" s="478"/>
      <c r="O86" s="478"/>
      <c r="P86" s="478"/>
      <c r="Q86" s="478"/>
      <c r="R86" s="478"/>
      <c r="S86" s="478"/>
      <c r="T86" s="474"/>
      <c r="U86" s="478"/>
      <c r="V86" s="478"/>
      <c r="W86" s="474"/>
      <c r="X86" s="474"/>
      <c r="Y86" s="474"/>
      <c r="Z86" s="479"/>
      <c r="AA86" s="479"/>
      <c r="AB86" s="479"/>
      <c r="AC86" s="474"/>
      <c r="AD86" s="474"/>
      <c r="AE86" s="474"/>
      <c r="AF86" s="480"/>
      <c r="AG86" s="474"/>
      <c r="AH86" s="481"/>
    </row>
    <row r="87" spans="1:34" s="43" customFormat="1" x14ac:dyDescent="0.25">
      <c r="A87" s="487"/>
      <c r="B87" s="484" t="s">
        <v>257</v>
      </c>
      <c r="C87" s="458"/>
      <c r="D87" s="488"/>
      <c r="E87" s="489"/>
      <c r="F87" s="458"/>
      <c r="G87" s="458"/>
      <c r="H87" s="490"/>
      <c r="I87" s="458"/>
      <c r="J87" s="458"/>
      <c r="K87" s="491"/>
      <c r="L87" s="491"/>
      <c r="M87" s="491"/>
      <c r="N87" s="491"/>
      <c r="O87" s="491"/>
      <c r="P87" s="491"/>
      <c r="Q87" s="491"/>
      <c r="R87" s="491"/>
      <c r="S87" s="491"/>
      <c r="T87" s="458"/>
      <c r="U87" s="491"/>
      <c r="V87" s="491"/>
      <c r="W87" s="458"/>
      <c r="X87" s="458"/>
      <c r="Y87" s="458"/>
      <c r="Z87" s="460"/>
      <c r="AA87" s="460"/>
      <c r="AB87" s="460"/>
      <c r="AC87" s="458"/>
      <c r="AD87" s="458"/>
      <c r="AE87" s="458"/>
      <c r="AF87" s="492"/>
      <c r="AG87" s="458"/>
      <c r="AH87" s="493"/>
    </row>
    <row r="88" spans="1:34" s="43" customFormat="1" x14ac:dyDescent="0.25">
      <c r="A88" s="487"/>
      <c r="B88" s="484" t="s">
        <v>294</v>
      </c>
      <c r="C88" s="458"/>
      <c r="D88" s="488"/>
      <c r="E88" s="489"/>
      <c r="F88" s="458"/>
      <c r="G88" s="458"/>
      <c r="H88" s="490"/>
      <c r="I88" s="458"/>
      <c r="J88" s="458"/>
      <c r="K88" s="491"/>
      <c r="L88" s="491"/>
      <c r="M88" s="491"/>
      <c r="N88" s="491"/>
      <c r="O88" s="491"/>
      <c r="P88" s="491"/>
      <c r="Q88" s="491"/>
      <c r="R88" s="491"/>
      <c r="S88" s="491"/>
      <c r="T88" s="458"/>
      <c r="U88" s="491"/>
      <c r="V88" s="491"/>
      <c r="W88" s="458"/>
      <c r="X88" s="458"/>
      <c r="Y88" s="458"/>
      <c r="Z88" s="460"/>
      <c r="AA88" s="460"/>
      <c r="AB88" s="460"/>
      <c r="AC88" s="458"/>
      <c r="AD88" s="458"/>
      <c r="AE88" s="458"/>
      <c r="AF88" s="492"/>
      <c r="AG88" s="458"/>
      <c r="AH88" s="493"/>
    </row>
    <row r="89" spans="1:34" s="43" customFormat="1" x14ac:dyDescent="0.25">
      <c r="A89" s="487"/>
      <c r="B89" s="484" t="s">
        <v>295</v>
      </c>
      <c r="C89" s="458"/>
      <c r="D89" s="488"/>
      <c r="E89" s="489"/>
      <c r="F89" s="458"/>
      <c r="G89" s="458"/>
      <c r="H89" s="490"/>
      <c r="I89" s="458"/>
      <c r="J89" s="458"/>
      <c r="K89" s="491"/>
      <c r="L89" s="491"/>
      <c r="M89" s="491"/>
      <c r="N89" s="491"/>
      <c r="O89" s="491"/>
      <c r="P89" s="491"/>
      <c r="Q89" s="491"/>
      <c r="R89" s="491"/>
      <c r="S89" s="491"/>
      <c r="T89" s="458"/>
      <c r="U89" s="491"/>
      <c r="V89" s="491"/>
      <c r="W89" s="458"/>
      <c r="X89" s="458"/>
      <c r="Y89" s="458"/>
      <c r="Z89" s="460"/>
      <c r="AA89" s="460"/>
      <c r="AB89" s="460"/>
      <c r="AC89" s="458"/>
      <c r="AD89" s="458"/>
      <c r="AE89" s="458"/>
      <c r="AF89" s="492"/>
      <c r="AG89" s="458"/>
      <c r="AH89" s="493"/>
    </row>
    <row r="90" spans="1:34" s="43" customFormat="1" x14ac:dyDescent="0.25">
      <c r="A90" s="487"/>
      <c r="B90" s="484" t="s">
        <v>296</v>
      </c>
      <c r="C90" s="458"/>
      <c r="D90" s="488"/>
      <c r="E90" s="489"/>
      <c r="F90" s="458"/>
      <c r="G90" s="458"/>
      <c r="H90" s="490"/>
      <c r="I90" s="458"/>
      <c r="J90" s="458"/>
      <c r="K90" s="491"/>
      <c r="L90" s="491"/>
      <c r="M90" s="491"/>
      <c r="N90" s="491"/>
      <c r="O90" s="491"/>
      <c r="P90" s="491"/>
      <c r="Q90" s="491"/>
      <c r="R90" s="491"/>
      <c r="S90" s="491"/>
      <c r="T90" s="458"/>
      <c r="U90" s="491"/>
      <c r="V90" s="491"/>
      <c r="W90" s="458"/>
      <c r="X90" s="458"/>
      <c r="Y90" s="458"/>
      <c r="Z90" s="460"/>
      <c r="AA90" s="460"/>
      <c r="AB90" s="460"/>
      <c r="AC90" s="458"/>
      <c r="AD90" s="458"/>
      <c r="AE90" s="458"/>
      <c r="AF90" s="492"/>
      <c r="AG90" s="458"/>
      <c r="AH90" s="493"/>
    </row>
    <row r="91" spans="1:34" s="43" customFormat="1" ht="31.5" x14ac:dyDescent="0.25">
      <c r="A91" s="487"/>
      <c r="B91" s="484" t="s">
        <v>297</v>
      </c>
      <c r="C91" s="458"/>
      <c r="D91" s="488"/>
      <c r="E91" s="489"/>
      <c r="F91" s="458"/>
      <c r="G91" s="458"/>
      <c r="H91" s="490"/>
      <c r="I91" s="458"/>
      <c r="J91" s="458"/>
      <c r="K91" s="491"/>
      <c r="L91" s="491"/>
      <c r="M91" s="491"/>
      <c r="N91" s="491"/>
      <c r="O91" s="491"/>
      <c r="P91" s="491"/>
      <c r="Q91" s="491"/>
      <c r="R91" s="491"/>
      <c r="S91" s="491"/>
      <c r="T91" s="458"/>
      <c r="U91" s="491"/>
      <c r="V91" s="491"/>
      <c r="W91" s="458"/>
      <c r="X91" s="458"/>
      <c r="Y91" s="458"/>
      <c r="Z91" s="460"/>
      <c r="AA91" s="460"/>
      <c r="AB91" s="460"/>
      <c r="AC91" s="458"/>
      <c r="AD91" s="458"/>
      <c r="AE91" s="458"/>
      <c r="AF91" s="492"/>
      <c r="AG91" s="458"/>
      <c r="AH91" s="493"/>
    </row>
    <row r="92" spans="1:34" s="43" customFormat="1" ht="31.5" x14ac:dyDescent="0.25">
      <c r="A92" s="487"/>
      <c r="B92" s="484" t="s">
        <v>298</v>
      </c>
      <c r="C92" s="458"/>
      <c r="D92" s="488"/>
      <c r="E92" s="489"/>
      <c r="F92" s="458"/>
      <c r="G92" s="458"/>
      <c r="H92" s="490"/>
      <c r="I92" s="458"/>
      <c r="J92" s="458"/>
      <c r="K92" s="491"/>
      <c r="L92" s="491"/>
      <c r="M92" s="491"/>
      <c r="N92" s="491"/>
      <c r="O92" s="491"/>
      <c r="P92" s="491"/>
      <c r="Q92" s="491"/>
      <c r="R92" s="491"/>
      <c r="S92" s="491"/>
      <c r="T92" s="458"/>
      <c r="U92" s="491"/>
      <c r="V92" s="491"/>
      <c r="W92" s="458"/>
      <c r="X92" s="458"/>
      <c r="Y92" s="458"/>
      <c r="Z92" s="460"/>
      <c r="AA92" s="460"/>
      <c r="AB92" s="460"/>
      <c r="AC92" s="458"/>
      <c r="AD92" s="458"/>
      <c r="AE92" s="458"/>
      <c r="AF92" s="492"/>
      <c r="AG92" s="458"/>
      <c r="AH92" s="493"/>
    </row>
    <row r="93" spans="1:34" s="43" customFormat="1" ht="31.5" x14ac:dyDescent="0.25">
      <c r="A93" s="487"/>
      <c r="B93" s="484" t="s">
        <v>299</v>
      </c>
      <c r="C93" s="458"/>
      <c r="D93" s="488"/>
      <c r="E93" s="489"/>
      <c r="F93" s="458"/>
      <c r="G93" s="458"/>
      <c r="H93" s="490"/>
      <c r="I93" s="458"/>
      <c r="J93" s="458"/>
      <c r="K93" s="491"/>
      <c r="L93" s="491"/>
      <c r="M93" s="491"/>
      <c r="N93" s="491"/>
      <c r="O93" s="491"/>
      <c r="P93" s="491"/>
      <c r="Q93" s="491"/>
      <c r="R93" s="491"/>
      <c r="S93" s="491"/>
      <c r="T93" s="458"/>
      <c r="U93" s="491"/>
      <c r="V93" s="491"/>
      <c r="W93" s="458"/>
      <c r="X93" s="458"/>
      <c r="Y93" s="458"/>
      <c r="Z93" s="460"/>
      <c r="AA93" s="460"/>
      <c r="AB93" s="460"/>
      <c r="AC93" s="458"/>
      <c r="AD93" s="458"/>
      <c r="AE93" s="458"/>
      <c r="AF93" s="492"/>
      <c r="AG93" s="458"/>
      <c r="AH93" s="493"/>
    </row>
    <row r="94" spans="1:34" s="43" customFormat="1" ht="31.5" x14ac:dyDescent="0.25">
      <c r="A94" s="487"/>
      <c r="B94" s="486" t="s">
        <v>300</v>
      </c>
      <c r="C94" s="458"/>
      <c r="D94" s="488"/>
      <c r="E94" s="489"/>
      <c r="F94" s="458"/>
      <c r="G94" s="458"/>
      <c r="H94" s="490"/>
      <c r="I94" s="458"/>
      <c r="J94" s="458"/>
      <c r="K94" s="491"/>
      <c r="L94" s="491"/>
      <c r="M94" s="491"/>
      <c r="N94" s="491"/>
      <c r="O94" s="491"/>
      <c r="P94" s="491"/>
      <c r="Q94" s="491"/>
      <c r="R94" s="491"/>
      <c r="S94" s="491"/>
      <c r="T94" s="458"/>
      <c r="U94" s="491"/>
      <c r="V94" s="491"/>
      <c r="W94" s="458"/>
      <c r="X94" s="458"/>
      <c r="Y94" s="458"/>
      <c r="Z94" s="460"/>
      <c r="AA94" s="460"/>
      <c r="AB94" s="460"/>
      <c r="AC94" s="458"/>
      <c r="AD94" s="458"/>
      <c r="AE94" s="458"/>
      <c r="AF94" s="492"/>
      <c r="AG94" s="458"/>
      <c r="AH94" s="493"/>
    </row>
    <row r="95" spans="1:34" s="43" customFormat="1" ht="31.5" x14ac:dyDescent="0.25">
      <c r="A95" s="487"/>
      <c r="B95" s="484" t="s">
        <v>301</v>
      </c>
      <c r="C95" s="458"/>
      <c r="D95" s="488"/>
      <c r="E95" s="489"/>
      <c r="F95" s="458"/>
      <c r="G95" s="458"/>
      <c r="H95" s="490"/>
      <c r="I95" s="458"/>
      <c r="J95" s="458"/>
      <c r="K95" s="491"/>
      <c r="L95" s="491"/>
      <c r="M95" s="491"/>
      <c r="N95" s="491"/>
      <c r="O95" s="491"/>
      <c r="P95" s="491"/>
      <c r="Q95" s="491"/>
      <c r="R95" s="491"/>
      <c r="S95" s="491"/>
      <c r="T95" s="458"/>
      <c r="U95" s="491"/>
      <c r="V95" s="491"/>
      <c r="W95" s="458"/>
      <c r="X95" s="458"/>
      <c r="Y95" s="458"/>
      <c r="Z95" s="460"/>
      <c r="AA95" s="460"/>
      <c r="AB95" s="460"/>
      <c r="AC95" s="458"/>
      <c r="AD95" s="458"/>
      <c r="AE95" s="458"/>
      <c r="AF95" s="492"/>
      <c r="AG95" s="458"/>
      <c r="AH95" s="493"/>
    </row>
    <row r="96" spans="1:34" s="43" customFormat="1" ht="17.25" customHeight="1" x14ac:dyDescent="0.25">
      <c r="A96" s="487"/>
      <c r="B96" s="484" t="s">
        <v>302</v>
      </c>
      <c r="C96" s="458"/>
      <c r="D96" s="488"/>
      <c r="E96" s="489"/>
      <c r="F96" s="458"/>
      <c r="G96" s="458"/>
      <c r="H96" s="490"/>
      <c r="I96" s="458"/>
      <c r="J96" s="458"/>
      <c r="K96" s="491"/>
      <c r="L96" s="491"/>
      <c r="M96" s="491"/>
      <c r="N96" s="491"/>
      <c r="O96" s="491"/>
      <c r="P96" s="491"/>
      <c r="Q96" s="491"/>
      <c r="R96" s="491"/>
      <c r="S96" s="491"/>
      <c r="T96" s="458"/>
      <c r="U96" s="491"/>
      <c r="V96" s="491"/>
      <c r="W96" s="458"/>
      <c r="X96" s="458"/>
      <c r="Y96" s="458"/>
      <c r="Z96" s="460"/>
      <c r="AA96" s="460"/>
      <c r="AB96" s="460"/>
      <c r="AC96" s="458"/>
      <c r="AD96" s="458"/>
      <c r="AE96" s="458"/>
      <c r="AF96" s="492"/>
      <c r="AG96" s="458"/>
      <c r="AH96" s="493"/>
    </row>
    <row r="97" spans="1:34" s="43" customFormat="1" x14ac:dyDescent="0.25">
      <c r="A97" s="487"/>
      <c r="B97" s="484" t="s">
        <v>303</v>
      </c>
      <c r="C97" s="458"/>
      <c r="D97" s="488"/>
      <c r="E97" s="489"/>
      <c r="F97" s="458"/>
      <c r="G97" s="458"/>
      <c r="H97" s="490"/>
      <c r="I97" s="458"/>
      <c r="J97" s="458"/>
      <c r="K97" s="491"/>
      <c r="L97" s="491"/>
      <c r="M97" s="491"/>
      <c r="N97" s="491"/>
      <c r="O97" s="491"/>
      <c r="P97" s="491"/>
      <c r="Q97" s="491"/>
      <c r="R97" s="491"/>
      <c r="S97" s="491"/>
      <c r="T97" s="458"/>
      <c r="U97" s="491"/>
      <c r="V97" s="491"/>
      <c r="W97" s="458"/>
      <c r="X97" s="458"/>
      <c r="Y97" s="458"/>
      <c r="Z97" s="460"/>
      <c r="AA97" s="460"/>
      <c r="AB97" s="460"/>
      <c r="AC97" s="458"/>
      <c r="AD97" s="458"/>
      <c r="AE97" s="458"/>
      <c r="AF97" s="492"/>
      <c r="AG97" s="458"/>
      <c r="AH97" s="493"/>
    </row>
    <row r="98" spans="1:34" s="43" customFormat="1" x14ac:dyDescent="0.25">
      <c r="A98" s="466" t="s">
        <v>258</v>
      </c>
      <c r="B98" s="473" t="s">
        <v>259</v>
      </c>
      <c r="C98" s="458" t="s">
        <v>149</v>
      </c>
      <c r="D98" s="488"/>
      <c r="E98" s="489"/>
      <c r="F98" s="458">
        <v>2015</v>
      </c>
      <c r="G98" s="458">
        <v>2015</v>
      </c>
      <c r="H98" s="553">
        <v>2.0517562499999999</v>
      </c>
      <c r="I98" s="458"/>
      <c r="J98" s="458"/>
      <c r="K98" s="491"/>
      <c r="L98" s="491"/>
      <c r="M98" s="491"/>
      <c r="N98" s="491"/>
      <c r="O98" s="491"/>
      <c r="P98" s="491"/>
      <c r="Q98" s="491"/>
      <c r="R98" s="491"/>
      <c r="S98" s="491"/>
      <c r="T98" s="458"/>
      <c r="U98" s="491"/>
      <c r="V98" s="491"/>
      <c r="W98" s="458"/>
      <c r="X98" s="458"/>
      <c r="Y98" s="458"/>
      <c r="Z98" s="460"/>
      <c r="AA98" s="460"/>
      <c r="AB98" s="460"/>
      <c r="AC98" s="458"/>
      <c r="AD98" s="458"/>
      <c r="AE98" s="458"/>
      <c r="AF98" s="492"/>
      <c r="AG98" s="458"/>
      <c r="AH98" s="493"/>
    </row>
    <row r="99" spans="1:34" s="43" customFormat="1" x14ac:dyDescent="0.25">
      <c r="A99" s="466"/>
      <c r="B99" s="484" t="s">
        <v>260</v>
      </c>
      <c r="C99" s="458"/>
      <c r="D99" s="488"/>
      <c r="E99" s="489"/>
      <c r="F99" s="458"/>
      <c r="G99" s="458"/>
      <c r="H99" s="490"/>
      <c r="I99" s="458"/>
      <c r="J99" s="458"/>
      <c r="K99" s="491"/>
      <c r="L99" s="491"/>
      <c r="M99" s="491"/>
      <c r="N99" s="491"/>
      <c r="O99" s="491"/>
      <c r="P99" s="491"/>
      <c r="Q99" s="491"/>
      <c r="R99" s="491"/>
      <c r="S99" s="491"/>
      <c r="T99" s="458"/>
      <c r="U99" s="491"/>
      <c r="V99" s="491"/>
      <c r="W99" s="458"/>
      <c r="X99" s="458"/>
      <c r="Y99" s="458"/>
      <c r="Z99" s="460"/>
      <c r="AA99" s="460"/>
      <c r="AB99" s="460"/>
      <c r="AC99" s="458"/>
      <c r="AD99" s="458"/>
      <c r="AE99" s="458"/>
      <c r="AF99" s="492"/>
      <c r="AG99" s="458"/>
      <c r="AH99" s="493"/>
    </row>
    <row r="100" spans="1:34" s="43" customFormat="1" ht="31.5" x14ac:dyDescent="0.25">
      <c r="A100" s="466"/>
      <c r="B100" s="484" t="s">
        <v>261</v>
      </c>
      <c r="C100" s="458"/>
      <c r="D100" s="488"/>
      <c r="E100" s="489"/>
      <c r="F100" s="458"/>
      <c r="G100" s="458"/>
      <c r="H100" s="490"/>
      <c r="I100" s="458"/>
      <c r="J100" s="458"/>
      <c r="K100" s="491"/>
      <c r="L100" s="491"/>
      <c r="M100" s="491"/>
      <c r="N100" s="491"/>
      <c r="O100" s="491"/>
      <c r="P100" s="491"/>
      <c r="Q100" s="491"/>
      <c r="R100" s="491"/>
      <c r="S100" s="491"/>
      <c r="T100" s="458"/>
      <c r="U100" s="491"/>
      <c r="V100" s="491"/>
      <c r="W100" s="458"/>
      <c r="X100" s="458"/>
      <c r="Y100" s="458"/>
      <c r="Z100" s="460"/>
      <c r="AA100" s="460"/>
      <c r="AB100" s="460"/>
      <c r="AC100" s="458"/>
      <c r="AD100" s="458"/>
      <c r="AE100" s="458"/>
      <c r="AF100" s="492"/>
      <c r="AG100" s="458"/>
      <c r="AH100" s="493"/>
    </row>
    <row r="101" spans="1:34" s="43" customFormat="1" x14ac:dyDescent="0.25">
      <c r="A101" s="466"/>
      <c r="B101" s="484" t="s">
        <v>262</v>
      </c>
      <c r="C101" s="458"/>
      <c r="D101" s="488"/>
      <c r="E101" s="489"/>
      <c r="F101" s="458"/>
      <c r="G101" s="458"/>
      <c r="H101" s="490"/>
      <c r="I101" s="458"/>
      <c r="J101" s="458"/>
      <c r="K101" s="491"/>
      <c r="L101" s="491"/>
      <c r="M101" s="491"/>
      <c r="N101" s="491"/>
      <c r="O101" s="491"/>
      <c r="P101" s="491"/>
      <c r="Q101" s="491"/>
      <c r="R101" s="491"/>
      <c r="S101" s="491"/>
      <c r="T101" s="458"/>
      <c r="U101" s="491"/>
      <c r="V101" s="491"/>
      <c r="W101" s="458"/>
      <c r="X101" s="458"/>
      <c r="Y101" s="458"/>
      <c r="Z101" s="460"/>
      <c r="AA101" s="460"/>
      <c r="AB101" s="460"/>
      <c r="AC101" s="458"/>
      <c r="AD101" s="458"/>
      <c r="AE101" s="458"/>
      <c r="AF101" s="492"/>
      <c r="AG101" s="458"/>
      <c r="AH101" s="493"/>
    </row>
    <row r="102" spans="1:34" s="43" customFormat="1" x14ac:dyDescent="0.25">
      <c r="A102" s="466"/>
      <c r="B102" s="484" t="s">
        <v>263</v>
      </c>
      <c r="C102" s="458"/>
      <c r="D102" s="488"/>
      <c r="E102" s="489"/>
      <c r="F102" s="458"/>
      <c r="G102" s="458"/>
      <c r="H102" s="490"/>
      <c r="I102" s="458"/>
      <c r="J102" s="458"/>
      <c r="K102" s="491"/>
      <c r="L102" s="491"/>
      <c r="M102" s="491"/>
      <c r="N102" s="491"/>
      <c r="O102" s="491"/>
      <c r="P102" s="491"/>
      <c r="Q102" s="491"/>
      <c r="R102" s="491"/>
      <c r="S102" s="491"/>
      <c r="T102" s="458"/>
      <c r="U102" s="491"/>
      <c r="V102" s="491"/>
      <c r="W102" s="458"/>
      <c r="X102" s="458"/>
      <c r="Y102" s="458"/>
      <c r="Z102" s="460"/>
      <c r="AA102" s="460"/>
      <c r="AB102" s="460"/>
      <c r="AC102" s="458"/>
      <c r="AD102" s="458"/>
      <c r="AE102" s="458"/>
      <c r="AF102" s="492"/>
      <c r="AG102" s="458"/>
      <c r="AH102" s="493"/>
    </row>
    <row r="103" spans="1:34" s="43" customFormat="1" ht="31.5" x14ac:dyDescent="0.25">
      <c r="A103" s="466"/>
      <c r="B103" s="484" t="s">
        <v>264</v>
      </c>
      <c r="C103" s="458"/>
      <c r="D103" s="488"/>
      <c r="E103" s="489"/>
      <c r="F103" s="458"/>
      <c r="G103" s="458"/>
      <c r="H103" s="490"/>
      <c r="I103" s="458"/>
      <c r="J103" s="458"/>
      <c r="K103" s="491"/>
      <c r="L103" s="491"/>
      <c r="M103" s="491"/>
      <c r="N103" s="491"/>
      <c r="O103" s="491"/>
      <c r="P103" s="491"/>
      <c r="Q103" s="491"/>
      <c r="R103" s="491"/>
      <c r="S103" s="491"/>
      <c r="T103" s="458"/>
      <c r="U103" s="491"/>
      <c r="V103" s="491"/>
      <c r="W103" s="458"/>
      <c r="X103" s="458"/>
      <c r="Y103" s="458"/>
      <c r="Z103" s="460"/>
      <c r="AA103" s="460"/>
      <c r="AB103" s="460"/>
      <c r="AC103" s="458"/>
      <c r="AD103" s="458"/>
      <c r="AE103" s="458"/>
      <c r="AF103" s="492"/>
      <c r="AG103" s="458"/>
      <c r="AH103" s="493"/>
    </row>
    <row r="104" spans="1:34" s="43" customFormat="1" x14ac:dyDescent="0.25">
      <c r="A104" s="466"/>
      <c r="B104" s="484" t="s">
        <v>265</v>
      </c>
      <c r="C104" s="458"/>
      <c r="D104" s="488"/>
      <c r="E104" s="489"/>
      <c r="F104" s="458"/>
      <c r="G104" s="458"/>
      <c r="H104" s="490"/>
      <c r="I104" s="458"/>
      <c r="J104" s="458"/>
      <c r="K104" s="491"/>
      <c r="L104" s="491"/>
      <c r="M104" s="491"/>
      <c r="N104" s="491"/>
      <c r="O104" s="491"/>
      <c r="P104" s="491"/>
      <c r="Q104" s="491"/>
      <c r="R104" s="491"/>
      <c r="S104" s="491"/>
      <c r="T104" s="458"/>
      <c r="U104" s="491"/>
      <c r="V104" s="491"/>
      <c r="W104" s="458"/>
      <c r="X104" s="458"/>
      <c r="Y104" s="458"/>
      <c r="Z104" s="460"/>
      <c r="AA104" s="460"/>
      <c r="AB104" s="460"/>
      <c r="AC104" s="458"/>
      <c r="AD104" s="458"/>
      <c r="AE104" s="458"/>
      <c r="AF104" s="492"/>
      <c r="AG104" s="458"/>
      <c r="AH104" s="493"/>
    </row>
    <row r="105" spans="1:34" s="43" customFormat="1" ht="31.5" x14ac:dyDescent="0.25">
      <c r="A105" s="466"/>
      <c r="B105" s="484" t="s">
        <v>266</v>
      </c>
      <c r="C105" s="458"/>
      <c r="D105" s="488"/>
      <c r="E105" s="489"/>
      <c r="F105" s="458"/>
      <c r="G105" s="458"/>
      <c r="H105" s="490"/>
      <c r="I105" s="458"/>
      <c r="J105" s="458"/>
      <c r="K105" s="491"/>
      <c r="L105" s="491"/>
      <c r="M105" s="491"/>
      <c r="N105" s="491"/>
      <c r="O105" s="491"/>
      <c r="P105" s="491"/>
      <c r="Q105" s="491"/>
      <c r="R105" s="491"/>
      <c r="S105" s="491"/>
      <c r="T105" s="458"/>
      <c r="U105" s="491"/>
      <c r="V105" s="491"/>
      <c r="W105" s="458"/>
      <c r="X105" s="458"/>
      <c r="Y105" s="458"/>
      <c r="Z105" s="460"/>
      <c r="AA105" s="460"/>
      <c r="AB105" s="460"/>
      <c r="AC105" s="458"/>
      <c r="AD105" s="458"/>
      <c r="AE105" s="458"/>
      <c r="AF105" s="492"/>
      <c r="AG105" s="458"/>
      <c r="AH105" s="493"/>
    </row>
    <row r="106" spans="1:34" s="43" customFormat="1" x14ac:dyDescent="0.25">
      <c r="A106" s="466"/>
      <c r="B106" s="484" t="s">
        <v>267</v>
      </c>
      <c r="C106" s="458"/>
      <c r="D106" s="488"/>
      <c r="E106" s="489"/>
      <c r="F106" s="458"/>
      <c r="G106" s="458"/>
      <c r="H106" s="490"/>
      <c r="I106" s="458"/>
      <c r="J106" s="458"/>
      <c r="K106" s="491"/>
      <c r="L106" s="491"/>
      <c r="M106" s="491"/>
      <c r="N106" s="491"/>
      <c r="O106" s="491"/>
      <c r="P106" s="491"/>
      <c r="Q106" s="491"/>
      <c r="R106" s="491"/>
      <c r="S106" s="491"/>
      <c r="T106" s="458"/>
      <c r="U106" s="491"/>
      <c r="V106" s="491"/>
      <c r="W106" s="458"/>
      <c r="X106" s="458"/>
      <c r="Y106" s="458"/>
      <c r="Z106" s="460"/>
      <c r="AA106" s="460"/>
      <c r="AB106" s="460"/>
      <c r="AC106" s="458"/>
      <c r="AD106" s="458"/>
      <c r="AE106" s="458"/>
      <c r="AF106" s="492"/>
      <c r="AG106" s="458"/>
      <c r="AH106" s="493"/>
    </row>
    <row r="107" spans="1:34" s="43" customFormat="1" x14ac:dyDescent="0.25">
      <c r="A107" s="466"/>
      <c r="B107" s="484" t="s">
        <v>293</v>
      </c>
      <c r="C107" s="458"/>
      <c r="D107" s="488"/>
      <c r="E107" s="489"/>
      <c r="F107" s="458"/>
      <c r="G107" s="458"/>
      <c r="H107" s="490"/>
      <c r="I107" s="458"/>
      <c r="J107" s="458"/>
      <c r="K107" s="491"/>
      <c r="L107" s="491"/>
      <c r="M107" s="491"/>
      <c r="N107" s="491"/>
      <c r="O107" s="491"/>
      <c r="P107" s="491"/>
      <c r="Q107" s="491"/>
      <c r="R107" s="491"/>
      <c r="S107" s="491"/>
      <c r="T107" s="458"/>
      <c r="U107" s="491"/>
      <c r="V107" s="491"/>
      <c r="W107" s="458"/>
      <c r="X107" s="458"/>
      <c r="Y107" s="458"/>
      <c r="Z107" s="460"/>
      <c r="AA107" s="460"/>
      <c r="AB107" s="460"/>
      <c r="AC107" s="458"/>
      <c r="AD107" s="458"/>
      <c r="AE107" s="458"/>
      <c r="AF107" s="492"/>
      <c r="AG107" s="458"/>
      <c r="AH107" s="493"/>
    </row>
    <row r="108" spans="1:34" s="43" customFormat="1" x14ac:dyDescent="0.25">
      <c r="A108" s="494"/>
      <c r="B108" s="495" t="s">
        <v>292</v>
      </c>
      <c r="C108" s="459"/>
      <c r="D108" s="496"/>
      <c r="E108" s="497"/>
      <c r="F108" s="459"/>
      <c r="G108" s="459"/>
      <c r="H108" s="498"/>
      <c r="I108" s="459"/>
      <c r="J108" s="459"/>
      <c r="K108" s="499"/>
      <c r="L108" s="499"/>
      <c r="M108" s="499"/>
      <c r="N108" s="499"/>
      <c r="O108" s="499"/>
      <c r="P108" s="499"/>
      <c r="Q108" s="499"/>
      <c r="R108" s="499"/>
      <c r="S108" s="499"/>
      <c r="T108" s="459"/>
      <c r="U108" s="499"/>
      <c r="V108" s="499"/>
      <c r="W108" s="459"/>
      <c r="X108" s="459"/>
      <c r="Y108" s="459"/>
      <c r="Z108" s="311"/>
      <c r="AA108" s="311"/>
      <c r="AB108" s="311"/>
      <c r="AC108" s="459"/>
      <c r="AD108" s="459"/>
      <c r="AE108" s="459"/>
      <c r="AF108" s="500"/>
      <c r="AG108" s="459"/>
      <c r="AH108" s="501"/>
    </row>
    <row r="109" spans="1:34" s="43" customFormat="1" ht="66" customHeight="1" x14ac:dyDescent="0.25">
      <c r="A109" s="695" t="s">
        <v>81</v>
      </c>
      <c r="B109" s="696" t="s">
        <v>463</v>
      </c>
      <c r="C109" s="697"/>
      <c r="D109" s="698"/>
      <c r="E109" s="699"/>
      <c r="F109" s="697">
        <v>2015</v>
      </c>
      <c r="G109" s="697">
        <v>2015</v>
      </c>
      <c r="H109" s="700">
        <v>9.9784020000000001E-2</v>
      </c>
      <c r="I109" s="697"/>
      <c r="J109" s="697"/>
      <c r="K109" s="701"/>
      <c r="L109" s="701"/>
      <c r="M109" s="701"/>
      <c r="N109" s="701"/>
      <c r="O109" s="701"/>
      <c r="P109" s="701"/>
      <c r="Q109" s="701"/>
      <c r="R109" s="701"/>
      <c r="S109" s="701"/>
      <c r="T109" s="697"/>
      <c r="U109" s="701"/>
      <c r="V109" s="701"/>
      <c r="W109" s="697"/>
      <c r="X109" s="697"/>
      <c r="Y109" s="697"/>
      <c r="Z109" s="308"/>
      <c r="AA109" s="308"/>
      <c r="AB109" s="308"/>
      <c r="AC109" s="697"/>
      <c r="AD109" s="697"/>
      <c r="AE109" s="697"/>
      <c r="AF109" s="702">
        <v>9.9784020000000001E-2</v>
      </c>
      <c r="AG109" s="697"/>
      <c r="AH109" s="703">
        <v>9.9784020000000001E-2</v>
      </c>
    </row>
    <row r="110" spans="1:34" ht="31.5" x14ac:dyDescent="0.25">
      <c r="A110" s="380" t="s">
        <v>83</v>
      </c>
      <c r="B110" s="114" t="s">
        <v>82</v>
      </c>
      <c r="C110" s="163"/>
      <c r="D110" s="181"/>
      <c r="E110" s="254"/>
      <c r="F110" s="163"/>
      <c r="G110" s="163"/>
      <c r="H110" s="163"/>
      <c r="I110" s="258"/>
      <c r="J110" s="258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63"/>
      <c r="X110" s="163"/>
      <c r="Y110" s="163"/>
      <c r="Z110" s="257"/>
      <c r="AA110" s="257"/>
      <c r="AB110" s="257"/>
      <c r="AC110" s="163"/>
      <c r="AD110" s="163"/>
      <c r="AE110" s="163"/>
      <c r="AF110" s="163"/>
      <c r="AG110" s="163"/>
      <c r="AH110" s="379"/>
    </row>
    <row r="111" spans="1:34" x14ac:dyDescent="0.25">
      <c r="A111" s="381"/>
      <c r="B111" s="77"/>
      <c r="C111" s="163"/>
      <c r="D111" s="181"/>
      <c r="E111" s="254"/>
      <c r="F111" s="163"/>
      <c r="G111" s="163"/>
      <c r="H111" s="163"/>
      <c r="I111" s="258"/>
      <c r="J111" s="258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63"/>
      <c r="X111" s="163"/>
      <c r="Y111" s="163"/>
      <c r="Z111" s="257"/>
      <c r="AA111" s="257"/>
      <c r="AB111" s="257"/>
      <c r="AC111" s="163"/>
      <c r="AD111" s="163"/>
      <c r="AE111" s="163"/>
      <c r="AF111" s="163"/>
      <c r="AG111" s="163"/>
      <c r="AH111" s="379"/>
    </row>
    <row r="112" spans="1:34" x14ac:dyDescent="0.25">
      <c r="A112" s="380" t="s">
        <v>81</v>
      </c>
      <c r="B112" s="114" t="s">
        <v>80</v>
      </c>
      <c r="C112" s="163"/>
      <c r="D112" s="181"/>
      <c r="E112" s="254"/>
      <c r="F112" s="163"/>
      <c r="G112" s="163"/>
      <c r="H112" s="163"/>
      <c r="I112" s="258"/>
      <c r="J112" s="258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63"/>
      <c r="X112" s="163"/>
      <c r="Y112" s="163"/>
      <c r="Z112" s="257"/>
      <c r="AA112" s="257"/>
      <c r="AB112" s="257"/>
      <c r="AC112" s="163"/>
      <c r="AD112" s="163"/>
      <c r="AE112" s="163"/>
      <c r="AF112" s="163"/>
      <c r="AG112" s="163"/>
      <c r="AH112" s="379"/>
    </row>
    <row r="113" spans="1:34" ht="31.5" x14ac:dyDescent="0.25">
      <c r="A113" s="380" t="s">
        <v>79</v>
      </c>
      <c r="B113" s="114" t="s">
        <v>78</v>
      </c>
      <c r="C113" s="163"/>
      <c r="D113" s="181"/>
      <c r="E113" s="254"/>
      <c r="F113" s="163"/>
      <c r="G113" s="163"/>
      <c r="H113" s="163"/>
      <c r="I113" s="258"/>
      <c r="J113" s="258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63"/>
      <c r="X113" s="163"/>
      <c r="Y113" s="163"/>
      <c r="Z113" s="257"/>
      <c r="AA113" s="257"/>
      <c r="AB113" s="257"/>
      <c r="AC113" s="163"/>
      <c r="AD113" s="163"/>
      <c r="AE113" s="163"/>
      <c r="AF113" s="163"/>
      <c r="AG113" s="163"/>
      <c r="AH113" s="379"/>
    </row>
    <row r="114" spans="1:34" x14ac:dyDescent="0.25">
      <c r="A114" s="380"/>
      <c r="B114" s="114"/>
      <c r="C114" s="163"/>
      <c r="D114" s="181"/>
      <c r="E114" s="254"/>
      <c r="F114" s="163"/>
      <c r="G114" s="163"/>
      <c r="H114" s="163"/>
      <c r="I114" s="258"/>
      <c r="J114" s="258"/>
      <c r="K114" s="183"/>
      <c r="L114" s="183"/>
      <c r="M114" s="183"/>
      <c r="N114" s="183"/>
      <c r="O114" s="183"/>
      <c r="P114" s="183"/>
      <c r="Q114" s="183"/>
      <c r="R114" s="183"/>
      <c r="S114" s="183"/>
      <c r="T114" s="163"/>
      <c r="U114" s="163"/>
      <c r="V114" s="163"/>
      <c r="W114" s="163"/>
      <c r="X114" s="163"/>
      <c r="Y114" s="163"/>
      <c r="Z114" s="257"/>
      <c r="AA114" s="257"/>
      <c r="AB114" s="257"/>
      <c r="AC114" s="163"/>
      <c r="AD114" s="163"/>
      <c r="AE114" s="163"/>
      <c r="AF114" s="163"/>
      <c r="AG114" s="163"/>
      <c r="AH114" s="379"/>
    </row>
    <row r="115" spans="1:34" x14ac:dyDescent="0.25">
      <c r="A115" s="380" t="s">
        <v>77</v>
      </c>
      <c r="B115" s="114" t="s">
        <v>76</v>
      </c>
      <c r="C115" s="163"/>
      <c r="D115" s="181"/>
      <c r="E115" s="254"/>
      <c r="F115" s="163"/>
      <c r="G115" s="163"/>
      <c r="H115" s="163"/>
      <c r="I115" s="258"/>
      <c r="J115" s="258"/>
      <c r="K115" s="183"/>
      <c r="L115" s="183"/>
      <c r="M115" s="183"/>
      <c r="N115" s="183"/>
      <c r="O115" s="183"/>
      <c r="P115" s="183"/>
      <c r="Q115" s="183"/>
      <c r="R115" s="183"/>
      <c r="S115" s="183"/>
      <c r="T115" s="163"/>
      <c r="U115" s="163"/>
      <c r="V115" s="163"/>
      <c r="W115" s="163"/>
      <c r="X115" s="163"/>
      <c r="Y115" s="163"/>
      <c r="Z115" s="257"/>
      <c r="AA115" s="257"/>
      <c r="AB115" s="257"/>
      <c r="AC115" s="163"/>
      <c r="AD115" s="163"/>
      <c r="AE115" s="163"/>
      <c r="AF115" s="163"/>
      <c r="AG115" s="163"/>
      <c r="AH115" s="379"/>
    </row>
    <row r="116" spans="1:34" x14ac:dyDescent="0.25">
      <c r="A116" s="380"/>
      <c r="B116" s="114"/>
      <c r="C116" s="163"/>
      <c r="D116" s="181"/>
      <c r="E116" s="254"/>
      <c r="F116" s="163"/>
      <c r="G116" s="163"/>
      <c r="H116" s="163"/>
      <c r="I116" s="258"/>
      <c r="J116" s="258"/>
      <c r="K116" s="183"/>
      <c r="L116" s="183"/>
      <c r="M116" s="183"/>
      <c r="N116" s="183"/>
      <c r="O116" s="183"/>
      <c r="P116" s="183"/>
      <c r="Q116" s="183"/>
      <c r="R116" s="183"/>
      <c r="S116" s="183"/>
      <c r="T116" s="163"/>
      <c r="U116" s="163"/>
      <c r="V116" s="163"/>
      <c r="W116" s="163"/>
      <c r="X116" s="163"/>
      <c r="Y116" s="163"/>
      <c r="Z116" s="257"/>
      <c r="AA116" s="257"/>
      <c r="AB116" s="257"/>
      <c r="AC116" s="163"/>
      <c r="AD116" s="163"/>
      <c r="AE116" s="163"/>
      <c r="AF116" s="163"/>
      <c r="AG116" s="163"/>
      <c r="AH116" s="379"/>
    </row>
    <row r="117" spans="1:34" x14ac:dyDescent="0.25">
      <c r="A117" s="1034" t="s">
        <v>75</v>
      </c>
      <c r="B117" s="1035"/>
      <c r="C117" s="163"/>
      <c r="D117" s="181"/>
      <c r="E117" s="254"/>
      <c r="F117" s="163"/>
      <c r="G117" s="163"/>
      <c r="H117" s="163"/>
      <c r="I117" s="258"/>
      <c r="J117" s="258"/>
      <c r="K117" s="183"/>
      <c r="L117" s="183"/>
      <c r="M117" s="183"/>
      <c r="N117" s="183"/>
      <c r="O117" s="183"/>
      <c r="P117" s="183"/>
      <c r="Q117" s="183"/>
      <c r="R117" s="183"/>
      <c r="S117" s="183"/>
      <c r="T117" s="163"/>
      <c r="U117" s="163"/>
      <c r="V117" s="163"/>
      <c r="W117" s="163"/>
      <c r="X117" s="163"/>
      <c r="Y117" s="163"/>
      <c r="Z117" s="257"/>
      <c r="AA117" s="257"/>
      <c r="AB117" s="257"/>
      <c r="AC117" s="163"/>
      <c r="AD117" s="163"/>
      <c r="AE117" s="163"/>
      <c r="AF117" s="163"/>
      <c r="AG117" s="163"/>
      <c r="AH117" s="379"/>
    </row>
    <row r="118" spans="1:34" ht="31.5" x14ac:dyDescent="0.25">
      <c r="A118" s="380"/>
      <c r="B118" s="114" t="s">
        <v>74</v>
      </c>
      <c r="C118" s="163"/>
      <c r="D118" s="181"/>
      <c r="E118" s="254"/>
      <c r="F118" s="163"/>
      <c r="G118" s="163"/>
      <c r="H118" s="163"/>
      <c r="I118" s="258"/>
      <c r="J118" s="258"/>
      <c r="K118" s="183"/>
      <c r="L118" s="183"/>
      <c r="M118" s="183"/>
      <c r="N118" s="183"/>
      <c r="O118" s="183"/>
      <c r="P118" s="183"/>
      <c r="Q118" s="183"/>
      <c r="R118" s="183"/>
      <c r="S118" s="183"/>
      <c r="T118" s="163"/>
      <c r="U118" s="163"/>
      <c r="V118" s="163"/>
      <c r="W118" s="163"/>
      <c r="X118" s="163"/>
      <c r="Y118" s="163"/>
      <c r="Z118" s="257"/>
      <c r="AA118" s="257"/>
      <c r="AB118" s="257"/>
      <c r="AC118" s="163"/>
      <c r="AD118" s="163"/>
      <c r="AE118" s="163"/>
      <c r="AF118" s="163"/>
      <c r="AG118" s="163"/>
      <c r="AH118" s="379"/>
    </row>
    <row r="119" spans="1:34" ht="16.5" thickBot="1" x14ac:dyDescent="0.3">
      <c r="A119" s="384"/>
      <c r="B119" s="385"/>
      <c r="C119" s="386"/>
      <c r="D119" s="387"/>
      <c r="E119" s="388"/>
      <c r="F119" s="386"/>
      <c r="G119" s="386"/>
      <c r="H119" s="386"/>
      <c r="I119" s="389"/>
      <c r="J119" s="389"/>
      <c r="K119" s="390"/>
      <c r="L119" s="390"/>
      <c r="M119" s="390"/>
      <c r="N119" s="390"/>
      <c r="O119" s="390"/>
      <c r="P119" s="390"/>
      <c r="Q119" s="390"/>
      <c r="R119" s="390"/>
      <c r="S119" s="390"/>
      <c r="T119" s="386"/>
      <c r="U119" s="386"/>
      <c r="V119" s="386"/>
      <c r="W119" s="386"/>
      <c r="X119" s="386"/>
      <c r="Y119" s="386"/>
      <c r="Z119" s="391"/>
      <c r="AA119" s="391"/>
      <c r="AB119" s="391"/>
      <c r="AC119" s="386"/>
      <c r="AD119" s="386"/>
      <c r="AE119" s="386"/>
      <c r="AF119" s="386"/>
      <c r="AG119" s="386"/>
      <c r="AH119" s="392"/>
    </row>
    <row r="120" spans="1:34" s="253" customFormat="1" x14ac:dyDescent="0.25">
      <c r="A120" s="502"/>
      <c r="B120" s="503"/>
      <c r="C120" s="465"/>
      <c r="D120" s="465"/>
      <c r="E120" s="205"/>
      <c r="F120" s="465"/>
      <c r="G120" s="465"/>
      <c r="H120" s="465"/>
      <c r="I120" s="205"/>
      <c r="J120" s="205"/>
      <c r="K120" s="465"/>
      <c r="L120" s="465"/>
      <c r="M120" s="465"/>
      <c r="N120" s="465"/>
      <c r="O120" s="465"/>
      <c r="P120" s="465"/>
      <c r="Q120" s="465"/>
      <c r="R120" s="465"/>
      <c r="S120" s="465"/>
      <c r="T120" s="465"/>
      <c r="U120" s="465"/>
      <c r="V120" s="465"/>
      <c r="W120" s="465"/>
      <c r="X120" s="465"/>
      <c r="Y120" s="465"/>
      <c r="Z120" s="504"/>
      <c r="AA120" s="504"/>
      <c r="AB120" s="504"/>
      <c r="AC120" s="465"/>
      <c r="AD120" s="465"/>
      <c r="AE120" s="465"/>
      <c r="AF120" s="465"/>
      <c r="AG120" s="465"/>
      <c r="AH120" s="504"/>
    </row>
    <row r="121" spans="1:34" s="253" customFormat="1" x14ac:dyDescent="0.25">
      <c r="A121" s="502"/>
      <c r="B121" s="503"/>
      <c r="C121" s="465"/>
      <c r="D121" s="465"/>
      <c r="E121" s="205"/>
      <c r="F121" s="465"/>
      <c r="G121" s="465"/>
      <c r="H121" s="465"/>
      <c r="I121" s="205"/>
      <c r="J121" s="20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504"/>
      <c r="AA121" s="504"/>
      <c r="AB121" s="504"/>
      <c r="AC121" s="465"/>
      <c r="AD121" s="465"/>
      <c r="AE121" s="465"/>
      <c r="AF121" s="465"/>
      <c r="AG121" s="465"/>
      <c r="AH121" s="504"/>
    </row>
    <row r="122" spans="1:34" s="253" customFormat="1" x14ac:dyDescent="0.25">
      <c r="A122" s="502"/>
      <c r="B122" s="503"/>
      <c r="C122" s="465"/>
      <c r="D122" s="465"/>
      <c r="E122" s="205"/>
      <c r="F122" s="465"/>
      <c r="G122" s="465"/>
      <c r="H122" s="465"/>
      <c r="I122" s="205"/>
      <c r="J122" s="20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  <c r="Z122" s="504"/>
      <c r="AA122" s="504"/>
      <c r="AB122" s="504"/>
      <c r="AC122" s="465"/>
      <c r="AD122" s="465"/>
      <c r="AE122" s="465"/>
      <c r="AF122" s="465"/>
      <c r="AG122" s="465"/>
      <c r="AH122" s="504"/>
    </row>
    <row r="123" spans="1:34" s="253" customFormat="1" x14ac:dyDescent="0.25">
      <c r="A123" s="502"/>
      <c r="B123" s="503"/>
      <c r="C123" s="465"/>
      <c r="D123" s="465"/>
      <c r="E123" s="205"/>
      <c r="F123" s="465"/>
      <c r="G123" s="465"/>
      <c r="H123" s="465"/>
      <c r="I123" s="205"/>
      <c r="J123" s="205"/>
      <c r="K123" s="465"/>
      <c r="L123" s="465"/>
      <c r="M123" s="465"/>
      <c r="N123" s="465"/>
      <c r="O123" s="465"/>
      <c r="P123" s="465"/>
      <c r="Q123" s="465"/>
      <c r="R123" s="465"/>
      <c r="S123" s="465"/>
      <c r="T123" s="465"/>
      <c r="U123" s="465"/>
      <c r="V123" s="465"/>
      <c r="W123" s="465"/>
      <c r="X123" s="465"/>
      <c r="Y123" s="465"/>
      <c r="Z123" s="504"/>
      <c r="AA123" s="504"/>
      <c r="AB123" s="504"/>
      <c r="AC123" s="465"/>
      <c r="AD123" s="465"/>
      <c r="AE123" s="465"/>
      <c r="AF123" s="465"/>
      <c r="AG123" s="465"/>
      <c r="AH123" s="504"/>
    </row>
    <row r="124" spans="1:34" s="253" customFormat="1" x14ac:dyDescent="0.25">
      <c r="A124" s="502"/>
      <c r="B124" s="503"/>
      <c r="C124" s="465"/>
      <c r="D124" s="465"/>
      <c r="E124" s="205"/>
      <c r="F124" s="465"/>
      <c r="G124" s="465"/>
      <c r="H124" s="465"/>
      <c r="I124" s="205"/>
      <c r="J124" s="205"/>
      <c r="K124" s="465"/>
      <c r="L124" s="465"/>
      <c r="M124" s="465"/>
      <c r="N124" s="465"/>
      <c r="O124" s="465"/>
      <c r="P124" s="465"/>
      <c r="Q124" s="465"/>
      <c r="R124" s="465"/>
      <c r="S124" s="465"/>
      <c r="T124" s="465"/>
      <c r="U124" s="465"/>
      <c r="V124" s="465"/>
      <c r="W124" s="465"/>
      <c r="X124" s="465"/>
      <c r="Y124" s="465"/>
      <c r="Z124" s="504"/>
      <c r="AA124" s="504"/>
      <c r="AB124" s="504"/>
      <c r="AC124" s="465"/>
      <c r="AD124" s="465"/>
      <c r="AE124" s="465"/>
      <c r="AF124" s="465"/>
      <c r="AG124" s="465"/>
      <c r="AH124" s="504"/>
    </row>
    <row r="125" spans="1:34" s="253" customFormat="1" x14ac:dyDescent="0.25">
      <c r="A125" s="502"/>
      <c r="B125" s="503"/>
      <c r="C125" s="465"/>
      <c r="D125" s="465"/>
      <c r="E125" s="205"/>
      <c r="F125" s="465"/>
      <c r="G125" s="465"/>
      <c r="H125" s="465"/>
      <c r="I125" s="205"/>
      <c r="J125" s="205"/>
      <c r="K125" s="465"/>
      <c r="L125" s="465"/>
      <c r="M125" s="465"/>
      <c r="N125" s="465"/>
      <c r="O125" s="465"/>
      <c r="P125" s="465"/>
      <c r="Q125" s="465"/>
      <c r="R125" s="465"/>
      <c r="S125" s="465"/>
      <c r="T125" s="465"/>
      <c r="U125" s="465"/>
      <c r="V125" s="465"/>
      <c r="W125" s="465"/>
      <c r="X125" s="465"/>
      <c r="Y125" s="465"/>
      <c r="Z125" s="504"/>
      <c r="AA125" s="504"/>
      <c r="AB125" s="504"/>
      <c r="AC125" s="465"/>
      <c r="AD125" s="465"/>
      <c r="AE125" s="465"/>
      <c r="AF125" s="465"/>
      <c r="AG125" s="465"/>
      <c r="AH125" s="504"/>
    </row>
    <row r="126" spans="1:34" s="253" customFormat="1" x14ac:dyDescent="0.25">
      <c r="A126" s="502"/>
      <c r="B126" s="503"/>
      <c r="C126" s="465"/>
      <c r="D126" s="465"/>
      <c r="E126" s="205"/>
      <c r="F126" s="465"/>
      <c r="G126" s="465"/>
      <c r="H126" s="465"/>
      <c r="I126" s="205"/>
      <c r="J126" s="205"/>
      <c r="K126" s="465"/>
      <c r="L126" s="465"/>
      <c r="M126" s="465"/>
      <c r="N126" s="465"/>
      <c r="O126" s="465"/>
      <c r="P126" s="465"/>
      <c r="Q126" s="465"/>
      <c r="R126" s="465"/>
      <c r="S126" s="465"/>
      <c r="T126" s="465"/>
      <c r="U126" s="465"/>
      <c r="V126" s="465"/>
      <c r="W126" s="465"/>
      <c r="X126" s="465"/>
      <c r="Y126" s="465"/>
      <c r="Z126" s="504"/>
      <c r="AA126" s="504"/>
      <c r="AB126" s="504"/>
      <c r="AC126" s="465"/>
      <c r="AD126" s="465"/>
      <c r="AE126" s="465"/>
      <c r="AF126" s="465"/>
      <c r="AG126" s="465"/>
      <c r="AH126" s="504"/>
    </row>
    <row r="127" spans="1:34" s="253" customFormat="1" x14ac:dyDescent="0.25">
      <c r="A127" s="502"/>
      <c r="B127" s="503"/>
      <c r="C127" s="465"/>
      <c r="D127" s="465"/>
      <c r="E127" s="205"/>
      <c r="F127" s="465"/>
      <c r="G127" s="465"/>
      <c r="H127" s="465"/>
      <c r="I127" s="205"/>
      <c r="J127" s="205"/>
      <c r="K127" s="465"/>
      <c r="L127" s="465"/>
      <c r="M127" s="465"/>
      <c r="N127" s="465"/>
      <c r="O127" s="465"/>
      <c r="P127" s="465"/>
      <c r="Q127" s="465"/>
      <c r="R127" s="465"/>
      <c r="S127" s="465"/>
      <c r="T127" s="465"/>
      <c r="U127" s="465"/>
      <c r="V127" s="465"/>
      <c r="W127" s="465"/>
      <c r="X127" s="465"/>
      <c r="Y127" s="465"/>
      <c r="Z127" s="504"/>
      <c r="AA127" s="504"/>
      <c r="AB127" s="504"/>
      <c r="AC127" s="465"/>
      <c r="AD127" s="465"/>
      <c r="AE127" s="465"/>
      <c r="AF127" s="465"/>
      <c r="AG127" s="465"/>
      <c r="AH127" s="504"/>
    </row>
    <row r="128" spans="1:34" s="253" customFormat="1" x14ac:dyDescent="0.25">
      <c r="A128" s="502"/>
      <c r="B128" s="503"/>
      <c r="C128" s="465"/>
      <c r="D128" s="465"/>
      <c r="E128" s="205"/>
      <c r="F128" s="465"/>
      <c r="G128" s="465"/>
      <c r="H128" s="465"/>
      <c r="I128" s="205"/>
      <c r="J128" s="205"/>
      <c r="K128" s="465"/>
      <c r="L128" s="465"/>
      <c r="M128" s="465"/>
      <c r="N128" s="465"/>
      <c r="O128" s="465"/>
      <c r="P128" s="465"/>
      <c r="Q128" s="465"/>
      <c r="R128" s="465"/>
      <c r="S128" s="465"/>
      <c r="T128" s="465"/>
      <c r="U128" s="465"/>
      <c r="V128" s="465"/>
      <c r="W128" s="465"/>
      <c r="X128" s="465"/>
      <c r="Y128" s="465"/>
      <c r="Z128" s="504"/>
      <c r="AA128" s="504"/>
      <c r="AB128" s="504"/>
      <c r="AC128" s="465"/>
      <c r="AD128" s="465"/>
      <c r="AE128" s="465"/>
      <c r="AF128" s="465"/>
      <c r="AG128" s="465"/>
      <c r="AH128" s="504"/>
    </row>
    <row r="129" spans="1:34" s="253" customFormat="1" x14ac:dyDescent="0.25">
      <c r="A129" s="502"/>
      <c r="B129" s="503"/>
      <c r="C129" s="465"/>
      <c r="D129" s="465"/>
      <c r="E129" s="205"/>
      <c r="F129" s="465"/>
      <c r="G129" s="465"/>
      <c r="H129" s="465"/>
      <c r="I129" s="205"/>
      <c r="J129" s="20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504"/>
      <c r="AA129" s="504"/>
      <c r="AB129" s="504"/>
      <c r="AC129" s="465"/>
      <c r="AD129" s="465"/>
      <c r="AE129" s="465"/>
      <c r="AF129" s="465"/>
      <c r="AG129" s="465"/>
      <c r="AH129" s="504"/>
    </row>
    <row r="130" spans="1:34" s="253" customFormat="1" x14ac:dyDescent="0.25">
      <c r="A130" s="502"/>
      <c r="B130" s="503"/>
      <c r="C130" s="465"/>
      <c r="D130" s="465"/>
      <c r="E130" s="205"/>
      <c r="F130" s="465"/>
      <c r="G130" s="465"/>
      <c r="H130" s="465"/>
      <c r="I130" s="205"/>
      <c r="J130" s="205"/>
      <c r="K130" s="465"/>
      <c r="L130" s="465"/>
      <c r="M130" s="465"/>
      <c r="N130" s="465"/>
      <c r="O130" s="465"/>
      <c r="P130" s="465"/>
      <c r="Q130" s="465"/>
      <c r="R130" s="465"/>
      <c r="S130" s="465"/>
      <c r="T130" s="465"/>
      <c r="U130" s="465"/>
      <c r="V130" s="465"/>
      <c r="W130" s="465"/>
      <c r="X130" s="465"/>
      <c r="Y130" s="465"/>
      <c r="Z130" s="504"/>
      <c r="AA130" s="504"/>
      <c r="AB130" s="504"/>
      <c r="AC130" s="465"/>
      <c r="AD130" s="465"/>
      <c r="AE130" s="465"/>
      <c r="AF130" s="465"/>
      <c r="AG130" s="465"/>
      <c r="AH130" s="504"/>
    </row>
    <row r="131" spans="1:34" s="253" customFormat="1" x14ac:dyDescent="0.25">
      <c r="A131" s="502"/>
      <c r="B131" s="503"/>
      <c r="C131" s="465"/>
      <c r="D131" s="465"/>
      <c r="E131" s="205"/>
      <c r="F131" s="465"/>
      <c r="G131" s="465"/>
      <c r="H131" s="465"/>
      <c r="I131" s="205"/>
      <c r="J131" s="20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504"/>
      <c r="AA131" s="504"/>
      <c r="AB131" s="504"/>
      <c r="AC131" s="465"/>
      <c r="AD131" s="465"/>
      <c r="AE131" s="465"/>
      <c r="AF131" s="465"/>
      <c r="AG131" s="465"/>
      <c r="AH131" s="504"/>
    </row>
    <row r="132" spans="1:34" s="2" customFormat="1" ht="20.25" x14ac:dyDescent="0.3">
      <c r="B132" s="134" t="s">
        <v>465</v>
      </c>
      <c r="E132" s="136"/>
      <c r="K132" s="441"/>
      <c r="L132" s="441"/>
      <c r="M132" s="441"/>
      <c r="N132" s="441"/>
      <c r="O132" s="441"/>
      <c r="P132" s="441"/>
      <c r="Q132" s="441"/>
      <c r="R132" s="441"/>
      <c r="S132" s="441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4" t="s">
        <v>466</v>
      </c>
      <c r="AG132" s="136"/>
      <c r="AH132" s="136"/>
    </row>
    <row r="134" spans="1:34" s="2" customFormat="1" ht="20.25" x14ac:dyDescent="0.3">
      <c r="C134" s="136"/>
      <c r="D134" s="138"/>
      <c r="E134" s="139"/>
      <c r="F134" s="136"/>
      <c r="G134" s="136"/>
      <c r="H134" s="136"/>
      <c r="K134" s="441"/>
      <c r="L134" s="441"/>
      <c r="M134" s="441"/>
      <c r="N134" s="441"/>
      <c r="O134" s="441"/>
      <c r="P134" s="441"/>
      <c r="Q134" s="441"/>
      <c r="R134" s="441"/>
      <c r="S134" s="441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4"/>
      <c r="AG134" s="136"/>
      <c r="AH134" s="136"/>
    </row>
    <row r="135" spans="1:34" s="2" customFormat="1" ht="20.25" x14ac:dyDescent="0.3">
      <c r="B135" s="2" t="s">
        <v>458</v>
      </c>
      <c r="C135" s="136"/>
      <c r="D135" s="138"/>
      <c r="E135" s="139"/>
      <c r="F135" s="136"/>
      <c r="G135" s="136"/>
      <c r="H135" s="136"/>
      <c r="K135" s="441"/>
      <c r="L135" s="441"/>
      <c r="M135" s="441"/>
      <c r="N135" s="441"/>
      <c r="O135" s="441"/>
      <c r="P135" s="441"/>
      <c r="Q135" s="441"/>
      <c r="R135" s="441"/>
      <c r="S135" s="441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4" t="s">
        <v>459</v>
      </c>
      <c r="AG135" s="136"/>
      <c r="AH135" s="136"/>
    </row>
    <row r="136" spans="1:34" s="2" customFormat="1" ht="20.25" x14ac:dyDescent="0.3">
      <c r="B136" s="134"/>
      <c r="C136" s="136"/>
      <c r="D136" s="138"/>
      <c r="E136" s="139"/>
      <c r="F136" s="136"/>
      <c r="G136" s="136"/>
      <c r="H136" s="136"/>
      <c r="K136" s="441"/>
      <c r="L136" s="441"/>
      <c r="M136" s="441"/>
      <c r="N136" s="441"/>
      <c r="O136" s="441"/>
      <c r="P136" s="441"/>
      <c r="Q136" s="441"/>
      <c r="R136" s="441"/>
      <c r="S136" s="441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4"/>
      <c r="AG136" s="136"/>
      <c r="AH136" s="136"/>
    </row>
    <row r="138" spans="1:34" x14ac:dyDescent="0.25">
      <c r="K138" s="264"/>
      <c r="L138" s="264"/>
      <c r="M138" s="264"/>
      <c r="N138" s="264"/>
      <c r="O138" s="264"/>
      <c r="P138" s="264"/>
      <c r="Q138" s="264"/>
      <c r="R138" s="264"/>
      <c r="S138" s="264"/>
    </row>
    <row r="139" spans="1:34" x14ac:dyDescent="0.25">
      <c r="K139" s="264"/>
      <c r="L139" s="264"/>
      <c r="M139" s="264"/>
      <c r="N139" s="264"/>
      <c r="O139" s="264"/>
      <c r="P139" s="264"/>
      <c r="Q139" s="264"/>
      <c r="R139" s="264"/>
      <c r="S139" s="264"/>
    </row>
    <row r="140" spans="1:34" x14ac:dyDescent="0.25">
      <c r="K140" s="264"/>
      <c r="L140" s="264"/>
      <c r="M140" s="264"/>
      <c r="N140" s="264"/>
      <c r="O140" s="264"/>
      <c r="P140" s="264"/>
      <c r="Q140" s="264"/>
      <c r="R140" s="264"/>
      <c r="S140" s="264"/>
    </row>
    <row r="141" spans="1:34" x14ac:dyDescent="0.25">
      <c r="K141" s="264"/>
      <c r="L141" s="264"/>
      <c r="M141" s="264"/>
      <c r="N141" s="264"/>
      <c r="O141" s="264"/>
      <c r="P141" s="264"/>
      <c r="Q141" s="264"/>
      <c r="R141" s="264"/>
      <c r="S141" s="264"/>
    </row>
    <row r="142" spans="1:34" x14ac:dyDescent="0.25">
      <c r="K142" s="264"/>
      <c r="L142" s="264"/>
      <c r="M142" s="264"/>
      <c r="N142" s="264"/>
      <c r="O142" s="264"/>
      <c r="P142" s="264"/>
      <c r="Q142" s="264"/>
      <c r="R142" s="264"/>
      <c r="S142" s="264"/>
    </row>
    <row r="143" spans="1:34" x14ac:dyDescent="0.25">
      <c r="K143" s="264"/>
      <c r="L143" s="264"/>
      <c r="M143" s="264"/>
      <c r="N143" s="264"/>
      <c r="O143" s="264"/>
      <c r="P143" s="264"/>
      <c r="Q143" s="264"/>
      <c r="R143" s="264"/>
      <c r="S143" s="264"/>
    </row>
    <row r="144" spans="1:34" x14ac:dyDescent="0.25">
      <c r="K144" s="264"/>
      <c r="L144" s="264"/>
      <c r="M144" s="264"/>
      <c r="N144" s="264"/>
      <c r="O144" s="264"/>
      <c r="P144" s="264"/>
      <c r="Q144" s="264"/>
      <c r="R144" s="264"/>
      <c r="S144" s="264"/>
    </row>
    <row r="145" spans="11:19" x14ac:dyDescent="0.25">
      <c r="K145" s="264"/>
      <c r="L145" s="264"/>
      <c r="M145" s="264"/>
      <c r="N145" s="264"/>
      <c r="O145" s="264"/>
      <c r="P145" s="264"/>
      <c r="Q145" s="264"/>
      <c r="R145" s="264"/>
      <c r="S145" s="264"/>
    </row>
    <row r="146" spans="11:19" x14ac:dyDescent="0.25">
      <c r="K146" s="264"/>
      <c r="L146" s="264"/>
      <c r="M146" s="264"/>
      <c r="N146" s="264"/>
      <c r="O146" s="264"/>
      <c r="P146" s="264"/>
      <c r="Q146" s="264"/>
      <c r="R146" s="264"/>
      <c r="S146" s="264"/>
    </row>
    <row r="147" spans="11:19" x14ac:dyDescent="0.25">
      <c r="K147" s="264"/>
      <c r="L147" s="264"/>
      <c r="M147" s="264"/>
      <c r="N147" s="264"/>
      <c r="O147" s="264"/>
      <c r="P147" s="264"/>
    </row>
    <row r="148" spans="11:19" x14ac:dyDescent="0.25">
      <c r="K148" s="264"/>
      <c r="L148" s="264"/>
      <c r="M148" s="264"/>
      <c r="N148" s="264"/>
      <c r="O148" s="264"/>
      <c r="P148" s="264"/>
    </row>
    <row r="149" spans="11:19" x14ac:dyDescent="0.25">
      <c r="K149" s="264"/>
      <c r="L149" s="264"/>
      <c r="M149" s="264"/>
      <c r="N149" s="264"/>
      <c r="O149" s="264"/>
      <c r="P149" s="264"/>
    </row>
    <row r="150" spans="11:19" x14ac:dyDescent="0.25">
      <c r="K150" s="264"/>
      <c r="L150" s="264"/>
      <c r="M150" s="264"/>
      <c r="N150" s="264"/>
      <c r="O150" s="264"/>
      <c r="P150" s="264"/>
    </row>
    <row r="151" spans="11:19" x14ac:dyDescent="0.25">
      <c r="K151" s="264"/>
      <c r="L151" s="264"/>
      <c r="M151" s="264"/>
      <c r="N151" s="264"/>
      <c r="O151" s="264"/>
      <c r="P151" s="264"/>
    </row>
    <row r="152" spans="11:19" x14ac:dyDescent="0.25">
      <c r="K152" s="264"/>
      <c r="L152" s="264"/>
      <c r="M152" s="264"/>
      <c r="N152" s="264"/>
      <c r="O152" s="264"/>
      <c r="P152" s="264"/>
    </row>
    <row r="153" spans="11:19" x14ac:dyDescent="0.25">
      <c r="K153" s="264"/>
      <c r="L153" s="264"/>
      <c r="M153" s="264"/>
      <c r="N153" s="264"/>
      <c r="O153" s="264"/>
      <c r="P153" s="264"/>
    </row>
    <row r="154" spans="11:19" x14ac:dyDescent="0.25">
      <c r="K154" s="264"/>
      <c r="L154" s="264"/>
      <c r="M154" s="264"/>
      <c r="N154" s="264"/>
      <c r="O154" s="264"/>
      <c r="P154" s="264"/>
    </row>
    <row r="155" spans="11:19" x14ac:dyDescent="0.25">
      <c r="K155" s="264"/>
      <c r="L155" s="264"/>
      <c r="M155" s="264"/>
      <c r="N155" s="264"/>
      <c r="O155" s="264"/>
      <c r="P155" s="264"/>
    </row>
    <row r="156" spans="11:19" x14ac:dyDescent="0.25">
      <c r="K156" s="264"/>
      <c r="L156" s="264"/>
      <c r="M156" s="264"/>
      <c r="N156" s="264"/>
      <c r="O156" s="264"/>
      <c r="P156" s="264"/>
    </row>
  </sheetData>
  <mergeCells count="23">
    <mergeCell ref="D10:E10"/>
    <mergeCell ref="A117:B117"/>
    <mergeCell ref="H8:H9"/>
    <mergeCell ref="I8:I9"/>
    <mergeCell ref="J8:J9"/>
    <mergeCell ref="K8:AB8"/>
    <mergeCell ref="AC8:AH8"/>
    <mergeCell ref="K9:M9"/>
    <mergeCell ref="N9:P9"/>
    <mergeCell ref="Q9:S9"/>
    <mergeCell ref="T9:V9"/>
    <mergeCell ref="W9:Y9"/>
    <mergeCell ref="Z9:AB9"/>
    <mergeCell ref="AF1:AH1"/>
    <mergeCell ref="AF2:AH2"/>
    <mergeCell ref="A5:AH5"/>
    <mergeCell ref="A6:AH6"/>
    <mergeCell ref="A8:A10"/>
    <mergeCell ref="B8:B10"/>
    <mergeCell ref="C8:C9"/>
    <mergeCell ref="D8:E9"/>
    <mergeCell ref="F8:F10"/>
    <mergeCell ref="G8:G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62"/>
  <sheetViews>
    <sheetView topLeftCell="A127" workbookViewId="0">
      <selection activeCell="D12" sqref="D12:L12"/>
    </sheetView>
  </sheetViews>
  <sheetFormatPr defaultRowHeight="12.75" outlineLevelRow="2" outlineLevelCol="1" x14ac:dyDescent="0.2"/>
  <cols>
    <col min="1" max="1" width="3.28515625" style="582" customWidth="1"/>
    <col min="2" max="2" width="9" style="583" customWidth="1"/>
    <col min="3" max="3" width="34.28515625" style="584" customWidth="1"/>
    <col min="4" max="4" width="7.7109375" style="585" customWidth="1"/>
    <col min="5" max="5" width="16.42578125" style="751" customWidth="1"/>
    <col min="6" max="6" width="7.28515625" style="586" customWidth="1"/>
    <col min="7" max="9" width="6.7109375" style="586" customWidth="1"/>
    <col min="10" max="10" width="7.7109375" style="586" customWidth="1"/>
    <col min="11" max="11" width="7.28515625" style="586" customWidth="1"/>
    <col min="12" max="16" width="6.7109375" style="586" customWidth="1"/>
    <col min="17" max="17" width="5.7109375" style="567" customWidth="1" outlineLevel="1"/>
    <col min="18" max="16384" width="9.140625" style="567"/>
  </cols>
  <sheetData>
    <row r="1" spans="1:51" outlineLevel="2" x14ac:dyDescent="0.2">
      <c r="A1" s="566" t="s">
        <v>304</v>
      </c>
      <c r="B1" s="568"/>
      <c r="C1" s="562"/>
      <c r="D1" s="563"/>
      <c r="E1" s="563"/>
      <c r="F1" s="565"/>
      <c r="G1" s="565"/>
      <c r="H1" s="565"/>
      <c r="I1" s="565"/>
      <c r="J1" s="565"/>
      <c r="K1" s="565"/>
      <c r="L1" s="565"/>
      <c r="M1" s="566" t="s">
        <v>305</v>
      </c>
      <c r="N1" s="565"/>
      <c r="O1" s="565"/>
      <c r="P1" s="565"/>
    </row>
    <row r="2" spans="1:51" outlineLevel="1" x14ac:dyDescent="0.2">
      <c r="A2" s="569" t="s">
        <v>306</v>
      </c>
      <c r="B2" s="568"/>
      <c r="C2" s="562"/>
      <c r="D2" s="563"/>
      <c r="E2" s="563"/>
      <c r="F2" s="565"/>
      <c r="G2" s="565"/>
      <c r="H2" s="565"/>
      <c r="I2" s="565"/>
      <c r="J2" s="565"/>
      <c r="K2" s="565"/>
      <c r="L2" s="565"/>
      <c r="M2" s="569" t="s">
        <v>472</v>
      </c>
      <c r="N2" s="565"/>
      <c r="O2" s="565"/>
      <c r="P2" s="565"/>
    </row>
    <row r="3" spans="1:51" outlineLevel="1" x14ac:dyDescent="0.2">
      <c r="A3" s="569"/>
      <c r="B3" s="568"/>
      <c r="C3" s="562"/>
      <c r="D3" s="563"/>
      <c r="E3" s="563"/>
      <c r="F3" s="565"/>
      <c r="G3" s="565"/>
      <c r="H3" s="565"/>
      <c r="I3" s="565"/>
      <c r="J3" s="565"/>
      <c r="K3" s="565"/>
      <c r="L3" s="565"/>
      <c r="M3" s="569"/>
      <c r="N3" s="565"/>
      <c r="O3" s="565"/>
      <c r="P3" s="565"/>
    </row>
    <row r="4" spans="1:51" outlineLevel="1" x14ac:dyDescent="0.2">
      <c r="A4" s="569" t="s">
        <v>307</v>
      </c>
      <c r="B4" s="568"/>
      <c r="C4" s="562"/>
      <c r="D4" s="563"/>
      <c r="E4" s="563"/>
      <c r="F4" s="565"/>
      <c r="G4" s="565"/>
      <c r="H4" s="565"/>
      <c r="I4" s="565"/>
      <c r="J4" s="565"/>
      <c r="K4" s="565"/>
      <c r="L4" s="565"/>
      <c r="M4" s="569" t="s">
        <v>473</v>
      </c>
      <c r="N4" s="565"/>
      <c r="O4" s="565"/>
      <c r="P4" s="565"/>
    </row>
    <row r="5" spans="1:51" outlineLevel="1" x14ac:dyDescent="0.2">
      <c r="A5" s="569" t="s">
        <v>474</v>
      </c>
      <c r="B5" s="568"/>
      <c r="C5" s="562"/>
      <c r="D5" s="563"/>
      <c r="E5" s="563"/>
      <c r="F5" s="565"/>
      <c r="G5" s="565"/>
      <c r="H5" s="565"/>
      <c r="I5" s="565"/>
      <c r="J5" s="565"/>
      <c r="K5" s="565"/>
      <c r="L5" s="565"/>
      <c r="M5" s="569" t="s">
        <v>475</v>
      </c>
      <c r="N5" s="565"/>
      <c r="O5" s="565"/>
      <c r="P5" s="565"/>
    </row>
    <row r="6" spans="1:51" x14ac:dyDescent="0.2">
      <c r="A6" s="564"/>
      <c r="B6" s="568"/>
      <c r="C6" s="563"/>
      <c r="D6" s="567"/>
      <c r="E6" s="565"/>
      <c r="F6" s="565"/>
      <c r="G6" s="564"/>
      <c r="H6" s="565"/>
      <c r="I6" s="571"/>
      <c r="J6" s="565"/>
      <c r="K6" s="565"/>
      <c r="L6" s="565"/>
      <c r="M6" s="565"/>
      <c r="N6" s="565"/>
      <c r="O6" s="565"/>
      <c r="P6" s="565"/>
    </row>
    <row r="7" spans="1:51" x14ac:dyDescent="0.2">
      <c r="A7" s="564"/>
      <c r="B7" s="568"/>
      <c r="C7" s="563"/>
      <c r="D7" s="572"/>
      <c r="E7" s="573"/>
      <c r="F7" s="573"/>
      <c r="G7" s="574" t="s">
        <v>308</v>
      </c>
      <c r="H7" s="574"/>
      <c r="I7" s="577"/>
      <c r="J7" s="570"/>
      <c r="K7" s="565"/>
      <c r="L7" s="565"/>
      <c r="M7" s="565"/>
      <c r="N7" s="565"/>
      <c r="O7" s="565"/>
      <c r="P7" s="565"/>
    </row>
    <row r="8" spans="1:51" x14ac:dyDescent="0.2">
      <c r="A8" s="564"/>
      <c r="B8" s="568"/>
      <c r="C8" s="563"/>
      <c r="D8" s="567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</row>
    <row r="9" spans="1:51" x14ac:dyDescent="0.2">
      <c r="A9" s="564"/>
      <c r="B9" s="568"/>
      <c r="C9" s="563"/>
      <c r="D9" s="567"/>
      <c r="E9" s="565"/>
      <c r="F9" s="565"/>
      <c r="G9" s="575" t="s">
        <v>476</v>
      </c>
      <c r="H9" s="575"/>
      <c r="I9" s="575"/>
      <c r="J9" s="565"/>
      <c r="K9" s="565"/>
      <c r="L9" s="565"/>
      <c r="M9" s="565"/>
      <c r="N9" s="565"/>
      <c r="O9" s="565"/>
      <c r="P9" s="565"/>
    </row>
    <row r="10" spans="1:51" x14ac:dyDescent="0.2">
      <c r="A10" s="564"/>
      <c r="B10" s="568"/>
      <c r="C10" s="563"/>
      <c r="D10" s="567"/>
      <c r="E10" s="565"/>
      <c r="F10" s="565"/>
      <c r="G10" s="564" t="s">
        <v>310</v>
      </c>
      <c r="H10" s="564"/>
      <c r="I10" s="564"/>
      <c r="J10" s="565"/>
      <c r="K10" s="565"/>
      <c r="L10" s="565"/>
      <c r="M10" s="565"/>
      <c r="N10" s="565"/>
      <c r="O10" s="565"/>
      <c r="P10" s="565"/>
    </row>
    <row r="11" spans="1:51" x14ac:dyDescent="0.2">
      <c r="A11" s="564"/>
      <c r="B11" s="568"/>
      <c r="C11" s="563"/>
      <c r="D11" s="567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</row>
    <row r="12" spans="1:51" ht="62.25" customHeight="1" x14ac:dyDescent="0.2">
      <c r="A12" s="564"/>
      <c r="B12" s="568"/>
      <c r="C12" s="576" t="s">
        <v>311</v>
      </c>
      <c r="D12" s="1402" t="s">
        <v>477</v>
      </c>
      <c r="E12" s="1403"/>
      <c r="F12" s="1403"/>
      <c r="G12" s="1403"/>
      <c r="H12" s="1403"/>
      <c r="I12" s="1403"/>
      <c r="J12" s="1403"/>
      <c r="K12" s="1403"/>
      <c r="L12" s="1403"/>
      <c r="M12" s="749"/>
      <c r="N12" s="749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</row>
    <row r="13" spans="1:51" x14ac:dyDescent="0.2">
      <c r="A13" s="564"/>
      <c r="B13" s="568"/>
      <c r="C13" s="563"/>
      <c r="D13" s="606"/>
      <c r="E13" s="573"/>
      <c r="F13" s="573"/>
      <c r="G13" s="574" t="s">
        <v>312</v>
      </c>
      <c r="H13" s="574"/>
      <c r="I13" s="574"/>
      <c r="J13" s="573"/>
      <c r="K13" s="570"/>
      <c r="L13" s="565"/>
      <c r="M13" s="565"/>
      <c r="N13" s="565"/>
      <c r="O13" s="565"/>
      <c r="P13" s="565"/>
    </row>
    <row r="14" spans="1:51" x14ac:dyDescent="0.2">
      <c r="A14" s="578"/>
      <c r="B14" s="579"/>
      <c r="C14" s="563"/>
      <c r="D14" s="567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</row>
    <row r="15" spans="1:51" x14ac:dyDescent="0.2">
      <c r="A15" s="564"/>
      <c r="B15" s="568"/>
      <c r="C15" s="563"/>
      <c r="D15" s="580" t="s">
        <v>313</v>
      </c>
      <c r="E15" s="565"/>
      <c r="F15" s="565"/>
      <c r="G15" s="565"/>
      <c r="H15" s="580"/>
      <c r="I15" s="580"/>
      <c r="J15" s="580"/>
      <c r="K15" s="565"/>
      <c r="L15" s="565"/>
      <c r="M15" s="565"/>
      <c r="N15" s="565"/>
      <c r="O15" s="565"/>
      <c r="P15" s="565"/>
      <c r="Q15" s="565"/>
    </row>
    <row r="16" spans="1:51" x14ac:dyDescent="0.2">
      <c r="A16" s="564"/>
      <c r="B16" s="568"/>
      <c r="C16" s="563"/>
      <c r="D16" s="580" t="s">
        <v>314</v>
      </c>
      <c r="E16" s="565"/>
      <c r="F16" s="565"/>
      <c r="G16" s="565"/>
      <c r="H16" s="580"/>
      <c r="I16" s="580"/>
      <c r="J16" s="1399" t="s">
        <v>478</v>
      </c>
      <c r="K16" s="1400"/>
      <c r="L16" s="569" t="s">
        <v>315</v>
      </c>
      <c r="M16" s="565"/>
      <c r="N16" s="565"/>
      <c r="O16" s="565"/>
      <c r="P16" s="565"/>
    </row>
    <row r="17" spans="1:17" outlineLevel="1" x14ac:dyDescent="0.2">
      <c r="A17" s="564"/>
      <c r="B17" s="568"/>
      <c r="C17" s="563"/>
      <c r="D17" s="580" t="s">
        <v>316</v>
      </c>
      <c r="E17" s="565"/>
      <c r="F17" s="565"/>
      <c r="G17" s="565"/>
      <c r="H17" s="580"/>
      <c r="I17" s="580"/>
      <c r="J17" s="1399" t="s">
        <v>479</v>
      </c>
      <c r="K17" s="1400"/>
      <c r="L17" s="569" t="s">
        <v>315</v>
      </c>
      <c r="M17" s="565"/>
      <c r="N17" s="565"/>
      <c r="O17" s="565"/>
      <c r="P17" s="565"/>
    </row>
    <row r="18" spans="1:17" outlineLevel="1" x14ac:dyDescent="0.2">
      <c r="A18" s="564"/>
      <c r="B18" s="568"/>
      <c r="C18" s="563"/>
      <c r="D18" s="580" t="s">
        <v>317</v>
      </c>
      <c r="E18" s="565"/>
      <c r="F18" s="565"/>
      <c r="G18" s="565"/>
      <c r="H18" s="580"/>
      <c r="I18" s="580"/>
      <c r="J18" s="1399" t="s">
        <v>480</v>
      </c>
      <c r="K18" s="1400"/>
      <c r="L18" s="569" t="s">
        <v>315</v>
      </c>
      <c r="M18" s="565"/>
      <c r="N18" s="565"/>
      <c r="O18" s="565"/>
      <c r="P18" s="565"/>
    </row>
    <row r="19" spans="1:17" outlineLevel="1" x14ac:dyDescent="0.2">
      <c r="A19" s="564"/>
      <c r="B19" s="568"/>
      <c r="C19" s="563"/>
      <c r="D19" s="580" t="s">
        <v>318</v>
      </c>
      <c r="E19" s="565"/>
      <c r="F19" s="565"/>
      <c r="G19" s="565"/>
      <c r="H19" s="580"/>
      <c r="I19" s="580"/>
      <c r="J19" s="1399" t="s">
        <v>481</v>
      </c>
      <c r="K19" s="1400"/>
      <c r="L19" s="569" t="s">
        <v>315</v>
      </c>
      <c r="M19" s="565"/>
      <c r="N19" s="565"/>
      <c r="O19" s="565"/>
      <c r="P19" s="565"/>
    </row>
    <row r="20" spans="1:17" x14ac:dyDescent="0.2">
      <c r="A20" s="564"/>
      <c r="B20" s="568"/>
      <c r="C20" s="563"/>
      <c r="D20" s="580" t="s">
        <v>482</v>
      </c>
      <c r="E20" s="565"/>
      <c r="F20" s="565"/>
      <c r="G20" s="565"/>
      <c r="H20" s="580"/>
      <c r="I20" s="580"/>
      <c r="J20" s="1399" t="s">
        <v>483</v>
      </c>
      <c r="K20" s="1400"/>
      <c r="L20" s="569" t="s">
        <v>315</v>
      </c>
      <c r="M20" s="565"/>
      <c r="N20" s="565"/>
      <c r="O20" s="565"/>
      <c r="P20" s="565"/>
    </row>
    <row r="21" spans="1:17" outlineLevel="1" x14ac:dyDescent="0.2">
      <c r="A21" s="564"/>
      <c r="B21" s="568"/>
      <c r="C21" s="563"/>
      <c r="D21" s="580" t="s">
        <v>319</v>
      </c>
      <c r="E21" s="565"/>
      <c r="F21" s="565"/>
      <c r="G21" s="565"/>
      <c r="H21" s="580"/>
      <c r="I21" s="580"/>
      <c r="J21" s="1399" t="s">
        <v>484</v>
      </c>
      <c r="K21" s="1400"/>
      <c r="L21" s="569" t="s">
        <v>320</v>
      </c>
      <c r="M21" s="565"/>
      <c r="N21" s="565"/>
      <c r="O21" s="565"/>
      <c r="P21" s="565"/>
    </row>
    <row r="22" spans="1:17" x14ac:dyDescent="0.2">
      <c r="A22" s="564"/>
      <c r="B22" s="568"/>
      <c r="C22" s="563"/>
      <c r="D22" s="581" t="s">
        <v>485</v>
      </c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</row>
    <row r="25" spans="1:17" ht="19.5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401"/>
      <c r="L25" s="1401"/>
      <c r="M25" s="1401"/>
      <c r="N25" s="1401"/>
      <c r="O25" s="1392" t="s">
        <v>328</v>
      </c>
      <c r="P25" s="1392" t="s">
        <v>329</v>
      </c>
      <c r="Q25" s="1397" t="s">
        <v>486</v>
      </c>
    </row>
    <row r="26" spans="1:17" ht="18.75" customHeight="1" x14ac:dyDescent="0.2">
      <c r="A26" s="1393"/>
      <c r="B26" s="1395"/>
      <c r="C26" s="1396"/>
      <c r="D26" s="1392"/>
      <c r="E26" s="1392"/>
      <c r="F26" s="1392" t="s">
        <v>330</v>
      </c>
      <c r="G26" s="1392" t="s">
        <v>331</v>
      </c>
      <c r="H26" s="1393"/>
      <c r="I26" s="1393"/>
      <c r="J26" s="1392" t="s">
        <v>487</v>
      </c>
      <c r="K26" s="1392" t="s">
        <v>330</v>
      </c>
      <c r="L26" s="1392" t="s">
        <v>331</v>
      </c>
      <c r="M26" s="1393"/>
      <c r="N26" s="1393"/>
      <c r="O26" s="1392"/>
      <c r="P26" s="1392"/>
      <c r="Q26" s="1397"/>
    </row>
    <row r="27" spans="1:17" ht="22.5" customHeight="1" x14ac:dyDescent="0.2">
      <c r="A27" s="1393"/>
      <c r="B27" s="1395"/>
      <c r="C27" s="1396"/>
      <c r="D27" s="1392"/>
      <c r="E27" s="1392"/>
      <c r="F27" s="1393"/>
      <c r="G27" s="587" t="s">
        <v>332</v>
      </c>
      <c r="H27" s="587" t="s">
        <v>333</v>
      </c>
      <c r="I27" s="587" t="s">
        <v>334</v>
      </c>
      <c r="J27" s="1396"/>
      <c r="K27" s="1393"/>
      <c r="L27" s="587" t="s">
        <v>332</v>
      </c>
      <c r="M27" s="587" t="s">
        <v>333</v>
      </c>
      <c r="N27" s="587" t="s">
        <v>334</v>
      </c>
      <c r="O27" s="1392"/>
      <c r="P27" s="1392"/>
      <c r="Q27" s="1397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3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335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337</v>
      </c>
      <c r="C30" s="592" t="s">
        <v>488</v>
      </c>
      <c r="D30" s="593" t="s">
        <v>336</v>
      </c>
      <c r="E30" s="594">
        <v>1</v>
      </c>
      <c r="F30" s="595">
        <v>88.6</v>
      </c>
      <c r="G30" s="595">
        <v>8.4600000000000009</v>
      </c>
      <c r="H30" s="595">
        <v>80.14</v>
      </c>
      <c r="I30" s="595">
        <v>5.61</v>
      </c>
      <c r="J30" s="596"/>
      <c r="K30" s="596">
        <v>89</v>
      </c>
      <c r="L30" s="596">
        <v>8</v>
      </c>
      <c r="M30" s="596">
        <v>81</v>
      </c>
      <c r="N30" s="596">
        <v>6</v>
      </c>
      <c r="O30" s="596">
        <v>0.81</v>
      </c>
      <c r="P30" s="596">
        <v>0.81</v>
      </c>
      <c r="Q30" s="596"/>
    </row>
    <row r="31" spans="1:17" ht="96" x14ac:dyDescent="0.2">
      <c r="A31" s="590">
        <v>2</v>
      </c>
      <c r="B31" s="591" t="s">
        <v>410</v>
      </c>
      <c r="C31" s="592" t="s">
        <v>489</v>
      </c>
      <c r="D31" s="593" t="s">
        <v>340</v>
      </c>
      <c r="E31" s="594">
        <v>52</v>
      </c>
      <c r="F31" s="595">
        <v>56.16</v>
      </c>
      <c r="G31" s="595">
        <v>12.24</v>
      </c>
      <c r="H31" s="595">
        <v>43.92</v>
      </c>
      <c r="I31" s="595">
        <v>4.46</v>
      </c>
      <c r="J31" s="596"/>
      <c r="K31" s="596">
        <v>2920</v>
      </c>
      <c r="L31" s="596">
        <v>636</v>
      </c>
      <c r="M31" s="596">
        <v>2284</v>
      </c>
      <c r="N31" s="596">
        <v>232</v>
      </c>
      <c r="O31" s="596">
        <v>1.27</v>
      </c>
      <c r="P31" s="596">
        <v>66.040000000000006</v>
      </c>
      <c r="Q31" s="596"/>
    </row>
    <row r="32" spans="1:17" ht="96" x14ac:dyDescent="0.2">
      <c r="A32" s="590">
        <v>3</v>
      </c>
      <c r="B32" s="591" t="s">
        <v>341</v>
      </c>
      <c r="C32" s="592" t="s">
        <v>490</v>
      </c>
      <c r="D32" s="593" t="s">
        <v>340</v>
      </c>
      <c r="E32" s="594">
        <v>52</v>
      </c>
      <c r="F32" s="595">
        <v>9.91</v>
      </c>
      <c r="G32" s="595">
        <v>1.42</v>
      </c>
      <c r="H32" s="595">
        <v>8.49</v>
      </c>
      <c r="I32" s="595">
        <v>0.89</v>
      </c>
      <c r="J32" s="596"/>
      <c r="K32" s="596">
        <v>515</v>
      </c>
      <c r="L32" s="596">
        <v>74</v>
      </c>
      <c r="M32" s="596">
        <v>441</v>
      </c>
      <c r="N32" s="596">
        <v>46</v>
      </c>
      <c r="O32" s="596">
        <v>0.15</v>
      </c>
      <c r="P32" s="596">
        <v>7.8</v>
      </c>
      <c r="Q32" s="596"/>
    </row>
    <row r="33" spans="1:17" ht="108" x14ac:dyDescent="0.2">
      <c r="A33" s="590">
        <v>4</v>
      </c>
      <c r="B33" s="591" t="s">
        <v>396</v>
      </c>
      <c r="C33" s="592" t="s">
        <v>491</v>
      </c>
      <c r="D33" s="593" t="s">
        <v>397</v>
      </c>
      <c r="E33" s="597">
        <v>0.12</v>
      </c>
      <c r="F33" s="595">
        <v>976.55</v>
      </c>
      <c r="G33" s="595">
        <v>348.71</v>
      </c>
      <c r="H33" s="595">
        <v>627.84</v>
      </c>
      <c r="I33" s="595">
        <v>21.22</v>
      </c>
      <c r="J33" s="596"/>
      <c r="K33" s="596">
        <v>117</v>
      </c>
      <c r="L33" s="596">
        <v>42</v>
      </c>
      <c r="M33" s="596">
        <v>75</v>
      </c>
      <c r="N33" s="596">
        <v>3</v>
      </c>
      <c r="O33" s="596">
        <v>31.5</v>
      </c>
      <c r="P33" s="596">
        <v>3.78</v>
      </c>
      <c r="Q33" s="596"/>
    </row>
    <row r="34" spans="1:17" ht="108" x14ac:dyDescent="0.2">
      <c r="A34" s="590">
        <v>5</v>
      </c>
      <c r="B34" s="591" t="s">
        <v>398</v>
      </c>
      <c r="C34" s="592" t="s">
        <v>492</v>
      </c>
      <c r="D34" s="593" t="s">
        <v>359</v>
      </c>
      <c r="E34" s="594">
        <v>144</v>
      </c>
      <c r="F34" s="595">
        <v>8.2200000000000006</v>
      </c>
      <c r="G34" s="595">
        <v>8.2200000000000006</v>
      </c>
      <c r="H34" s="596"/>
      <c r="I34" s="596"/>
      <c r="J34" s="596"/>
      <c r="K34" s="596">
        <v>1184</v>
      </c>
      <c r="L34" s="596">
        <v>1184</v>
      </c>
      <c r="M34" s="596"/>
      <c r="N34" s="596"/>
      <c r="O34" s="596">
        <v>0.72099999999999997</v>
      </c>
      <c r="P34" s="596">
        <v>103.82</v>
      </c>
      <c r="Q34" s="596"/>
    </row>
    <row r="35" spans="1:17" ht="108" x14ac:dyDescent="0.2">
      <c r="A35" s="590">
        <v>6</v>
      </c>
      <c r="B35" s="591" t="s">
        <v>342</v>
      </c>
      <c r="C35" s="592" t="s">
        <v>493</v>
      </c>
      <c r="D35" s="593" t="s">
        <v>343</v>
      </c>
      <c r="E35" s="597">
        <v>1.8</v>
      </c>
      <c r="F35" s="595">
        <v>153.78</v>
      </c>
      <c r="G35" s="595">
        <v>153.78</v>
      </c>
      <c r="H35" s="596"/>
      <c r="I35" s="596"/>
      <c r="J35" s="596"/>
      <c r="K35" s="596">
        <v>277</v>
      </c>
      <c r="L35" s="596">
        <v>277</v>
      </c>
      <c r="M35" s="596"/>
      <c r="N35" s="596"/>
      <c r="O35" s="596">
        <v>13.891500000000001</v>
      </c>
      <c r="P35" s="596">
        <v>25</v>
      </c>
      <c r="Q35" s="596"/>
    </row>
    <row r="36" spans="1:17" x14ac:dyDescent="0.2">
      <c r="A36" s="1386" t="s">
        <v>494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595">
        <v>5102</v>
      </c>
      <c r="L36" s="595">
        <v>2221</v>
      </c>
      <c r="M36" s="595">
        <v>2881</v>
      </c>
      <c r="N36" s="595">
        <v>287</v>
      </c>
      <c r="O36" s="596"/>
      <c r="P36" s="595">
        <v>207.25</v>
      </c>
      <c r="Q36" s="596"/>
    </row>
    <row r="37" spans="1:17" ht="51.95" customHeight="1" x14ac:dyDescent="0.2">
      <c r="A37" s="1386" t="s">
        <v>495</v>
      </c>
      <c r="B37" s="1387"/>
      <c r="C37" s="1387"/>
      <c r="D37" s="1387"/>
      <c r="E37" s="1387"/>
      <c r="F37" s="1387"/>
      <c r="G37" s="1387"/>
      <c r="H37" s="1387"/>
      <c r="I37" s="1387"/>
      <c r="J37" s="1387"/>
      <c r="K37" s="595">
        <v>5868</v>
      </c>
      <c r="L37" s="595">
        <v>2555</v>
      </c>
      <c r="M37" s="595">
        <v>3313</v>
      </c>
      <c r="N37" s="595">
        <v>330</v>
      </c>
      <c r="O37" s="596"/>
      <c r="P37" s="595">
        <v>238.34</v>
      </c>
      <c r="Q37" s="596"/>
    </row>
    <row r="38" spans="1:17" x14ac:dyDescent="0.2">
      <c r="A38" s="1386" t="s">
        <v>496</v>
      </c>
      <c r="B38" s="1387"/>
      <c r="C38" s="1387"/>
      <c r="D38" s="1387"/>
      <c r="E38" s="1387"/>
      <c r="F38" s="1387"/>
      <c r="G38" s="1387"/>
      <c r="H38" s="1387"/>
      <c r="I38" s="1387"/>
      <c r="J38" s="1387"/>
      <c r="K38" s="595">
        <v>62724</v>
      </c>
      <c r="L38" s="595">
        <v>41289</v>
      </c>
      <c r="M38" s="595">
        <v>21435</v>
      </c>
      <c r="N38" s="595">
        <v>5332</v>
      </c>
      <c r="O38" s="596"/>
      <c r="P38" s="595">
        <v>238.34</v>
      </c>
      <c r="Q38" s="596"/>
    </row>
    <row r="39" spans="1:17" x14ac:dyDescent="0.2">
      <c r="A39" s="1386" t="s">
        <v>381</v>
      </c>
      <c r="B39" s="1387"/>
      <c r="C39" s="1387"/>
      <c r="D39" s="1387"/>
      <c r="E39" s="1387"/>
      <c r="F39" s="1387"/>
      <c r="G39" s="1387"/>
      <c r="H39" s="1387"/>
      <c r="I39" s="1387"/>
      <c r="J39" s="1387"/>
      <c r="K39" s="595">
        <v>36392</v>
      </c>
      <c r="L39" s="596"/>
      <c r="M39" s="596"/>
      <c r="N39" s="596"/>
      <c r="O39" s="596"/>
      <c r="P39" s="596"/>
      <c r="Q39" s="596"/>
    </row>
    <row r="40" spans="1:17" x14ac:dyDescent="0.2">
      <c r="A40" s="1386" t="s">
        <v>382</v>
      </c>
      <c r="B40" s="1387"/>
      <c r="C40" s="1387"/>
      <c r="D40" s="1387"/>
      <c r="E40" s="1387"/>
      <c r="F40" s="1387"/>
      <c r="G40" s="1387"/>
      <c r="H40" s="1387"/>
      <c r="I40" s="1387"/>
      <c r="J40" s="1387"/>
      <c r="K40" s="595">
        <v>22617</v>
      </c>
      <c r="L40" s="596"/>
      <c r="M40" s="596"/>
      <c r="N40" s="596"/>
      <c r="O40" s="596"/>
      <c r="P40" s="596"/>
      <c r="Q40" s="596"/>
    </row>
    <row r="41" spans="1:17" x14ac:dyDescent="0.2">
      <c r="A41" s="1388" t="s">
        <v>497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596"/>
      <c r="L41" s="596"/>
      <c r="M41" s="596"/>
      <c r="N41" s="596"/>
      <c r="O41" s="596"/>
      <c r="P41" s="596"/>
      <c r="Q41" s="596"/>
    </row>
    <row r="42" spans="1:17" x14ac:dyDescent="0.2">
      <c r="A42" s="1386" t="s">
        <v>384</v>
      </c>
      <c r="B42" s="1387"/>
      <c r="C42" s="1387"/>
      <c r="D42" s="1387"/>
      <c r="E42" s="1387"/>
      <c r="F42" s="1387"/>
      <c r="G42" s="1387"/>
      <c r="H42" s="1387"/>
      <c r="I42" s="1387"/>
      <c r="J42" s="1387"/>
      <c r="K42" s="595">
        <v>59752</v>
      </c>
      <c r="L42" s="596"/>
      <c r="M42" s="596"/>
      <c r="N42" s="596"/>
      <c r="O42" s="596"/>
      <c r="P42" s="595">
        <v>85.85</v>
      </c>
      <c r="Q42" s="596"/>
    </row>
    <row r="43" spans="1:17" x14ac:dyDescent="0.2">
      <c r="A43" s="1386" t="s">
        <v>385</v>
      </c>
      <c r="B43" s="1387"/>
      <c r="C43" s="1387"/>
      <c r="D43" s="1387"/>
      <c r="E43" s="1387"/>
      <c r="F43" s="1387"/>
      <c r="G43" s="1387"/>
      <c r="H43" s="1387"/>
      <c r="I43" s="1387"/>
      <c r="J43" s="1387"/>
      <c r="K43" s="595">
        <v>61981</v>
      </c>
      <c r="L43" s="596"/>
      <c r="M43" s="596"/>
      <c r="N43" s="596"/>
      <c r="O43" s="596"/>
      <c r="P43" s="595">
        <v>152.49</v>
      </c>
      <c r="Q43" s="596"/>
    </row>
    <row r="44" spans="1:17" x14ac:dyDescent="0.2">
      <c r="A44" s="1386" t="s">
        <v>387</v>
      </c>
      <c r="B44" s="1387"/>
      <c r="C44" s="1387"/>
      <c r="D44" s="1387"/>
      <c r="E44" s="1387"/>
      <c r="F44" s="1387"/>
      <c r="G44" s="1387"/>
      <c r="H44" s="1387"/>
      <c r="I44" s="1387"/>
      <c r="J44" s="1387"/>
      <c r="K44" s="595">
        <v>121733</v>
      </c>
      <c r="L44" s="596"/>
      <c r="M44" s="596"/>
      <c r="N44" s="596"/>
      <c r="O44" s="596"/>
      <c r="P44" s="595">
        <v>238.34</v>
      </c>
      <c r="Q44" s="596"/>
    </row>
    <row r="45" spans="1:17" x14ac:dyDescent="0.2">
      <c r="A45" s="1386" t="s">
        <v>388</v>
      </c>
      <c r="B45" s="1387"/>
      <c r="C45" s="1387"/>
      <c r="D45" s="1387"/>
      <c r="E45" s="1387"/>
      <c r="F45" s="1387"/>
      <c r="G45" s="1387"/>
      <c r="H45" s="1387"/>
      <c r="I45" s="1387"/>
      <c r="J45" s="1387"/>
      <c r="K45" s="596"/>
      <c r="L45" s="596"/>
      <c r="M45" s="596"/>
      <c r="N45" s="596"/>
      <c r="O45" s="596"/>
      <c r="P45" s="596"/>
      <c r="Q45" s="596"/>
    </row>
    <row r="46" spans="1:17" x14ac:dyDescent="0.2">
      <c r="A46" s="1386" t="s">
        <v>390</v>
      </c>
      <c r="B46" s="1387"/>
      <c r="C46" s="1387"/>
      <c r="D46" s="1387"/>
      <c r="E46" s="1387"/>
      <c r="F46" s="1387"/>
      <c r="G46" s="1387"/>
      <c r="H46" s="1387"/>
      <c r="I46" s="1387"/>
      <c r="J46" s="1387"/>
      <c r="K46" s="595">
        <v>21435</v>
      </c>
      <c r="L46" s="596"/>
      <c r="M46" s="596"/>
      <c r="N46" s="596"/>
      <c r="O46" s="596"/>
      <c r="P46" s="596"/>
      <c r="Q46" s="596"/>
    </row>
    <row r="47" spans="1:17" x14ac:dyDescent="0.2">
      <c r="A47" s="1386" t="s">
        <v>391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595">
        <v>46621</v>
      </c>
      <c r="L47" s="596"/>
      <c r="M47" s="596"/>
      <c r="N47" s="596"/>
      <c r="O47" s="596"/>
      <c r="P47" s="596"/>
      <c r="Q47" s="596"/>
    </row>
    <row r="48" spans="1:17" x14ac:dyDescent="0.2">
      <c r="A48" s="1386" t="s">
        <v>392</v>
      </c>
      <c r="B48" s="1387"/>
      <c r="C48" s="1387"/>
      <c r="D48" s="1387"/>
      <c r="E48" s="1387"/>
      <c r="F48" s="1387"/>
      <c r="G48" s="1387"/>
      <c r="H48" s="1387"/>
      <c r="I48" s="1387"/>
      <c r="J48" s="1387"/>
      <c r="K48" s="595">
        <v>36392</v>
      </c>
      <c r="L48" s="596"/>
      <c r="M48" s="596"/>
      <c r="N48" s="596"/>
      <c r="O48" s="596"/>
      <c r="P48" s="596"/>
      <c r="Q48" s="596"/>
    </row>
    <row r="49" spans="1:17" x14ac:dyDescent="0.2">
      <c r="A49" s="1386" t="s">
        <v>393</v>
      </c>
      <c r="B49" s="1387"/>
      <c r="C49" s="1387"/>
      <c r="D49" s="1387"/>
      <c r="E49" s="1387"/>
      <c r="F49" s="1387"/>
      <c r="G49" s="1387"/>
      <c r="H49" s="1387"/>
      <c r="I49" s="1387"/>
      <c r="J49" s="1387"/>
      <c r="K49" s="595">
        <v>22617</v>
      </c>
      <c r="L49" s="596"/>
      <c r="M49" s="596"/>
      <c r="N49" s="596"/>
      <c r="O49" s="596"/>
      <c r="P49" s="596"/>
      <c r="Q49" s="596"/>
    </row>
    <row r="50" spans="1:17" x14ac:dyDescent="0.2">
      <c r="A50" s="1388" t="s">
        <v>346</v>
      </c>
      <c r="B50" s="1387"/>
      <c r="C50" s="1387"/>
      <c r="D50" s="1387"/>
      <c r="E50" s="1387"/>
      <c r="F50" s="1387"/>
      <c r="G50" s="1387"/>
      <c r="H50" s="1387"/>
      <c r="I50" s="1387"/>
      <c r="J50" s="1387"/>
      <c r="K50" s="599">
        <v>121733</v>
      </c>
      <c r="L50" s="596"/>
      <c r="M50" s="596"/>
      <c r="N50" s="596"/>
      <c r="O50" s="596"/>
      <c r="P50" s="599">
        <v>238.34</v>
      </c>
      <c r="Q50" s="596"/>
    </row>
    <row r="51" spans="1:17" ht="19.149999999999999" customHeight="1" x14ac:dyDescent="0.2">
      <c r="A51" s="1391" t="s">
        <v>347</v>
      </c>
      <c r="B51" s="1387"/>
      <c r="C51" s="1387"/>
      <c r="D51" s="1387"/>
      <c r="E51" s="1387"/>
      <c r="F51" s="1387"/>
      <c r="G51" s="1387"/>
      <c r="H51" s="1387"/>
      <c r="I51" s="1387"/>
      <c r="J51" s="1387"/>
      <c r="K51" s="1387"/>
      <c r="L51" s="1387"/>
      <c r="M51" s="1387"/>
      <c r="N51" s="1387"/>
      <c r="O51" s="1387"/>
      <c r="P51" s="1387"/>
      <c r="Q51" s="1387"/>
    </row>
    <row r="52" spans="1:17" ht="96" x14ac:dyDescent="0.2">
      <c r="A52" s="590">
        <v>7</v>
      </c>
      <c r="B52" s="591" t="s">
        <v>344</v>
      </c>
      <c r="C52" s="592" t="s">
        <v>498</v>
      </c>
      <c r="D52" s="593" t="s">
        <v>336</v>
      </c>
      <c r="E52" s="594">
        <v>3</v>
      </c>
      <c r="F52" s="595">
        <v>14.15</v>
      </c>
      <c r="G52" s="595">
        <v>1.88</v>
      </c>
      <c r="H52" s="595">
        <v>12.27</v>
      </c>
      <c r="I52" s="595">
        <v>1.63</v>
      </c>
      <c r="J52" s="596"/>
      <c r="K52" s="596">
        <v>42</v>
      </c>
      <c r="L52" s="596">
        <v>6</v>
      </c>
      <c r="M52" s="596">
        <v>36</v>
      </c>
      <c r="N52" s="596">
        <v>5</v>
      </c>
      <c r="O52" s="596">
        <v>0.2</v>
      </c>
      <c r="P52" s="596">
        <v>0.6</v>
      </c>
      <c r="Q52" s="596"/>
    </row>
    <row r="53" spans="1:17" ht="96" x14ac:dyDescent="0.2">
      <c r="A53" s="590">
        <v>8</v>
      </c>
      <c r="B53" s="591" t="s">
        <v>345</v>
      </c>
      <c r="C53" s="592" t="s">
        <v>499</v>
      </c>
      <c r="D53" s="593" t="s">
        <v>336</v>
      </c>
      <c r="E53" s="594">
        <v>6</v>
      </c>
      <c r="F53" s="595">
        <v>58.52</v>
      </c>
      <c r="G53" s="595">
        <v>3.85</v>
      </c>
      <c r="H53" s="595">
        <v>54.67</v>
      </c>
      <c r="I53" s="595">
        <v>6.54</v>
      </c>
      <c r="J53" s="596"/>
      <c r="K53" s="596">
        <v>351</v>
      </c>
      <c r="L53" s="596">
        <v>23</v>
      </c>
      <c r="M53" s="596">
        <v>328</v>
      </c>
      <c r="N53" s="596">
        <v>39</v>
      </c>
      <c r="O53" s="596">
        <v>0.41</v>
      </c>
      <c r="P53" s="596">
        <v>2.46</v>
      </c>
      <c r="Q53" s="596"/>
    </row>
    <row r="54" spans="1:17" ht="96" x14ac:dyDescent="0.2">
      <c r="A54" s="590">
        <v>9</v>
      </c>
      <c r="B54" s="591" t="s">
        <v>349</v>
      </c>
      <c r="C54" s="592" t="s">
        <v>500</v>
      </c>
      <c r="D54" s="593" t="s">
        <v>336</v>
      </c>
      <c r="E54" s="594">
        <v>3</v>
      </c>
      <c r="F54" s="595">
        <v>284.57</v>
      </c>
      <c r="G54" s="595">
        <v>64.94</v>
      </c>
      <c r="H54" s="595">
        <v>180.44</v>
      </c>
      <c r="I54" s="595">
        <v>9.9499999999999993</v>
      </c>
      <c r="J54" s="596"/>
      <c r="K54" s="596">
        <v>854</v>
      </c>
      <c r="L54" s="596">
        <v>195</v>
      </c>
      <c r="M54" s="596">
        <v>541</v>
      </c>
      <c r="N54" s="596">
        <v>30</v>
      </c>
      <c r="O54" s="596">
        <v>6.54</v>
      </c>
      <c r="P54" s="596">
        <v>19.62</v>
      </c>
      <c r="Q54" s="596"/>
    </row>
    <row r="55" spans="1:17" ht="96" x14ac:dyDescent="0.2">
      <c r="A55" s="590">
        <v>10</v>
      </c>
      <c r="B55" s="591" t="s">
        <v>501</v>
      </c>
      <c r="C55" s="592" t="s">
        <v>502</v>
      </c>
      <c r="D55" s="593" t="s">
        <v>503</v>
      </c>
      <c r="E55" s="594">
        <v>3</v>
      </c>
      <c r="F55" s="595">
        <v>86.74</v>
      </c>
      <c r="G55" s="595">
        <v>21.53</v>
      </c>
      <c r="H55" s="595">
        <v>20.149999999999999</v>
      </c>
      <c r="I55" s="595">
        <v>2.67</v>
      </c>
      <c r="J55" s="596"/>
      <c r="K55" s="596">
        <v>260</v>
      </c>
      <c r="L55" s="596">
        <v>65</v>
      </c>
      <c r="M55" s="596">
        <v>60</v>
      </c>
      <c r="N55" s="596">
        <v>8</v>
      </c>
      <c r="O55" s="596">
        <v>2.14</v>
      </c>
      <c r="P55" s="596">
        <v>6.42</v>
      </c>
      <c r="Q55" s="596"/>
    </row>
    <row r="56" spans="1:17" ht="132" x14ac:dyDescent="0.2">
      <c r="A56" s="590">
        <v>11</v>
      </c>
      <c r="B56" s="591" t="s">
        <v>351</v>
      </c>
      <c r="C56" s="592" t="s">
        <v>504</v>
      </c>
      <c r="D56" s="593" t="s">
        <v>339</v>
      </c>
      <c r="E56" s="597">
        <v>1.5649999999999999</v>
      </c>
      <c r="F56" s="595">
        <v>1205.25</v>
      </c>
      <c r="G56" s="595">
        <v>368.54</v>
      </c>
      <c r="H56" s="595">
        <v>835.1</v>
      </c>
      <c r="I56" s="595">
        <v>76.38</v>
      </c>
      <c r="J56" s="596"/>
      <c r="K56" s="596">
        <v>1886</v>
      </c>
      <c r="L56" s="596">
        <v>577</v>
      </c>
      <c r="M56" s="596">
        <v>1307</v>
      </c>
      <c r="N56" s="596">
        <v>120</v>
      </c>
      <c r="O56" s="596">
        <v>34.9</v>
      </c>
      <c r="P56" s="596">
        <v>54.62</v>
      </c>
      <c r="Q56" s="596"/>
    </row>
    <row r="57" spans="1:17" ht="108" x14ac:dyDescent="0.2">
      <c r="A57" s="590">
        <v>12</v>
      </c>
      <c r="B57" s="591" t="s">
        <v>342</v>
      </c>
      <c r="C57" s="592" t="s">
        <v>505</v>
      </c>
      <c r="D57" s="593" t="s">
        <v>343</v>
      </c>
      <c r="E57" s="597">
        <v>3.6</v>
      </c>
      <c r="F57" s="595">
        <v>223.86</v>
      </c>
      <c r="G57" s="595">
        <v>219.68</v>
      </c>
      <c r="H57" s="596"/>
      <c r="I57" s="596"/>
      <c r="J57" s="596"/>
      <c r="K57" s="596">
        <v>806</v>
      </c>
      <c r="L57" s="596">
        <v>791</v>
      </c>
      <c r="M57" s="596"/>
      <c r="N57" s="596"/>
      <c r="O57" s="596">
        <v>19.844999999999999</v>
      </c>
      <c r="P57" s="596">
        <v>71.44</v>
      </c>
      <c r="Q57" s="596"/>
    </row>
    <row r="58" spans="1:17" ht="19.149999999999999" customHeight="1" x14ac:dyDescent="0.2">
      <c r="A58" s="1386" t="s">
        <v>352</v>
      </c>
      <c r="B58" s="1387"/>
      <c r="C58" s="1387"/>
      <c r="D58" s="1387"/>
      <c r="E58" s="1387"/>
      <c r="F58" s="1387"/>
      <c r="G58" s="1387"/>
      <c r="H58" s="1387"/>
      <c r="I58" s="1387"/>
      <c r="J58" s="1387"/>
      <c r="K58" s="1387"/>
      <c r="L58" s="1387"/>
      <c r="M58" s="1387"/>
      <c r="N58" s="1387"/>
      <c r="O58" s="1387"/>
      <c r="P58" s="1387"/>
      <c r="Q58" s="1387"/>
    </row>
    <row r="59" spans="1:17" ht="108" x14ac:dyDescent="0.2">
      <c r="A59" s="590">
        <v>13</v>
      </c>
      <c r="B59" s="591" t="s">
        <v>353</v>
      </c>
      <c r="C59" s="592" t="s">
        <v>506</v>
      </c>
      <c r="D59" s="593" t="s">
        <v>354</v>
      </c>
      <c r="E59" s="597">
        <v>1.2</v>
      </c>
      <c r="F59" s="595">
        <v>1378.67</v>
      </c>
      <c r="G59" s="595">
        <v>230.47</v>
      </c>
      <c r="H59" s="595">
        <v>101.98</v>
      </c>
      <c r="I59" s="595">
        <v>2.82</v>
      </c>
      <c r="J59" s="596"/>
      <c r="K59" s="596">
        <v>1654</v>
      </c>
      <c r="L59" s="596">
        <v>277</v>
      </c>
      <c r="M59" s="596">
        <v>122</v>
      </c>
      <c r="N59" s="596">
        <v>3</v>
      </c>
      <c r="O59" s="596">
        <v>21.3</v>
      </c>
      <c r="P59" s="596">
        <v>25.56</v>
      </c>
      <c r="Q59" s="596"/>
    </row>
    <row r="60" spans="1:17" ht="36" x14ac:dyDescent="0.2">
      <c r="A60" s="590">
        <v>14</v>
      </c>
      <c r="B60" s="591" t="s">
        <v>507</v>
      </c>
      <c r="C60" s="592" t="s">
        <v>409</v>
      </c>
      <c r="D60" s="593" t="s">
        <v>405</v>
      </c>
      <c r="E60" s="594">
        <v>-0.11</v>
      </c>
      <c r="F60" s="595">
        <v>4668.87</v>
      </c>
      <c r="G60" s="596"/>
      <c r="H60" s="596"/>
      <c r="I60" s="596"/>
      <c r="J60" s="596"/>
      <c r="K60" s="596">
        <v>-514</v>
      </c>
      <c r="L60" s="596"/>
      <c r="M60" s="596"/>
      <c r="N60" s="596"/>
      <c r="O60" s="596"/>
      <c r="P60" s="596"/>
      <c r="Q60" s="596"/>
    </row>
    <row r="61" spans="1:17" ht="96" x14ac:dyDescent="0.2">
      <c r="A61" s="590">
        <v>15</v>
      </c>
      <c r="B61" s="591" t="s">
        <v>355</v>
      </c>
      <c r="C61" s="592" t="s">
        <v>508</v>
      </c>
      <c r="D61" s="593" t="s">
        <v>356</v>
      </c>
      <c r="E61" s="594">
        <v>12</v>
      </c>
      <c r="F61" s="595">
        <v>162.19</v>
      </c>
      <c r="G61" s="595">
        <v>7.88</v>
      </c>
      <c r="H61" s="595">
        <v>108.3</v>
      </c>
      <c r="I61" s="595">
        <v>6.75</v>
      </c>
      <c r="J61" s="596"/>
      <c r="K61" s="596">
        <v>1946</v>
      </c>
      <c r="L61" s="596">
        <v>95</v>
      </c>
      <c r="M61" s="596">
        <v>1300</v>
      </c>
      <c r="N61" s="596">
        <v>81</v>
      </c>
      <c r="O61" s="596">
        <v>0.81</v>
      </c>
      <c r="P61" s="596">
        <v>9.7200000000000006</v>
      </c>
      <c r="Q61" s="596"/>
    </row>
    <row r="62" spans="1:17" ht="24" x14ac:dyDescent="0.2">
      <c r="A62" s="590">
        <v>16</v>
      </c>
      <c r="B62" s="591" t="s">
        <v>403</v>
      </c>
      <c r="C62" s="592" t="s">
        <v>404</v>
      </c>
      <c r="D62" s="593" t="s">
        <v>405</v>
      </c>
      <c r="E62" s="594">
        <v>-0.06</v>
      </c>
      <c r="F62" s="595">
        <v>9149.81</v>
      </c>
      <c r="G62" s="596"/>
      <c r="H62" s="596"/>
      <c r="I62" s="596"/>
      <c r="J62" s="596"/>
      <c r="K62" s="596">
        <v>-549</v>
      </c>
      <c r="L62" s="596"/>
      <c r="M62" s="596"/>
      <c r="N62" s="596"/>
      <c r="O62" s="596"/>
      <c r="P62" s="596"/>
      <c r="Q62" s="596"/>
    </row>
    <row r="63" spans="1:17" x14ac:dyDescent="0.2">
      <c r="A63" s="1386" t="s">
        <v>494</v>
      </c>
      <c r="B63" s="1387"/>
      <c r="C63" s="1387"/>
      <c r="D63" s="1387"/>
      <c r="E63" s="1387"/>
      <c r="F63" s="1387"/>
      <c r="G63" s="1387"/>
      <c r="H63" s="1387"/>
      <c r="I63" s="1387"/>
      <c r="J63" s="1387"/>
      <c r="K63" s="595">
        <v>6736</v>
      </c>
      <c r="L63" s="595">
        <v>2029</v>
      </c>
      <c r="M63" s="595">
        <v>3694</v>
      </c>
      <c r="N63" s="595">
        <v>286</v>
      </c>
      <c r="O63" s="596"/>
      <c r="P63" s="595">
        <v>190.44</v>
      </c>
      <c r="Q63" s="596"/>
    </row>
    <row r="64" spans="1:17" ht="51.95" customHeight="1" x14ac:dyDescent="0.2">
      <c r="A64" s="1386" t="s">
        <v>509</v>
      </c>
      <c r="B64" s="1387"/>
      <c r="C64" s="1387"/>
      <c r="D64" s="1387"/>
      <c r="E64" s="1387"/>
      <c r="F64" s="1387"/>
      <c r="G64" s="1387"/>
      <c r="H64" s="1387"/>
      <c r="I64" s="1387"/>
      <c r="J64" s="1387"/>
      <c r="K64" s="595">
        <v>7594</v>
      </c>
      <c r="L64" s="595">
        <v>2333</v>
      </c>
      <c r="M64" s="595">
        <v>4248</v>
      </c>
      <c r="N64" s="595">
        <v>328</v>
      </c>
      <c r="O64" s="596"/>
      <c r="P64" s="595">
        <v>219</v>
      </c>
      <c r="Q64" s="596"/>
    </row>
    <row r="65" spans="1:17" x14ac:dyDescent="0.2">
      <c r="A65" s="1386" t="s">
        <v>496</v>
      </c>
      <c r="B65" s="1387"/>
      <c r="C65" s="1387"/>
      <c r="D65" s="1387"/>
      <c r="E65" s="1387"/>
      <c r="F65" s="1387"/>
      <c r="G65" s="1387"/>
      <c r="H65" s="1387"/>
      <c r="I65" s="1387"/>
      <c r="J65" s="1387"/>
      <c r="K65" s="595">
        <v>69794</v>
      </c>
      <c r="L65" s="595">
        <v>37701</v>
      </c>
      <c r="M65" s="595">
        <v>27484</v>
      </c>
      <c r="N65" s="595">
        <v>5300</v>
      </c>
      <c r="O65" s="596"/>
      <c r="P65" s="595">
        <v>219</v>
      </c>
      <c r="Q65" s="596"/>
    </row>
    <row r="66" spans="1:17" x14ac:dyDescent="0.2">
      <c r="A66" s="1386" t="s">
        <v>381</v>
      </c>
      <c r="B66" s="1387"/>
      <c r="C66" s="1387"/>
      <c r="D66" s="1387"/>
      <c r="E66" s="1387"/>
      <c r="F66" s="1387"/>
      <c r="G66" s="1387"/>
      <c r="H66" s="1387"/>
      <c r="I66" s="1387"/>
      <c r="J66" s="1387"/>
      <c r="K66" s="595">
        <v>36625</v>
      </c>
      <c r="L66" s="596"/>
      <c r="M66" s="596"/>
      <c r="N66" s="596"/>
      <c r="O66" s="596"/>
      <c r="P66" s="596"/>
      <c r="Q66" s="596"/>
    </row>
    <row r="67" spans="1:17" x14ac:dyDescent="0.2">
      <c r="A67" s="1386" t="s">
        <v>382</v>
      </c>
      <c r="B67" s="1387"/>
      <c r="C67" s="1387"/>
      <c r="D67" s="1387"/>
      <c r="E67" s="1387"/>
      <c r="F67" s="1387"/>
      <c r="G67" s="1387"/>
      <c r="H67" s="1387"/>
      <c r="I67" s="1387"/>
      <c r="J67" s="1387"/>
      <c r="K67" s="595">
        <v>21491</v>
      </c>
      <c r="L67" s="596"/>
      <c r="M67" s="596"/>
      <c r="N67" s="596"/>
      <c r="O67" s="596"/>
      <c r="P67" s="596"/>
      <c r="Q67" s="596"/>
    </row>
    <row r="68" spans="1:17" x14ac:dyDescent="0.2">
      <c r="A68" s="1388" t="s">
        <v>510</v>
      </c>
      <c r="B68" s="1387"/>
      <c r="C68" s="1387"/>
      <c r="D68" s="1387"/>
      <c r="E68" s="1387"/>
      <c r="F68" s="1387"/>
      <c r="G68" s="1387"/>
      <c r="H68" s="1387"/>
      <c r="I68" s="1387"/>
      <c r="J68" s="1387"/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384</v>
      </c>
      <c r="B69" s="1387"/>
      <c r="C69" s="1387"/>
      <c r="D69" s="1387"/>
      <c r="E69" s="1387"/>
      <c r="F69" s="1387"/>
      <c r="G69" s="1387"/>
      <c r="H69" s="1387"/>
      <c r="I69" s="1387"/>
      <c r="J69" s="1387"/>
      <c r="K69" s="595">
        <v>77263</v>
      </c>
      <c r="L69" s="596"/>
      <c r="M69" s="596"/>
      <c r="N69" s="596"/>
      <c r="O69" s="596"/>
      <c r="P69" s="595">
        <v>107.45</v>
      </c>
      <c r="Q69" s="596"/>
    </row>
    <row r="70" spans="1:17" x14ac:dyDescent="0.2">
      <c r="A70" s="1386" t="s">
        <v>385</v>
      </c>
      <c r="B70" s="1387"/>
      <c r="C70" s="1387"/>
      <c r="D70" s="1387"/>
      <c r="E70" s="1387"/>
      <c r="F70" s="1387"/>
      <c r="G70" s="1387"/>
      <c r="H70" s="1387"/>
      <c r="I70" s="1387"/>
      <c r="J70" s="1387"/>
      <c r="K70" s="595">
        <v>50647</v>
      </c>
      <c r="L70" s="596"/>
      <c r="M70" s="596"/>
      <c r="N70" s="596"/>
      <c r="O70" s="596"/>
      <c r="P70" s="595">
        <v>111.55</v>
      </c>
      <c r="Q70" s="596"/>
    </row>
    <row r="71" spans="1:17" x14ac:dyDescent="0.2">
      <c r="A71" s="1386" t="s">
        <v>387</v>
      </c>
      <c r="B71" s="1387"/>
      <c r="C71" s="1387"/>
      <c r="D71" s="1387"/>
      <c r="E71" s="1387"/>
      <c r="F71" s="1387"/>
      <c r="G71" s="1387"/>
      <c r="H71" s="1387"/>
      <c r="I71" s="1387"/>
      <c r="J71" s="1387"/>
      <c r="K71" s="595">
        <v>127910</v>
      </c>
      <c r="L71" s="596"/>
      <c r="M71" s="596"/>
      <c r="N71" s="596"/>
      <c r="O71" s="596"/>
      <c r="P71" s="595">
        <v>219</v>
      </c>
      <c r="Q71" s="596"/>
    </row>
    <row r="72" spans="1:17" x14ac:dyDescent="0.2">
      <c r="A72" s="1386" t="s">
        <v>388</v>
      </c>
      <c r="B72" s="1387"/>
      <c r="C72" s="1387"/>
      <c r="D72" s="1387"/>
      <c r="E72" s="1387"/>
      <c r="F72" s="1387"/>
      <c r="G72" s="1387"/>
      <c r="H72" s="1387"/>
      <c r="I72" s="1387"/>
      <c r="J72" s="1387"/>
      <c r="K72" s="596"/>
      <c r="L72" s="596"/>
      <c r="M72" s="596"/>
      <c r="N72" s="596"/>
      <c r="O72" s="596"/>
      <c r="P72" s="596"/>
      <c r="Q72" s="596"/>
    </row>
    <row r="73" spans="1:17" x14ac:dyDescent="0.2">
      <c r="A73" s="1386" t="s">
        <v>389</v>
      </c>
      <c r="B73" s="1387"/>
      <c r="C73" s="1387"/>
      <c r="D73" s="1387"/>
      <c r="E73" s="1387"/>
      <c r="F73" s="1387"/>
      <c r="G73" s="1387"/>
      <c r="H73" s="1387"/>
      <c r="I73" s="1387"/>
      <c r="J73" s="1387"/>
      <c r="K73" s="595">
        <v>4609</v>
      </c>
      <c r="L73" s="596"/>
      <c r="M73" s="596"/>
      <c r="N73" s="596"/>
      <c r="O73" s="596"/>
      <c r="P73" s="596"/>
      <c r="Q73" s="596"/>
    </row>
    <row r="74" spans="1:17" x14ac:dyDescent="0.2">
      <c r="A74" s="1386" t="s">
        <v>390</v>
      </c>
      <c r="B74" s="1387"/>
      <c r="C74" s="1387"/>
      <c r="D74" s="1387"/>
      <c r="E74" s="1387"/>
      <c r="F74" s="1387"/>
      <c r="G74" s="1387"/>
      <c r="H74" s="1387"/>
      <c r="I74" s="1387"/>
      <c r="J74" s="1387"/>
      <c r="K74" s="595">
        <v>27484</v>
      </c>
      <c r="L74" s="596"/>
      <c r="M74" s="596"/>
      <c r="N74" s="596"/>
      <c r="O74" s="596"/>
      <c r="P74" s="596"/>
      <c r="Q74" s="596"/>
    </row>
    <row r="75" spans="1:17" x14ac:dyDescent="0.2">
      <c r="A75" s="1386" t="s">
        <v>391</v>
      </c>
      <c r="B75" s="1387"/>
      <c r="C75" s="1387"/>
      <c r="D75" s="1387"/>
      <c r="E75" s="1387"/>
      <c r="F75" s="1387"/>
      <c r="G75" s="1387"/>
      <c r="H75" s="1387"/>
      <c r="I75" s="1387"/>
      <c r="J75" s="1387"/>
      <c r="K75" s="595">
        <v>43001</v>
      </c>
      <c r="L75" s="596"/>
      <c r="M75" s="596"/>
      <c r="N75" s="596"/>
      <c r="O75" s="596"/>
      <c r="P75" s="596"/>
      <c r="Q75" s="596"/>
    </row>
    <row r="76" spans="1:17" x14ac:dyDescent="0.2">
      <c r="A76" s="1386" t="s">
        <v>392</v>
      </c>
      <c r="B76" s="1387"/>
      <c r="C76" s="1387"/>
      <c r="D76" s="1387"/>
      <c r="E76" s="1387"/>
      <c r="F76" s="1387"/>
      <c r="G76" s="1387"/>
      <c r="H76" s="1387"/>
      <c r="I76" s="1387"/>
      <c r="J76" s="1387"/>
      <c r="K76" s="595">
        <v>36625</v>
      </c>
      <c r="L76" s="596"/>
      <c r="M76" s="596"/>
      <c r="N76" s="596"/>
      <c r="O76" s="596"/>
      <c r="P76" s="596"/>
      <c r="Q76" s="596"/>
    </row>
    <row r="77" spans="1:17" x14ac:dyDescent="0.2">
      <c r="A77" s="1386" t="s">
        <v>393</v>
      </c>
      <c r="B77" s="1387"/>
      <c r="C77" s="1387"/>
      <c r="D77" s="1387"/>
      <c r="E77" s="1387"/>
      <c r="F77" s="1387"/>
      <c r="G77" s="1387"/>
      <c r="H77" s="1387"/>
      <c r="I77" s="1387"/>
      <c r="J77" s="1387"/>
      <c r="K77" s="595">
        <v>21491</v>
      </c>
      <c r="L77" s="596"/>
      <c r="M77" s="596"/>
      <c r="N77" s="596"/>
      <c r="O77" s="596"/>
      <c r="P77" s="596"/>
      <c r="Q77" s="596"/>
    </row>
    <row r="78" spans="1:17" x14ac:dyDescent="0.2">
      <c r="A78" s="1388" t="s">
        <v>360</v>
      </c>
      <c r="B78" s="1387"/>
      <c r="C78" s="1387"/>
      <c r="D78" s="1387"/>
      <c r="E78" s="1387"/>
      <c r="F78" s="1387"/>
      <c r="G78" s="1387"/>
      <c r="H78" s="1387"/>
      <c r="I78" s="1387"/>
      <c r="J78" s="1387"/>
      <c r="K78" s="599">
        <v>127910</v>
      </c>
      <c r="L78" s="596"/>
      <c r="M78" s="596"/>
      <c r="N78" s="596"/>
      <c r="O78" s="596"/>
      <c r="P78" s="599">
        <v>219</v>
      </c>
      <c r="Q78" s="596"/>
    </row>
    <row r="79" spans="1:17" ht="19.149999999999999" customHeight="1" x14ac:dyDescent="0.2">
      <c r="A79" s="1391" t="s">
        <v>511</v>
      </c>
      <c r="B79" s="1387"/>
      <c r="C79" s="1387"/>
      <c r="D79" s="1387"/>
      <c r="E79" s="1387"/>
      <c r="F79" s="1387"/>
      <c r="G79" s="1387"/>
      <c r="H79" s="1387"/>
      <c r="I79" s="1387"/>
      <c r="J79" s="1387"/>
      <c r="K79" s="1387"/>
      <c r="L79" s="1387"/>
      <c r="M79" s="1387"/>
      <c r="N79" s="1387"/>
      <c r="O79" s="1387"/>
      <c r="P79" s="1387"/>
      <c r="Q79" s="1387"/>
    </row>
    <row r="80" spans="1:17" ht="108" x14ac:dyDescent="0.2">
      <c r="A80" s="590">
        <v>17</v>
      </c>
      <c r="B80" s="591" t="s">
        <v>407</v>
      </c>
      <c r="C80" s="592" t="s">
        <v>512</v>
      </c>
      <c r="D80" s="593" t="s">
        <v>406</v>
      </c>
      <c r="E80" s="594">
        <v>12</v>
      </c>
      <c r="F80" s="595">
        <v>22.1</v>
      </c>
      <c r="G80" s="595">
        <v>22.1</v>
      </c>
      <c r="H80" s="596"/>
      <c r="I80" s="596"/>
      <c r="J80" s="596"/>
      <c r="K80" s="596">
        <v>265</v>
      </c>
      <c r="L80" s="596">
        <v>265</v>
      </c>
      <c r="M80" s="596"/>
      <c r="N80" s="596"/>
      <c r="O80" s="596">
        <v>1.5</v>
      </c>
      <c r="P80" s="596">
        <v>18</v>
      </c>
      <c r="Q80" s="596"/>
    </row>
    <row r="81" spans="1:17" x14ac:dyDescent="0.2">
      <c r="A81" s="1386" t="s">
        <v>494</v>
      </c>
      <c r="B81" s="1387"/>
      <c r="C81" s="1387"/>
      <c r="D81" s="1387"/>
      <c r="E81" s="1387"/>
      <c r="F81" s="1387"/>
      <c r="G81" s="1387"/>
      <c r="H81" s="1387"/>
      <c r="I81" s="1387"/>
      <c r="J81" s="1387"/>
      <c r="K81" s="595">
        <v>265</v>
      </c>
      <c r="L81" s="595">
        <v>265</v>
      </c>
      <c r="M81" s="596"/>
      <c r="N81" s="596"/>
      <c r="O81" s="596"/>
      <c r="P81" s="595">
        <v>18</v>
      </c>
      <c r="Q81" s="596"/>
    </row>
    <row r="82" spans="1:17" x14ac:dyDescent="0.2">
      <c r="A82" s="1386" t="s">
        <v>513</v>
      </c>
      <c r="B82" s="1387"/>
      <c r="C82" s="1387"/>
      <c r="D82" s="1387"/>
      <c r="E82" s="1387"/>
      <c r="F82" s="1387"/>
      <c r="G82" s="1387"/>
      <c r="H82" s="1387"/>
      <c r="I82" s="1387"/>
      <c r="J82" s="1387"/>
      <c r="K82" s="595">
        <v>254</v>
      </c>
      <c r="L82" s="595">
        <v>254</v>
      </c>
      <c r="M82" s="596"/>
      <c r="N82" s="596"/>
      <c r="O82" s="596"/>
      <c r="P82" s="595">
        <v>17.28</v>
      </c>
      <c r="Q82" s="596"/>
    </row>
    <row r="83" spans="1:17" x14ac:dyDescent="0.2">
      <c r="A83" s="1386" t="s">
        <v>496</v>
      </c>
      <c r="B83" s="1387"/>
      <c r="C83" s="1387"/>
      <c r="D83" s="1387"/>
      <c r="E83" s="1387"/>
      <c r="F83" s="1387"/>
      <c r="G83" s="1387"/>
      <c r="H83" s="1387"/>
      <c r="I83" s="1387"/>
      <c r="J83" s="1387"/>
      <c r="K83" s="595">
        <v>4102</v>
      </c>
      <c r="L83" s="595">
        <v>4102</v>
      </c>
      <c r="M83" s="596"/>
      <c r="N83" s="596"/>
      <c r="O83" s="596"/>
      <c r="P83" s="595">
        <v>17.28</v>
      </c>
      <c r="Q83" s="596"/>
    </row>
    <row r="84" spans="1:17" x14ac:dyDescent="0.2">
      <c r="A84" s="1386" t="s">
        <v>381</v>
      </c>
      <c r="B84" s="1387"/>
      <c r="C84" s="1387"/>
      <c r="D84" s="1387"/>
      <c r="E84" s="1387"/>
      <c r="F84" s="1387"/>
      <c r="G84" s="1387"/>
      <c r="H84" s="1387"/>
      <c r="I84" s="1387"/>
      <c r="J84" s="1387"/>
      <c r="K84" s="595">
        <v>2256</v>
      </c>
      <c r="L84" s="596"/>
      <c r="M84" s="596"/>
      <c r="N84" s="596"/>
      <c r="O84" s="596"/>
      <c r="P84" s="596"/>
      <c r="Q84" s="596"/>
    </row>
    <row r="85" spans="1:17" x14ac:dyDescent="0.2">
      <c r="A85" s="1386" t="s">
        <v>382</v>
      </c>
      <c r="B85" s="1387"/>
      <c r="C85" s="1387"/>
      <c r="D85" s="1387"/>
      <c r="E85" s="1387"/>
      <c r="F85" s="1387"/>
      <c r="G85" s="1387"/>
      <c r="H85" s="1387"/>
      <c r="I85" s="1387"/>
      <c r="J85" s="1387"/>
      <c r="K85" s="595">
        <v>1313</v>
      </c>
      <c r="L85" s="596"/>
      <c r="M85" s="596"/>
      <c r="N85" s="596"/>
      <c r="O85" s="596"/>
      <c r="P85" s="596"/>
      <c r="Q85" s="596"/>
    </row>
    <row r="86" spans="1:17" x14ac:dyDescent="0.2">
      <c r="A86" s="1388" t="s">
        <v>514</v>
      </c>
      <c r="B86" s="1387"/>
      <c r="C86" s="1387"/>
      <c r="D86" s="1387"/>
      <c r="E86" s="1387"/>
      <c r="F86" s="1387"/>
      <c r="G86" s="1387"/>
      <c r="H86" s="1387"/>
      <c r="I86" s="1387"/>
      <c r="J86" s="1387"/>
      <c r="K86" s="596"/>
      <c r="L86" s="596"/>
      <c r="M86" s="596"/>
      <c r="N86" s="596"/>
      <c r="O86" s="596"/>
      <c r="P86" s="596"/>
      <c r="Q86" s="596"/>
    </row>
    <row r="87" spans="1:17" x14ac:dyDescent="0.2">
      <c r="A87" s="1386" t="s">
        <v>515</v>
      </c>
      <c r="B87" s="1387"/>
      <c r="C87" s="1387"/>
      <c r="D87" s="1387"/>
      <c r="E87" s="1387"/>
      <c r="F87" s="1387"/>
      <c r="G87" s="1387"/>
      <c r="H87" s="1387"/>
      <c r="I87" s="1387"/>
      <c r="J87" s="1387"/>
      <c r="K87" s="595">
        <v>7671</v>
      </c>
      <c r="L87" s="596"/>
      <c r="M87" s="596"/>
      <c r="N87" s="596"/>
      <c r="O87" s="596"/>
      <c r="P87" s="595">
        <v>17.28</v>
      </c>
      <c r="Q87" s="596"/>
    </row>
    <row r="88" spans="1:17" x14ac:dyDescent="0.2">
      <c r="A88" s="1386" t="s">
        <v>387</v>
      </c>
      <c r="B88" s="1387"/>
      <c r="C88" s="1387"/>
      <c r="D88" s="1387"/>
      <c r="E88" s="1387"/>
      <c r="F88" s="1387"/>
      <c r="G88" s="1387"/>
      <c r="H88" s="1387"/>
      <c r="I88" s="1387"/>
      <c r="J88" s="1387"/>
      <c r="K88" s="595">
        <v>7671</v>
      </c>
      <c r="L88" s="596"/>
      <c r="M88" s="596"/>
      <c r="N88" s="596"/>
      <c r="O88" s="596"/>
      <c r="P88" s="595">
        <v>17.28</v>
      </c>
      <c r="Q88" s="596"/>
    </row>
    <row r="89" spans="1:17" x14ac:dyDescent="0.2">
      <c r="A89" s="1386" t="s">
        <v>388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596"/>
      <c r="L89" s="596"/>
      <c r="M89" s="596"/>
      <c r="N89" s="596"/>
      <c r="O89" s="596"/>
      <c r="P89" s="596"/>
      <c r="Q89" s="596"/>
    </row>
    <row r="90" spans="1:17" x14ac:dyDescent="0.2">
      <c r="A90" s="1386" t="s">
        <v>391</v>
      </c>
      <c r="B90" s="1387"/>
      <c r="C90" s="1387"/>
      <c r="D90" s="1387"/>
      <c r="E90" s="1387"/>
      <c r="F90" s="1387"/>
      <c r="G90" s="1387"/>
      <c r="H90" s="1387"/>
      <c r="I90" s="1387"/>
      <c r="J90" s="1387"/>
      <c r="K90" s="595">
        <v>4102</v>
      </c>
      <c r="L90" s="596"/>
      <c r="M90" s="596"/>
      <c r="N90" s="596"/>
      <c r="O90" s="596"/>
      <c r="P90" s="596"/>
      <c r="Q90" s="596"/>
    </row>
    <row r="91" spans="1:17" x14ac:dyDescent="0.2">
      <c r="A91" s="1386" t="s">
        <v>392</v>
      </c>
      <c r="B91" s="1387"/>
      <c r="C91" s="1387"/>
      <c r="D91" s="1387"/>
      <c r="E91" s="1387"/>
      <c r="F91" s="1387"/>
      <c r="G91" s="1387"/>
      <c r="H91" s="1387"/>
      <c r="I91" s="1387"/>
      <c r="J91" s="1387"/>
      <c r="K91" s="595">
        <v>2256</v>
      </c>
      <c r="L91" s="596"/>
      <c r="M91" s="596"/>
      <c r="N91" s="596"/>
      <c r="O91" s="596"/>
      <c r="P91" s="596"/>
      <c r="Q91" s="596"/>
    </row>
    <row r="92" spans="1:17" x14ac:dyDescent="0.2">
      <c r="A92" s="1386" t="s">
        <v>393</v>
      </c>
      <c r="B92" s="1387"/>
      <c r="C92" s="1387"/>
      <c r="D92" s="1387"/>
      <c r="E92" s="1387"/>
      <c r="F92" s="1387"/>
      <c r="G92" s="1387"/>
      <c r="H92" s="1387"/>
      <c r="I92" s="1387"/>
      <c r="J92" s="1387"/>
      <c r="K92" s="595">
        <v>1313</v>
      </c>
      <c r="L92" s="596"/>
      <c r="M92" s="596"/>
      <c r="N92" s="596"/>
      <c r="O92" s="596"/>
      <c r="P92" s="596"/>
      <c r="Q92" s="596"/>
    </row>
    <row r="93" spans="1:17" x14ac:dyDescent="0.2">
      <c r="A93" s="1388" t="s">
        <v>516</v>
      </c>
      <c r="B93" s="1387"/>
      <c r="C93" s="1387"/>
      <c r="D93" s="1387"/>
      <c r="E93" s="1387"/>
      <c r="F93" s="1387"/>
      <c r="G93" s="1387"/>
      <c r="H93" s="1387"/>
      <c r="I93" s="1387"/>
      <c r="J93" s="1387"/>
      <c r="K93" s="599">
        <v>7671</v>
      </c>
      <c r="L93" s="596"/>
      <c r="M93" s="596"/>
      <c r="N93" s="596"/>
      <c r="O93" s="596"/>
      <c r="P93" s="599">
        <v>17.28</v>
      </c>
      <c r="Q93" s="596"/>
    </row>
    <row r="94" spans="1:17" ht="19.149999999999999" customHeight="1" x14ac:dyDescent="0.2">
      <c r="A94" s="1391" t="s">
        <v>362</v>
      </c>
      <c r="B94" s="1387"/>
      <c r="C94" s="1387"/>
      <c r="D94" s="1387"/>
      <c r="E94" s="1387"/>
      <c r="F94" s="1387"/>
      <c r="G94" s="1387"/>
      <c r="H94" s="1387"/>
      <c r="I94" s="1387"/>
      <c r="J94" s="1387"/>
      <c r="K94" s="1387"/>
      <c r="L94" s="1387"/>
      <c r="M94" s="1387"/>
      <c r="N94" s="1387"/>
      <c r="O94" s="1387"/>
      <c r="P94" s="1387"/>
      <c r="Q94" s="1387"/>
    </row>
    <row r="95" spans="1:17" ht="24" x14ac:dyDescent="0.2">
      <c r="A95" s="600">
        <v>18</v>
      </c>
      <c r="B95" s="591" t="s">
        <v>363</v>
      </c>
      <c r="C95" s="598" t="s">
        <v>364</v>
      </c>
      <c r="D95" s="601" t="s">
        <v>365</v>
      </c>
      <c r="E95" s="602">
        <v>3</v>
      </c>
      <c r="F95" s="599">
        <v>3500</v>
      </c>
      <c r="G95" s="596"/>
      <c r="H95" s="596"/>
      <c r="I95" s="596"/>
      <c r="J95" s="596"/>
      <c r="K95" s="603">
        <v>10500</v>
      </c>
      <c r="L95" s="596"/>
      <c r="M95" s="596"/>
      <c r="N95" s="596"/>
      <c r="O95" s="596"/>
      <c r="P95" s="596"/>
      <c r="Q95" s="596"/>
    </row>
    <row r="96" spans="1:17" ht="24" x14ac:dyDescent="0.2">
      <c r="A96" s="600">
        <v>19</v>
      </c>
      <c r="B96" s="591" t="s">
        <v>363</v>
      </c>
      <c r="C96" s="598" t="s">
        <v>366</v>
      </c>
      <c r="D96" s="601" t="s">
        <v>365</v>
      </c>
      <c r="E96" s="602">
        <v>6</v>
      </c>
      <c r="F96" s="599">
        <v>3203.2</v>
      </c>
      <c r="G96" s="596"/>
      <c r="H96" s="596"/>
      <c r="I96" s="596"/>
      <c r="J96" s="596"/>
      <c r="K96" s="603">
        <v>19219</v>
      </c>
      <c r="L96" s="596"/>
      <c r="M96" s="596"/>
      <c r="N96" s="596"/>
      <c r="O96" s="596"/>
      <c r="P96" s="596"/>
      <c r="Q96" s="596"/>
    </row>
    <row r="97" spans="1:17" ht="24" x14ac:dyDescent="0.2">
      <c r="A97" s="600">
        <v>20</v>
      </c>
      <c r="B97" s="591" t="s">
        <v>363</v>
      </c>
      <c r="C97" s="598" t="s">
        <v>367</v>
      </c>
      <c r="D97" s="601" t="s">
        <v>368</v>
      </c>
      <c r="E97" s="604">
        <v>76.64</v>
      </c>
      <c r="F97" s="599">
        <v>56.17</v>
      </c>
      <c r="G97" s="596"/>
      <c r="H97" s="596"/>
      <c r="I97" s="596"/>
      <c r="J97" s="596"/>
      <c r="K97" s="603">
        <v>4305</v>
      </c>
      <c r="L97" s="596"/>
      <c r="M97" s="596"/>
      <c r="N97" s="596"/>
      <c r="O97" s="596"/>
      <c r="P97" s="596"/>
      <c r="Q97" s="596"/>
    </row>
    <row r="98" spans="1:17" ht="24" x14ac:dyDescent="0.2">
      <c r="A98" s="600">
        <v>21</v>
      </c>
      <c r="B98" s="591" t="s">
        <v>363</v>
      </c>
      <c r="C98" s="598" t="s">
        <v>370</v>
      </c>
      <c r="D98" s="601" t="s">
        <v>369</v>
      </c>
      <c r="E98" s="604">
        <v>36</v>
      </c>
      <c r="F98" s="599">
        <v>63</v>
      </c>
      <c r="G98" s="596"/>
      <c r="H98" s="596"/>
      <c r="I98" s="596"/>
      <c r="J98" s="596"/>
      <c r="K98" s="603">
        <v>2268</v>
      </c>
      <c r="L98" s="596"/>
      <c r="M98" s="596"/>
      <c r="N98" s="596"/>
      <c r="O98" s="596"/>
      <c r="P98" s="596"/>
      <c r="Q98" s="596"/>
    </row>
    <row r="99" spans="1:17" ht="24" x14ac:dyDescent="0.2">
      <c r="A99" s="600">
        <v>22</v>
      </c>
      <c r="B99" s="591" t="s">
        <v>363</v>
      </c>
      <c r="C99" s="598" t="s">
        <v>399</v>
      </c>
      <c r="D99" s="601" t="s">
        <v>365</v>
      </c>
      <c r="E99" s="602">
        <v>60</v>
      </c>
      <c r="F99" s="599">
        <v>655.93</v>
      </c>
      <c r="G99" s="596"/>
      <c r="H99" s="596"/>
      <c r="I99" s="596"/>
      <c r="J99" s="596"/>
      <c r="K99" s="603">
        <v>39356</v>
      </c>
      <c r="L99" s="596"/>
      <c r="M99" s="596"/>
      <c r="N99" s="596"/>
      <c r="O99" s="596"/>
      <c r="P99" s="596"/>
      <c r="Q99" s="596"/>
    </row>
    <row r="100" spans="1:17" ht="24" x14ac:dyDescent="0.2">
      <c r="A100" s="600">
        <v>23</v>
      </c>
      <c r="B100" s="591" t="s">
        <v>363</v>
      </c>
      <c r="C100" s="598" t="s">
        <v>375</v>
      </c>
      <c r="D100" s="601" t="s">
        <v>365</v>
      </c>
      <c r="E100" s="602">
        <v>25</v>
      </c>
      <c r="F100" s="599">
        <v>1363.2</v>
      </c>
      <c r="G100" s="596"/>
      <c r="H100" s="596"/>
      <c r="I100" s="596"/>
      <c r="J100" s="596"/>
      <c r="K100" s="603">
        <v>34080</v>
      </c>
      <c r="L100" s="596"/>
      <c r="M100" s="596"/>
      <c r="N100" s="596"/>
      <c r="O100" s="596"/>
      <c r="P100" s="596"/>
      <c r="Q100" s="596"/>
    </row>
    <row r="101" spans="1:17" ht="24" x14ac:dyDescent="0.2">
      <c r="A101" s="600">
        <v>24</v>
      </c>
      <c r="B101" s="591" t="s">
        <v>363</v>
      </c>
      <c r="C101" s="598" t="s">
        <v>376</v>
      </c>
      <c r="D101" s="601" t="s">
        <v>365</v>
      </c>
      <c r="E101" s="602">
        <v>30</v>
      </c>
      <c r="F101" s="599">
        <v>451.2</v>
      </c>
      <c r="G101" s="596"/>
      <c r="H101" s="596"/>
      <c r="I101" s="596"/>
      <c r="J101" s="596"/>
      <c r="K101" s="603">
        <v>13536</v>
      </c>
      <c r="L101" s="596"/>
      <c r="M101" s="596"/>
      <c r="N101" s="596"/>
      <c r="O101" s="596"/>
      <c r="P101" s="596"/>
      <c r="Q101" s="596"/>
    </row>
    <row r="102" spans="1:17" ht="24" x14ac:dyDescent="0.2">
      <c r="A102" s="600">
        <v>25</v>
      </c>
      <c r="B102" s="591" t="s">
        <v>363</v>
      </c>
      <c r="C102" s="598" t="s">
        <v>400</v>
      </c>
      <c r="D102" s="601" t="s">
        <v>365</v>
      </c>
      <c r="E102" s="602">
        <v>10</v>
      </c>
      <c r="F102" s="599">
        <v>409.28</v>
      </c>
      <c r="G102" s="596"/>
      <c r="H102" s="596"/>
      <c r="I102" s="596"/>
      <c r="J102" s="596"/>
      <c r="K102" s="603">
        <v>4093</v>
      </c>
      <c r="L102" s="596"/>
      <c r="M102" s="596"/>
      <c r="N102" s="596"/>
      <c r="O102" s="596"/>
      <c r="P102" s="596"/>
      <c r="Q102" s="596"/>
    </row>
    <row r="103" spans="1:17" ht="24" x14ac:dyDescent="0.2">
      <c r="A103" s="600">
        <v>26</v>
      </c>
      <c r="B103" s="591" t="s">
        <v>363</v>
      </c>
      <c r="C103" s="598" t="s">
        <v>517</v>
      </c>
      <c r="D103" s="601" t="s">
        <v>369</v>
      </c>
      <c r="E103" s="602">
        <v>1570</v>
      </c>
      <c r="F103" s="599">
        <v>244</v>
      </c>
      <c r="G103" s="596"/>
      <c r="H103" s="596"/>
      <c r="I103" s="596"/>
      <c r="J103" s="596"/>
      <c r="K103" s="603">
        <v>383080</v>
      </c>
      <c r="L103" s="596"/>
      <c r="M103" s="596"/>
      <c r="N103" s="596"/>
      <c r="O103" s="596"/>
      <c r="P103" s="596"/>
      <c r="Q103" s="596"/>
    </row>
    <row r="104" spans="1:17" ht="24" x14ac:dyDescent="0.2">
      <c r="A104" s="600">
        <v>27</v>
      </c>
      <c r="B104" s="591" t="s">
        <v>363</v>
      </c>
      <c r="C104" s="598" t="s">
        <v>373</v>
      </c>
      <c r="D104" s="601" t="s">
        <v>369</v>
      </c>
      <c r="E104" s="602">
        <v>170</v>
      </c>
      <c r="F104" s="599">
        <v>174.91</v>
      </c>
      <c r="G104" s="596"/>
      <c r="H104" s="596"/>
      <c r="I104" s="596"/>
      <c r="J104" s="596"/>
      <c r="K104" s="603">
        <v>29735</v>
      </c>
      <c r="L104" s="596"/>
      <c r="M104" s="596"/>
      <c r="N104" s="596"/>
      <c r="O104" s="596"/>
      <c r="P104" s="596"/>
      <c r="Q104" s="596"/>
    </row>
    <row r="105" spans="1:17" ht="24" x14ac:dyDescent="0.2">
      <c r="A105" s="600">
        <v>28</v>
      </c>
      <c r="B105" s="591" t="s">
        <v>363</v>
      </c>
      <c r="C105" s="598" t="s">
        <v>374</v>
      </c>
      <c r="D105" s="601" t="s">
        <v>369</v>
      </c>
      <c r="E105" s="602">
        <v>200</v>
      </c>
      <c r="F105" s="599">
        <v>75.150000000000006</v>
      </c>
      <c r="G105" s="596"/>
      <c r="H105" s="596"/>
      <c r="I105" s="596"/>
      <c r="J105" s="596"/>
      <c r="K105" s="603">
        <v>15030</v>
      </c>
      <c r="L105" s="596"/>
      <c r="M105" s="596"/>
      <c r="N105" s="596"/>
      <c r="O105" s="596"/>
      <c r="P105" s="596"/>
      <c r="Q105" s="596"/>
    </row>
    <row r="106" spans="1:17" ht="24" x14ac:dyDescent="0.2">
      <c r="A106" s="600">
        <v>29</v>
      </c>
      <c r="B106" s="591" t="s">
        <v>363</v>
      </c>
      <c r="C106" s="598" t="s">
        <v>518</v>
      </c>
      <c r="D106" s="601" t="s">
        <v>365</v>
      </c>
      <c r="E106" s="602">
        <v>60</v>
      </c>
      <c r="F106" s="599">
        <v>426</v>
      </c>
      <c r="G106" s="596"/>
      <c r="H106" s="596"/>
      <c r="I106" s="596"/>
      <c r="J106" s="596"/>
      <c r="K106" s="603">
        <v>25560</v>
      </c>
      <c r="L106" s="596"/>
      <c r="M106" s="596"/>
      <c r="N106" s="596"/>
      <c r="O106" s="596"/>
      <c r="P106" s="596"/>
      <c r="Q106" s="596"/>
    </row>
    <row r="107" spans="1:17" ht="24" x14ac:dyDescent="0.2">
      <c r="A107" s="600">
        <v>30</v>
      </c>
      <c r="B107" s="591" t="s">
        <v>363</v>
      </c>
      <c r="C107" s="598" t="s">
        <v>519</v>
      </c>
      <c r="D107" s="601" t="s">
        <v>365</v>
      </c>
      <c r="E107" s="602">
        <v>304</v>
      </c>
      <c r="F107" s="599">
        <v>427.84</v>
      </c>
      <c r="G107" s="596"/>
      <c r="H107" s="596"/>
      <c r="I107" s="596"/>
      <c r="J107" s="596"/>
      <c r="K107" s="603">
        <v>130063</v>
      </c>
      <c r="L107" s="596"/>
      <c r="M107" s="596"/>
      <c r="N107" s="596"/>
      <c r="O107" s="596"/>
      <c r="P107" s="596"/>
      <c r="Q107" s="596"/>
    </row>
    <row r="108" spans="1:17" ht="24" x14ac:dyDescent="0.2">
      <c r="A108" s="600">
        <v>31</v>
      </c>
      <c r="B108" s="591" t="s">
        <v>363</v>
      </c>
      <c r="C108" s="598" t="s">
        <v>413</v>
      </c>
      <c r="D108" s="601" t="s">
        <v>365</v>
      </c>
      <c r="E108" s="602">
        <v>50</v>
      </c>
      <c r="F108" s="599">
        <v>64.17</v>
      </c>
      <c r="G108" s="596"/>
      <c r="H108" s="596"/>
      <c r="I108" s="596"/>
      <c r="J108" s="596"/>
      <c r="K108" s="603">
        <v>3209</v>
      </c>
      <c r="L108" s="596"/>
      <c r="M108" s="596"/>
      <c r="N108" s="596"/>
      <c r="O108" s="596"/>
      <c r="P108" s="596"/>
      <c r="Q108" s="596"/>
    </row>
    <row r="109" spans="1:17" ht="24" x14ac:dyDescent="0.2">
      <c r="A109" s="600">
        <v>32</v>
      </c>
      <c r="B109" s="591" t="s">
        <v>363</v>
      </c>
      <c r="C109" s="598" t="s">
        <v>402</v>
      </c>
      <c r="D109" s="601" t="s">
        <v>365</v>
      </c>
      <c r="E109" s="602">
        <v>12</v>
      </c>
      <c r="F109" s="599">
        <v>328.11</v>
      </c>
      <c r="G109" s="596"/>
      <c r="H109" s="596"/>
      <c r="I109" s="596"/>
      <c r="J109" s="596"/>
      <c r="K109" s="603">
        <v>3937</v>
      </c>
      <c r="L109" s="596"/>
      <c r="M109" s="596"/>
      <c r="N109" s="596"/>
      <c r="O109" s="596"/>
      <c r="P109" s="596"/>
      <c r="Q109" s="596"/>
    </row>
    <row r="110" spans="1:17" ht="24" x14ac:dyDescent="0.2">
      <c r="A110" s="600">
        <v>33</v>
      </c>
      <c r="B110" s="591" t="s">
        <v>363</v>
      </c>
      <c r="C110" s="598" t="s">
        <v>371</v>
      </c>
      <c r="D110" s="601" t="s">
        <v>369</v>
      </c>
      <c r="E110" s="602">
        <v>50</v>
      </c>
      <c r="F110" s="599" t="s">
        <v>520</v>
      </c>
      <c r="G110" s="596"/>
      <c r="H110" s="596"/>
      <c r="I110" s="596"/>
      <c r="J110" s="596"/>
      <c r="K110" s="603">
        <v>254</v>
      </c>
      <c r="L110" s="596"/>
      <c r="M110" s="596"/>
      <c r="N110" s="596"/>
      <c r="O110" s="596"/>
      <c r="P110" s="596"/>
      <c r="Q110" s="596"/>
    </row>
    <row r="111" spans="1:17" ht="24" x14ac:dyDescent="0.2">
      <c r="A111" s="600">
        <v>34</v>
      </c>
      <c r="B111" s="591" t="s">
        <v>363</v>
      </c>
      <c r="C111" s="598" t="s">
        <v>372</v>
      </c>
      <c r="D111" s="601" t="s">
        <v>365</v>
      </c>
      <c r="E111" s="602">
        <v>50</v>
      </c>
      <c r="F111" s="599">
        <v>37.42</v>
      </c>
      <c r="G111" s="596"/>
      <c r="H111" s="596"/>
      <c r="I111" s="596"/>
      <c r="J111" s="596"/>
      <c r="K111" s="603">
        <v>1871</v>
      </c>
      <c r="L111" s="596"/>
      <c r="M111" s="596"/>
      <c r="N111" s="596"/>
      <c r="O111" s="596"/>
      <c r="P111" s="596"/>
      <c r="Q111" s="596"/>
    </row>
    <row r="112" spans="1:17" ht="24" x14ac:dyDescent="0.2">
      <c r="A112" s="600">
        <v>35</v>
      </c>
      <c r="B112" s="591" t="s">
        <v>363</v>
      </c>
      <c r="C112" s="598" t="s">
        <v>521</v>
      </c>
      <c r="D112" s="601" t="s">
        <v>365</v>
      </c>
      <c r="E112" s="602">
        <v>96</v>
      </c>
      <c r="F112" s="599">
        <v>376.07</v>
      </c>
      <c r="G112" s="596"/>
      <c r="H112" s="596"/>
      <c r="I112" s="596"/>
      <c r="J112" s="596"/>
      <c r="K112" s="603">
        <v>36103</v>
      </c>
      <c r="L112" s="596"/>
      <c r="M112" s="596"/>
      <c r="N112" s="596"/>
      <c r="O112" s="596"/>
      <c r="P112" s="596"/>
      <c r="Q112" s="596"/>
    </row>
    <row r="113" spans="1:17" ht="24" x14ac:dyDescent="0.2">
      <c r="A113" s="600">
        <v>36</v>
      </c>
      <c r="B113" s="591" t="s">
        <v>363</v>
      </c>
      <c r="C113" s="598" t="s">
        <v>412</v>
      </c>
      <c r="D113" s="601" t="s">
        <v>365</v>
      </c>
      <c r="E113" s="602">
        <v>200</v>
      </c>
      <c r="F113" s="599">
        <v>4.51</v>
      </c>
      <c r="G113" s="596"/>
      <c r="H113" s="596"/>
      <c r="I113" s="596"/>
      <c r="J113" s="596"/>
      <c r="K113" s="603">
        <v>902</v>
      </c>
      <c r="L113" s="596"/>
      <c r="M113" s="596"/>
      <c r="N113" s="596"/>
      <c r="O113" s="596"/>
      <c r="P113" s="596"/>
      <c r="Q113" s="596"/>
    </row>
    <row r="114" spans="1:17" x14ac:dyDescent="0.2">
      <c r="A114" s="1386" t="s">
        <v>522</v>
      </c>
      <c r="B114" s="1387"/>
      <c r="C114" s="1387"/>
      <c r="D114" s="1387"/>
      <c r="E114" s="1387"/>
      <c r="F114" s="1387"/>
      <c r="G114" s="1387"/>
      <c r="H114" s="1387"/>
      <c r="I114" s="1387"/>
      <c r="J114" s="1387"/>
      <c r="K114" s="595">
        <v>757101</v>
      </c>
      <c r="L114" s="596"/>
      <c r="M114" s="596"/>
      <c r="N114" s="596"/>
      <c r="O114" s="596"/>
      <c r="P114" s="596"/>
      <c r="Q114" s="596"/>
    </row>
    <row r="115" spans="1:17" x14ac:dyDescent="0.2">
      <c r="A115" s="1388" t="s">
        <v>523</v>
      </c>
      <c r="B115" s="1387"/>
      <c r="C115" s="1387"/>
      <c r="D115" s="1387"/>
      <c r="E115" s="1387"/>
      <c r="F115" s="1387"/>
      <c r="G115" s="1387"/>
      <c r="H115" s="1387"/>
      <c r="I115" s="1387"/>
      <c r="J115" s="1387"/>
      <c r="K115" s="596"/>
      <c r="L115" s="596"/>
      <c r="M115" s="596"/>
      <c r="N115" s="596"/>
      <c r="O115" s="596"/>
      <c r="P115" s="596"/>
      <c r="Q115" s="596"/>
    </row>
    <row r="116" spans="1:17" x14ac:dyDescent="0.2">
      <c r="A116" s="1386" t="s">
        <v>450</v>
      </c>
      <c r="B116" s="1387"/>
      <c r="C116" s="1387"/>
      <c r="D116" s="1387"/>
      <c r="E116" s="1387"/>
      <c r="F116" s="1387"/>
      <c r="G116" s="1387"/>
      <c r="H116" s="1387"/>
      <c r="I116" s="1387"/>
      <c r="J116" s="1387"/>
      <c r="K116" s="595">
        <v>757101</v>
      </c>
      <c r="L116" s="596"/>
      <c r="M116" s="596"/>
      <c r="N116" s="596"/>
      <c r="O116" s="596"/>
      <c r="P116" s="596"/>
      <c r="Q116" s="596"/>
    </row>
    <row r="117" spans="1:17" x14ac:dyDescent="0.2">
      <c r="A117" s="1386" t="s">
        <v>387</v>
      </c>
      <c r="B117" s="1387"/>
      <c r="C117" s="1387"/>
      <c r="D117" s="1387"/>
      <c r="E117" s="1387"/>
      <c r="F117" s="1387"/>
      <c r="G117" s="1387"/>
      <c r="H117" s="1387"/>
      <c r="I117" s="1387"/>
      <c r="J117" s="1387"/>
      <c r="K117" s="595">
        <v>757101</v>
      </c>
      <c r="L117" s="596"/>
      <c r="M117" s="596"/>
      <c r="N117" s="596"/>
      <c r="O117" s="596"/>
      <c r="P117" s="596"/>
      <c r="Q117" s="596"/>
    </row>
    <row r="118" spans="1:17" x14ac:dyDescent="0.2">
      <c r="A118" s="1386" t="s">
        <v>388</v>
      </c>
      <c r="B118" s="1387"/>
      <c r="C118" s="1387"/>
      <c r="D118" s="1387"/>
      <c r="E118" s="1387"/>
      <c r="F118" s="1387"/>
      <c r="G118" s="1387"/>
      <c r="H118" s="1387"/>
      <c r="I118" s="1387"/>
      <c r="J118" s="1387"/>
      <c r="K118" s="596"/>
      <c r="L118" s="596"/>
      <c r="M118" s="596"/>
      <c r="N118" s="596"/>
      <c r="O118" s="596"/>
      <c r="P118" s="596"/>
      <c r="Q118" s="596"/>
    </row>
    <row r="119" spans="1:17" x14ac:dyDescent="0.2">
      <c r="A119" s="1386" t="s">
        <v>389</v>
      </c>
      <c r="B119" s="1387"/>
      <c r="C119" s="1387"/>
      <c r="D119" s="1387"/>
      <c r="E119" s="1387"/>
      <c r="F119" s="1387"/>
      <c r="G119" s="1387"/>
      <c r="H119" s="1387"/>
      <c r="I119" s="1387"/>
      <c r="J119" s="1387"/>
      <c r="K119" s="595">
        <v>757101</v>
      </c>
      <c r="L119" s="596"/>
      <c r="M119" s="596"/>
      <c r="N119" s="596"/>
      <c r="O119" s="596"/>
      <c r="P119" s="596"/>
      <c r="Q119" s="596"/>
    </row>
    <row r="120" spans="1:17" x14ac:dyDescent="0.2">
      <c r="A120" s="1388" t="s">
        <v>378</v>
      </c>
      <c r="B120" s="1387"/>
      <c r="C120" s="1387"/>
      <c r="D120" s="1387"/>
      <c r="E120" s="1387"/>
      <c r="F120" s="1387"/>
      <c r="G120" s="1387"/>
      <c r="H120" s="1387"/>
      <c r="I120" s="1387"/>
      <c r="J120" s="1387"/>
      <c r="K120" s="599">
        <v>757101</v>
      </c>
      <c r="L120" s="596"/>
      <c r="M120" s="596"/>
      <c r="N120" s="596"/>
      <c r="O120" s="596"/>
      <c r="P120" s="596"/>
      <c r="Q120" s="596"/>
    </row>
    <row r="121" spans="1:17" x14ac:dyDescent="0.2">
      <c r="A121" s="1389" t="s">
        <v>379</v>
      </c>
      <c r="B121" s="1390"/>
      <c r="C121" s="1390"/>
      <c r="D121" s="1390"/>
      <c r="E121" s="1390"/>
      <c r="F121" s="1390"/>
      <c r="G121" s="1390"/>
      <c r="H121" s="1390"/>
      <c r="I121" s="1390"/>
      <c r="J121" s="1390"/>
      <c r="K121" s="1390"/>
      <c r="L121" s="1390"/>
      <c r="M121" s="1390"/>
      <c r="N121" s="1390"/>
      <c r="O121" s="1390"/>
      <c r="P121" s="1390"/>
      <c r="Q121" s="1390"/>
    </row>
    <row r="122" spans="1:17" x14ac:dyDescent="0.2">
      <c r="A122" s="1386" t="s">
        <v>380</v>
      </c>
      <c r="B122" s="1387"/>
      <c r="C122" s="1387"/>
      <c r="D122" s="1387"/>
      <c r="E122" s="1387"/>
      <c r="F122" s="1387"/>
      <c r="G122" s="1387"/>
      <c r="H122" s="1387"/>
      <c r="I122" s="1387"/>
      <c r="J122" s="1387"/>
      <c r="K122" s="595">
        <v>893728</v>
      </c>
      <c r="L122" s="595">
        <v>83092</v>
      </c>
      <c r="M122" s="595">
        <v>48926</v>
      </c>
      <c r="N122" s="595">
        <v>10649</v>
      </c>
      <c r="O122" s="596"/>
      <c r="P122" s="595">
        <v>474.62</v>
      </c>
      <c r="Q122" s="596"/>
    </row>
    <row r="123" spans="1:17" x14ac:dyDescent="0.2">
      <c r="A123" s="1386" t="s">
        <v>381</v>
      </c>
      <c r="B123" s="1387"/>
      <c r="C123" s="1387"/>
      <c r="D123" s="1387"/>
      <c r="E123" s="1387"/>
      <c r="F123" s="1387"/>
      <c r="G123" s="1387"/>
      <c r="H123" s="1387"/>
      <c r="I123" s="1387"/>
      <c r="J123" s="1387"/>
      <c r="K123" s="595">
        <v>75287</v>
      </c>
      <c r="L123" s="596"/>
      <c r="M123" s="596"/>
      <c r="N123" s="596"/>
      <c r="O123" s="596"/>
      <c r="P123" s="596"/>
      <c r="Q123" s="596"/>
    </row>
    <row r="124" spans="1:17" x14ac:dyDescent="0.2">
      <c r="A124" s="1386" t="s">
        <v>382</v>
      </c>
      <c r="B124" s="1387"/>
      <c r="C124" s="1387"/>
      <c r="D124" s="1387"/>
      <c r="E124" s="1387"/>
      <c r="F124" s="1387"/>
      <c r="G124" s="1387"/>
      <c r="H124" s="1387"/>
      <c r="I124" s="1387"/>
      <c r="J124" s="1387"/>
      <c r="K124" s="595">
        <v>45430</v>
      </c>
      <c r="L124" s="596"/>
      <c r="M124" s="596"/>
      <c r="N124" s="596"/>
      <c r="O124" s="596"/>
      <c r="P124" s="596"/>
      <c r="Q124" s="596"/>
    </row>
    <row r="125" spans="1:17" x14ac:dyDescent="0.2">
      <c r="A125" s="1388" t="s">
        <v>383</v>
      </c>
      <c r="B125" s="1387"/>
      <c r="C125" s="1387"/>
      <c r="D125" s="1387"/>
      <c r="E125" s="1387"/>
      <c r="F125" s="1387"/>
      <c r="G125" s="1387"/>
      <c r="H125" s="1387"/>
      <c r="I125" s="1387"/>
      <c r="J125" s="1387"/>
      <c r="K125" s="596"/>
      <c r="L125" s="596"/>
      <c r="M125" s="596"/>
      <c r="N125" s="596"/>
      <c r="O125" s="596"/>
      <c r="P125" s="596"/>
      <c r="Q125" s="596"/>
    </row>
    <row r="126" spans="1:17" x14ac:dyDescent="0.2">
      <c r="A126" s="1386" t="s">
        <v>384</v>
      </c>
      <c r="B126" s="1387"/>
      <c r="C126" s="1387"/>
      <c r="D126" s="1387"/>
      <c r="E126" s="1387"/>
      <c r="F126" s="1387"/>
      <c r="G126" s="1387"/>
      <c r="H126" s="1387"/>
      <c r="I126" s="1387"/>
      <c r="J126" s="1387"/>
      <c r="K126" s="595">
        <v>894117</v>
      </c>
      <c r="L126" s="596"/>
      <c r="M126" s="596"/>
      <c r="N126" s="596"/>
      <c r="O126" s="596"/>
      <c r="P126" s="595">
        <v>193.3</v>
      </c>
      <c r="Q126" s="596"/>
    </row>
    <row r="127" spans="1:17" x14ac:dyDescent="0.2">
      <c r="A127" s="1386" t="s">
        <v>385</v>
      </c>
      <c r="B127" s="1387"/>
      <c r="C127" s="1387"/>
      <c r="D127" s="1387"/>
      <c r="E127" s="1387"/>
      <c r="F127" s="1387"/>
      <c r="G127" s="1387"/>
      <c r="H127" s="1387"/>
      <c r="I127" s="1387"/>
      <c r="J127" s="1387"/>
      <c r="K127" s="595">
        <v>112657</v>
      </c>
      <c r="L127" s="596"/>
      <c r="M127" s="596"/>
      <c r="N127" s="596"/>
      <c r="O127" s="596"/>
      <c r="P127" s="595">
        <v>264.04000000000002</v>
      </c>
      <c r="Q127" s="596"/>
    </row>
    <row r="128" spans="1:17" x14ac:dyDescent="0.2">
      <c r="A128" s="1386" t="s">
        <v>386</v>
      </c>
      <c r="B128" s="1387"/>
      <c r="C128" s="1387"/>
      <c r="D128" s="1387"/>
      <c r="E128" s="1387"/>
      <c r="F128" s="1387"/>
      <c r="G128" s="1387"/>
      <c r="H128" s="1387"/>
      <c r="I128" s="1387"/>
      <c r="J128" s="1387"/>
      <c r="K128" s="595">
        <v>7671</v>
      </c>
      <c r="L128" s="596"/>
      <c r="M128" s="596"/>
      <c r="N128" s="596"/>
      <c r="O128" s="596"/>
      <c r="P128" s="595">
        <v>17.28</v>
      </c>
      <c r="Q128" s="596"/>
    </row>
    <row r="129" spans="1:17" x14ac:dyDescent="0.2">
      <c r="A129" s="1386" t="s">
        <v>387</v>
      </c>
      <c r="B129" s="1387"/>
      <c r="C129" s="1387"/>
      <c r="D129" s="1387"/>
      <c r="E129" s="1387"/>
      <c r="F129" s="1387"/>
      <c r="G129" s="1387"/>
      <c r="H129" s="1387"/>
      <c r="I129" s="1387"/>
      <c r="J129" s="1387"/>
      <c r="K129" s="595">
        <v>1014445</v>
      </c>
      <c r="L129" s="596"/>
      <c r="M129" s="596"/>
      <c r="N129" s="596"/>
      <c r="O129" s="596"/>
      <c r="P129" s="595">
        <v>474.62</v>
      </c>
      <c r="Q129" s="596"/>
    </row>
    <row r="130" spans="1:17" x14ac:dyDescent="0.2">
      <c r="A130" s="1386" t="s">
        <v>388</v>
      </c>
      <c r="B130" s="1387"/>
      <c r="C130" s="1387"/>
      <c r="D130" s="1387"/>
      <c r="E130" s="1387"/>
      <c r="F130" s="1387"/>
      <c r="G130" s="1387"/>
      <c r="H130" s="1387"/>
      <c r="I130" s="1387"/>
      <c r="J130" s="1387"/>
      <c r="K130" s="596"/>
      <c r="L130" s="596"/>
      <c r="M130" s="596"/>
      <c r="N130" s="596"/>
      <c r="O130" s="596"/>
      <c r="P130" s="596"/>
      <c r="Q130" s="596"/>
    </row>
    <row r="131" spans="1:17" x14ac:dyDescent="0.2">
      <c r="A131" s="1386" t="s">
        <v>389</v>
      </c>
      <c r="B131" s="1387"/>
      <c r="C131" s="1387"/>
      <c r="D131" s="1387"/>
      <c r="E131" s="1387"/>
      <c r="F131" s="1387"/>
      <c r="G131" s="1387"/>
      <c r="H131" s="1387"/>
      <c r="I131" s="1387"/>
      <c r="J131" s="1387"/>
      <c r="K131" s="595">
        <v>761710</v>
      </c>
      <c r="L131" s="596"/>
      <c r="M131" s="596"/>
      <c r="N131" s="596"/>
      <c r="O131" s="596"/>
      <c r="P131" s="596"/>
      <c r="Q131" s="596"/>
    </row>
    <row r="132" spans="1:17" x14ac:dyDescent="0.2">
      <c r="A132" s="1386" t="s">
        <v>390</v>
      </c>
      <c r="B132" s="1387"/>
      <c r="C132" s="1387"/>
      <c r="D132" s="1387"/>
      <c r="E132" s="1387"/>
      <c r="F132" s="1387"/>
      <c r="G132" s="1387"/>
      <c r="H132" s="1387"/>
      <c r="I132" s="1387"/>
      <c r="J132" s="1387"/>
      <c r="K132" s="595">
        <v>48926</v>
      </c>
      <c r="L132" s="596"/>
      <c r="M132" s="596"/>
      <c r="N132" s="596"/>
      <c r="O132" s="596"/>
      <c r="P132" s="596"/>
      <c r="Q132" s="596"/>
    </row>
    <row r="133" spans="1:17" x14ac:dyDescent="0.2">
      <c r="A133" s="1386" t="s">
        <v>391</v>
      </c>
      <c r="B133" s="1387"/>
      <c r="C133" s="1387"/>
      <c r="D133" s="1387"/>
      <c r="E133" s="1387"/>
      <c r="F133" s="1387"/>
      <c r="G133" s="1387"/>
      <c r="H133" s="1387"/>
      <c r="I133" s="1387"/>
      <c r="J133" s="1387"/>
      <c r="K133" s="595">
        <v>93741</v>
      </c>
      <c r="L133" s="596"/>
      <c r="M133" s="596"/>
      <c r="N133" s="596"/>
      <c r="O133" s="596"/>
      <c r="P133" s="596"/>
      <c r="Q133" s="596"/>
    </row>
    <row r="134" spans="1:17" x14ac:dyDescent="0.2">
      <c r="A134" s="1386" t="s">
        <v>392</v>
      </c>
      <c r="B134" s="1387"/>
      <c r="C134" s="1387"/>
      <c r="D134" s="1387"/>
      <c r="E134" s="1387"/>
      <c r="F134" s="1387"/>
      <c r="G134" s="1387"/>
      <c r="H134" s="1387"/>
      <c r="I134" s="1387"/>
      <c r="J134" s="1387"/>
      <c r="K134" s="595">
        <v>75287</v>
      </c>
      <c r="L134" s="596"/>
      <c r="M134" s="596"/>
      <c r="N134" s="596"/>
      <c r="O134" s="596"/>
      <c r="P134" s="596"/>
      <c r="Q134" s="596"/>
    </row>
    <row r="135" spans="1:17" x14ac:dyDescent="0.2">
      <c r="A135" s="1386" t="s">
        <v>393</v>
      </c>
      <c r="B135" s="1387"/>
      <c r="C135" s="1387"/>
      <c r="D135" s="1387"/>
      <c r="E135" s="1387"/>
      <c r="F135" s="1387"/>
      <c r="G135" s="1387"/>
      <c r="H135" s="1387"/>
      <c r="I135" s="1387"/>
      <c r="J135" s="1387"/>
      <c r="K135" s="595">
        <v>45430</v>
      </c>
      <c r="L135" s="596"/>
      <c r="M135" s="596"/>
      <c r="N135" s="596"/>
      <c r="O135" s="596"/>
      <c r="P135" s="596"/>
      <c r="Q135" s="596"/>
    </row>
    <row r="136" spans="1:17" x14ac:dyDescent="0.2">
      <c r="A136" s="1386" t="s">
        <v>524</v>
      </c>
      <c r="B136" s="1387"/>
      <c r="C136" s="1387"/>
      <c r="D136" s="1387"/>
      <c r="E136" s="1387"/>
      <c r="F136" s="1387"/>
      <c r="G136" s="1387"/>
      <c r="H136" s="1387"/>
      <c r="I136" s="1387"/>
      <c r="J136" s="1387"/>
      <c r="K136" s="595">
        <v>1006774</v>
      </c>
      <c r="L136" s="596"/>
      <c r="M136" s="596"/>
      <c r="N136" s="596"/>
      <c r="O136" s="596"/>
      <c r="P136" s="596"/>
      <c r="Q136" s="596"/>
    </row>
    <row r="137" spans="1:17" x14ac:dyDescent="0.2">
      <c r="A137" s="1386" t="s">
        <v>525</v>
      </c>
      <c r="B137" s="1387"/>
      <c r="C137" s="1387"/>
      <c r="D137" s="1387"/>
      <c r="E137" s="1387"/>
      <c r="F137" s="1387"/>
      <c r="G137" s="1387"/>
      <c r="H137" s="1387"/>
      <c r="I137" s="1387"/>
      <c r="J137" s="1387"/>
      <c r="K137" s="595">
        <v>37251</v>
      </c>
      <c r="L137" s="596"/>
      <c r="M137" s="596"/>
      <c r="N137" s="596"/>
      <c r="O137" s="596"/>
      <c r="P137" s="596"/>
      <c r="Q137" s="596"/>
    </row>
    <row r="138" spans="1:17" x14ac:dyDescent="0.2">
      <c r="A138" s="1388" t="s">
        <v>387</v>
      </c>
      <c r="B138" s="1387"/>
      <c r="C138" s="1387"/>
      <c r="D138" s="1387"/>
      <c r="E138" s="1387"/>
      <c r="F138" s="1387"/>
      <c r="G138" s="1387"/>
      <c r="H138" s="1387"/>
      <c r="I138" s="1387"/>
      <c r="J138" s="1387"/>
      <c r="K138" s="599">
        <v>1044025</v>
      </c>
      <c r="L138" s="596"/>
      <c r="M138" s="596"/>
      <c r="N138" s="596"/>
      <c r="O138" s="596"/>
      <c r="P138" s="596"/>
      <c r="Q138" s="596"/>
    </row>
    <row r="139" spans="1:17" x14ac:dyDescent="0.2">
      <c r="A139" s="1386" t="s">
        <v>526</v>
      </c>
      <c r="B139" s="1387"/>
      <c r="C139" s="1387"/>
      <c r="D139" s="1387"/>
      <c r="E139" s="1387"/>
      <c r="F139" s="1387"/>
      <c r="G139" s="1387"/>
      <c r="H139" s="1387"/>
      <c r="I139" s="1387"/>
      <c r="J139" s="1387"/>
      <c r="K139" s="595">
        <v>1051696</v>
      </c>
      <c r="L139" s="596"/>
      <c r="M139" s="596"/>
      <c r="N139" s="596"/>
      <c r="O139" s="596"/>
      <c r="P139" s="596"/>
      <c r="Q139" s="596"/>
    </row>
    <row r="140" spans="1:17" x14ac:dyDescent="0.2">
      <c r="A140" s="1386" t="s">
        <v>527</v>
      </c>
      <c r="B140" s="1387"/>
      <c r="C140" s="1387"/>
      <c r="D140" s="1387"/>
      <c r="E140" s="1387"/>
      <c r="F140" s="1387"/>
      <c r="G140" s="1387"/>
      <c r="H140" s="1387"/>
      <c r="I140" s="1387"/>
      <c r="J140" s="1387"/>
      <c r="K140" s="595">
        <v>189305.28</v>
      </c>
      <c r="L140" s="596"/>
      <c r="M140" s="596"/>
      <c r="N140" s="596"/>
      <c r="O140" s="596"/>
      <c r="P140" s="596"/>
      <c r="Q140" s="596"/>
    </row>
    <row r="141" spans="1:17" x14ac:dyDescent="0.2">
      <c r="A141" s="1388" t="s">
        <v>394</v>
      </c>
      <c r="B141" s="1387"/>
      <c r="C141" s="1387"/>
      <c r="D141" s="1387"/>
      <c r="E141" s="1387"/>
      <c r="F141" s="1387"/>
      <c r="G141" s="1387"/>
      <c r="H141" s="1387"/>
      <c r="I141" s="1387"/>
      <c r="J141" s="1387"/>
      <c r="K141" s="599">
        <v>1241001.28</v>
      </c>
      <c r="L141" s="596"/>
      <c r="M141" s="596"/>
      <c r="N141" s="596"/>
      <c r="O141" s="596"/>
      <c r="P141" s="599">
        <v>474.62</v>
      </c>
      <c r="Q141" s="596"/>
    </row>
    <row r="142" spans="1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1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1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Q2052" s="605"/>
    </row>
    <row r="2053" spans="6:17" x14ac:dyDescent="0.2">
      <c r="Q2053" s="605"/>
    </row>
    <row r="2054" spans="6:17" x14ac:dyDescent="0.2">
      <c r="Q2054" s="605"/>
    </row>
    <row r="2055" spans="6:17" x14ac:dyDescent="0.2">
      <c r="Q2055" s="605"/>
    </row>
    <row r="2056" spans="6:17" x14ac:dyDescent="0.2">
      <c r="Q2056" s="605"/>
    </row>
    <row r="2057" spans="6:17" x14ac:dyDescent="0.2">
      <c r="Q2057" s="605"/>
    </row>
    <row r="2058" spans="6:17" x14ac:dyDescent="0.2">
      <c r="Q2058" s="605"/>
    </row>
    <row r="2059" spans="6:17" x14ac:dyDescent="0.2">
      <c r="Q2059" s="605"/>
    </row>
    <row r="2060" spans="6:17" x14ac:dyDescent="0.2">
      <c r="Q2060" s="605"/>
    </row>
    <row r="2061" spans="6:17" x14ac:dyDescent="0.2">
      <c r="Q2061" s="605"/>
    </row>
    <row r="2062" spans="6:17" x14ac:dyDescent="0.2">
      <c r="Q2062" s="605"/>
    </row>
    <row r="2063" spans="6:17" x14ac:dyDescent="0.2">
      <c r="Q2063" s="605"/>
    </row>
    <row r="2064" spans="6:17" x14ac:dyDescent="0.2">
      <c r="Q2064" s="605"/>
    </row>
    <row r="2065" spans="17:17" x14ac:dyDescent="0.2">
      <c r="Q2065" s="605"/>
    </row>
    <row r="2066" spans="17:17" x14ac:dyDescent="0.2">
      <c r="Q2066" s="605"/>
    </row>
    <row r="2067" spans="17:17" x14ac:dyDescent="0.2">
      <c r="Q2067" s="605"/>
    </row>
    <row r="2068" spans="17:17" x14ac:dyDescent="0.2">
      <c r="Q2068" s="605"/>
    </row>
    <row r="2069" spans="17:17" x14ac:dyDescent="0.2">
      <c r="Q2069" s="605"/>
    </row>
    <row r="2070" spans="17:17" x14ac:dyDescent="0.2">
      <c r="Q2070" s="605"/>
    </row>
    <row r="2071" spans="17:17" x14ac:dyDescent="0.2">
      <c r="Q2071" s="605"/>
    </row>
    <row r="2072" spans="17:17" x14ac:dyDescent="0.2">
      <c r="Q2072" s="605"/>
    </row>
    <row r="2073" spans="17:17" x14ac:dyDescent="0.2">
      <c r="Q2073" s="605"/>
    </row>
    <row r="2074" spans="17:17" x14ac:dyDescent="0.2">
      <c r="Q2074" s="605"/>
    </row>
    <row r="2075" spans="17:17" x14ac:dyDescent="0.2">
      <c r="Q2075" s="605"/>
    </row>
    <row r="2076" spans="17:17" x14ac:dyDescent="0.2">
      <c r="Q2076" s="605"/>
    </row>
    <row r="2077" spans="17:17" x14ac:dyDescent="0.2">
      <c r="Q2077" s="605"/>
    </row>
    <row r="2078" spans="17:17" x14ac:dyDescent="0.2">
      <c r="Q2078" s="605"/>
    </row>
    <row r="2079" spans="17:17" x14ac:dyDescent="0.2">
      <c r="Q2079" s="605"/>
    </row>
    <row r="2080" spans="17:17" x14ac:dyDescent="0.2">
      <c r="Q2080" s="605"/>
    </row>
    <row r="2081" spans="17:17" x14ac:dyDescent="0.2">
      <c r="Q2081" s="605"/>
    </row>
    <row r="2082" spans="17:17" x14ac:dyDescent="0.2">
      <c r="Q2082" s="605"/>
    </row>
    <row r="2083" spans="17:17" x14ac:dyDescent="0.2">
      <c r="Q2083" s="605"/>
    </row>
    <row r="2084" spans="17:17" x14ac:dyDescent="0.2">
      <c r="Q2084" s="605"/>
    </row>
    <row r="2085" spans="17:17" x14ac:dyDescent="0.2">
      <c r="Q2085" s="605"/>
    </row>
    <row r="2086" spans="17:17" x14ac:dyDescent="0.2">
      <c r="Q2086" s="605"/>
    </row>
    <row r="2087" spans="17:17" x14ac:dyDescent="0.2">
      <c r="Q2087" s="605"/>
    </row>
    <row r="2088" spans="17:17" x14ac:dyDescent="0.2">
      <c r="Q2088" s="605"/>
    </row>
    <row r="2089" spans="17:17" x14ac:dyDescent="0.2">
      <c r="Q2089" s="605"/>
    </row>
    <row r="2090" spans="17:17" x14ac:dyDescent="0.2">
      <c r="Q2090" s="605"/>
    </row>
    <row r="2091" spans="17:17" x14ac:dyDescent="0.2">
      <c r="Q2091" s="605"/>
    </row>
    <row r="2092" spans="17:17" x14ac:dyDescent="0.2">
      <c r="Q2092" s="605"/>
    </row>
    <row r="2093" spans="17:17" x14ac:dyDescent="0.2">
      <c r="Q2093" s="605"/>
    </row>
    <row r="2094" spans="17:17" x14ac:dyDescent="0.2">
      <c r="Q2094" s="605"/>
    </row>
    <row r="2095" spans="17:17" x14ac:dyDescent="0.2">
      <c r="Q2095" s="605"/>
    </row>
    <row r="2096" spans="17:17" x14ac:dyDescent="0.2">
      <c r="Q2096" s="605"/>
    </row>
    <row r="2097" spans="17:17" x14ac:dyDescent="0.2">
      <c r="Q2097" s="605"/>
    </row>
    <row r="2098" spans="17:17" x14ac:dyDescent="0.2">
      <c r="Q2098" s="605"/>
    </row>
    <row r="2099" spans="17:17" x14ac:dyDescent="0.2">
      <c r="Q2099" s="605"/>
    </row>
    <row r="2100" spans="17:17" x14ac:dyDescent="0.2">
      <c r="Q2100" s="605"/>
    </row>
    <row r="2101" spans="17:17" x14ac:dyDescent="0.2">
      <c r="Q2101" s="605"/>
    </row>
    <row r="2102" spans="17:17" x14ac:dyDescent="0.2">
      <c r="Q2102" s="605"/>
    </row>
    <row r="2103" spans="17:17" x14ac:dyDescent="0.2">
      <c r="Q2103" s="605"/>
    </row>
    <row r="2104" spans="17:17" x14ac:dyDescent="0.2">
      <c r="Q2104" s="605"/>
    </row>
    <row r="2105" spans="17:17" x14ac:dyDescent="0.2">
      <c r="Q2105" s="605"/>
    </row>
    <row r="2106" spans="17:17" x14ac:dyDescent="0.2">
      <c r="Q2106" s="605"/>
    </row>
    <row r="2107" spans="17:17" x14ac:dyDescent="0.2">
      <c r="Q2107" s="605"/>
    </row>
    <row r="2108" spans="17:17" x14ac:dyDescent="0.2">
      <c r="Q2108" s="605"/>
    </row>
    <row r="2109" spans="17:17" x14ac:dyDescent="0.2">
      <c r="Q2109" s="605"/>
    </row>
    <row r="2110" spans="17:17" x14ac:dyDescent="0.2">
      <c r="Q2110" s="605"/>
    </row>
    <row r="2111" spans="17:17" x14ac:dyDescent="0.2">
      <c r="Q2111" s="605"/>
    </row>
    <row r="2112" spans="17:17" x14ac:dyDescent="0.2">
      <c r="Q2112" s="605"/>
    </row>
    <row r="2113" spans="17:17" x14ac:dyDescent="0.2">
      <c r="Q2113" s="605"/>
    </row>
    <row r="2114" spans="17:17" x14ac:dyDescent="0.2">
      <c r="Q2114" s="605"/>
    </row>
    <row r="2115" spans="17:17" x14ac:dyDescent="0.2">
      <c r="Q2115" s="605"/>
    </row>
    <row r="2116" spans="17:17" x14ac:dyDescent="0.2">
      <c r="Q2116" s="605"/>
    </row>
    <row r="2117" spans="17:17" x14ac:dyDescent="0.2">
      <c r="Q2117" s="605"/>
    </row>
    <row r="2118" spans="17:17" x14ac:dyDescent="0.2">
      <c r="Q2118" s="605"/>
    </row>
    <row r="2119" spans="17:17" x14ac:dyDescent="0.2">
      <c r="Q2119" s="605"/>
    </row>
    <row r="2120" spans="17:17" x14ac:dyDescent="0.2">
      <c r="Q2120" s="605"/>
    </row>
    <row r="2121" spans="17:17" x14ac:dyDescent="0.2">
      <c r="Q2121" s="605"/>
    </row>
    <row r="2122" spans="17:17" x14ac:dyDescent="0.2">
      <c r="Q2122" s="605"/>
    </row>
    <row r="2123" spans="17:17" x14ac:dyDescent="0.2">
      <c r="Q2123" s="605"/>
    </row>
    <row r="2124" spans="17:17" x14ac:dyDescent="0.2">
      <c r="Q2124" s="605"/>
    </row>
    <row r="2125" spans="17:17" x14ac:dyDescent="0.2">
      <c r="Q2125" s="605"/>
    </row>
    <row r="2126" spans="17:17" x14ac:dyDescent="0.2">
      <c r="Q2126" s="605"/>
    </row>
    <row r="2127" spans="17:17" x14ac:dyDescent="0.2">
      <c r="Q2127" s="605"/>
    </row>
    <row r="2128" spans="17:17" x14ac:dyDescent="0.2">
      <c r="Q2128" s="605"/>
    </row>
    <row r="2129" spans="17:17" x14ac:dyDescent="0.2">
      <c r="Q2129" s="605"/>
    </row>
    <row r="2130" spans="17:17" x14ac:dyDescent="0.2">
      <c r="Q2130" s="605"/>
    </row>
    <row r="2131" spans="17:17" x14ac:dyDescent="0.2">
      <c r="Q2131" s="605"/>
    </row>
    <row r="2132" spans="17:17" x14ac:dyDescent="0.2">
      <c r="Q2132" s="605"/>
    </row>
    <row r="2133" spans="17:17" x14ac:dyDescent="0.2">
      <c r="Q2133" s="605"/>
    </row>
    <row r="2134" spans="17:17" x14ac:dyDescent="0.2">
      <c r="Q2134" s="605"/>
    </row>
    <row r="2135" spans="17:17" x14ac:dyDescent="0.2">
      <c r="Q2135" s="605"/>
    </row>
    <row r="2136" spans="17:17" x14ac:dyDescent="0.2">
      <c r="Q2136" s="605"/>
    </row>
    <row r="2137" spans="17:17" x14ac:dyDescent="0.2">
      <c r="Q2137" s="605"/>
    </row>
    <row r="2138" spans="17:17" x14ac:dyDescent="0.2">
      <c r="Q2138" s="605"/>
    </row>
    <row r="2139" spans="17:17" x14ac:dyDescent="0.2">
      <c r="Q2139" s="605"/>
    </row>
    <row r="2140" spans="17:17" x14ac:dyDescent="0.2">
      <c r="Q2140" s="605"/>
    </row>
    <row r="2141" spans="17:17" x14ac:dyDescent="0.2">
      <c r="Q2141" s="605"/>
    </row>
    <row r="2142" spans="17:17" x14ac:dyDescent="0.2">
      <c r="Q2142" s="605"/>
    </row>
    <row r="2143" spans="17:17" x14ac:dyDescent="0.2">
      <c r="Q2143" s="605"/>
    </row>
    <row r="2144" spans="17:17" x14ac:dyDescent="0.2">
      <c r="Q2144" s="605"/>
    </row>
    <row r="2145" spans="17:17" x14ac:dyDescent="0.2">
      <c r="Q2145" s="605"/>
    </row>
    <row r="2146" spans="17:17" x14ac:dyDescent="0.2">
      <c r="Q2146" s="605"/>
    </row>
    <row r="2147" spans="17:17" x14ac:dyDescent="0.2">
      <c r="Q2147" s="605"/>
    </row>
    <row r="2148" spans="17:17" x14ac:dyDescent="0.2">
      <c r="Q2148" s="605"/>
    </row>
    <row r="2149" spans="17:17" x14ac:dyDescent="0.2">
      <c r="Q2149" s="605"/>
    </row>
    <row r="2150" spans="17:17" x14ac:dyDescent="0.2">
      <c r="Q2150" s="605"/>
    </row>
    <row r="2151" spans="17:17" x14ac:dyDescent="0.2">
      <c r="Q2151" s="605"/>
    </row>
    <row r="2152" spans="17:17" x14ac:dyDescent="0.2">
      <c r="Q2152" s="605"/>
    </row>
    <row r="2153" spans="17:17" x14ac:dyDescent="0.2">
      <c r="Q2153" s="605"/>
    </row>
    <row r="2154" spans="17:17" x14ac:dyDescent="0.2">
      <c r="Q2154" s="605"/>
    </row>
    <row r="2155" spans="17:17" x14ac:dyDescent="0.2">
      <c r="Q2155" s="605"/>
    </row>
    <row r="2156" spans="17:17" x14ac:dyDescent="0.2">
      <c r="Q2156" s="605"/>
    </row>
    <row r="2157" spans="17:17" x14ac:dyDescent="0.2">
      <c r="Q2157" s="605"/>
    </row>
    <row r="2158" spans="17:17" x14ac:dyDescent="0.2">
      <c r="Q2158" s="605"/>
    </row>
    <row r="2159" spans="17:17" x14ac:dyDescent="0.2">
      <c r="Q2159" s="605"/>
    </row>
    <row r="2160" spans="17:17" x14ac:dyDescent="0.2">
      <c r="Q2160" s="605"/>
    </row>
    <row r="2161" spans="17:17" x14ac:dyDescent="0.2">
      <c r="Q2161" s="605"/>
    </row>
    <row r="2162" spans="17:17" x14ac:dyDescent="0.2">
      <c r="Q2162" s="605"/>
    </row>
    <row r="2163" spans="17:17" x14ac:dyDescent="0.2">
      <c r="Q2163" s="605"/>
    </row>
    <row r="2164" spans="17:17" x14ac:dyDescent="0.2">
      <c r="Q2164" s="605"/>
    </row>
    <row r="2165" spans="17:17" x14ac:dyDescent="0.2">
      <c r="Q2165" s="605"/>
    </row>
    <row r="2166" spans="17:17" x14ac:dyDescent="0.2">
      <c r="Q2166" s="605"/>
    </row>
    <row r="2167" spans="17:17" x14ac:dyDescent="0.2">
      <c r="Q2167" s="605"/>
    </row>
    <row r="2168" spans="17:17" x14ac:dyDescent="0.2">
      <c r="Q2168" s="605"/>
    </row>
    <row r="2169" spans="17:17" x14ac:dyDescent="0.2">
      <c r="Q2169" s="605"/>
    </row>
    <row r="2170" spans="17:17" x14ac:dyDescent="0.2">
      <c r="Q2170" s="605"/>
    </row>
    <row r="2171" spans="17:17" x14ac:dyDescent="0.2">
      <c r="Q2171" s="605"/>
    </row>
    <row r="2172" spans="17:17" x14ac:dyDescent="0.2">
      <c r="Q2172" s="605"/>
    </row>
    <row r="2173" spans="17:17" x14ac:dyDescent="0.2">
      <c r="Q2173" s="605"/>
    </row>
    <row r="2174" spans="17:17" x14ac:dyDescent="0.2">
      <c r="Q2174" s="605"/>
    </row>
    <row r="2175" spans="17:17" x14ac:dyDescent="0.2">
      <c r="Q2175" s="605"/>
    </row>
    <row r="2176" spans="17:17" x14ac:dyDescent="0.2">
      <c r="Q2176" s="605"/>
    </row>
    <row r="2177" spans="17:17" x14ac:dyDescent="0.2">
      <c r="Q2177" s="605"/>
    </row>
    <row r="2178" spans="17:17" x14ac:dyDescent="0.2">
      <c r="Q2178" s="605"/>
    </row>
    <row r="2179" spans="17:17" x14ac:dyDescent="0.2">
      <c r="Q2179" s="605"/>
    </row>
    <row r="2180" spans="17:17" x14ac:dyDescent="0.2">
      <c r="Q2180" s="605"/>
    </row>
    <row r="2181" spans="17:17" x14ac:dyDescent="0.2">
      <c r="Q2181" s="605"/>
    </row>
    <row r="2182" spans="17:17" x14ac:dyDescent="0.2">
      <c r="Q2182" s="605"/>
    </row>
    <row r="2183" spans="17:17" x14ac:dyDescent="0.2">
      <c r="Q2183" s="605"/>
    </row>
    <row r="2184" spans="17:17" x14ac:dyDescent="0.2">
      <c r="Q2184" s="605"/>
    </row>
    <row r="2185" spans="17:17" x14ac:dyDescent="0.2">
      <c r="Q2185" s="605"/>
    </row>
    <row r="2186" spans="17:17" x14ac:dyDescent="0.2">
      <c r="Q2186" s="605"/>
    </row>
    <row r="2187" spans="17:17" x14ac:dyDescent="0.2">
      <c r="Q2187" s="605"/>
    </row>
    <row r="2188" spans="17:17" x14ac:dyDescent="0.2">
      <c r="Q2188" s="605"/>
    </row>
    <row r="2189" spans="17:17" x14ac:dyDescent="0.2">
      <c r="Q2189" s="605"/>
    </row>
    <row r="2190" spans="17:17" x14ac:dyDescent="0.2">
      <c r="Q2190" s="605"/>
    </row>
    <row r="2191" spans="17:17" x14ac:dyDescent="0.2">
      <c r="Q2191" s="605"/>
    </row>
    <row r="2192" spans="17:17" x14ac:dyDescent="0.2">
      <c r="Q2192" s="605"/>
    </row>
    <row r="2193" spans="17:17" x14ac:dyDescent="0.2">
      <c r="Q2193" s="605"/>
    </row>
    <row r="2194" spans="17:17" x14ac:dyDescent="0.2">
      <c r="Q2194" s="605"/>
    </row>
    <row r="2195" spans="17:17" x14ac:dyDescent="0.2">
      <c r="Q2195" s="605"/>
    </row>
    <row r="2196" spans="17:17" x14ac:dyDescent="0.2">
      <c r="Q2196" s="605"/>
    </row>
    <row r="2197" spans="17:17" x14ac:dyDescent="0.2">
      <c r="Q2197" s="605"/>
    </row>
    <row r="2198" spans="17:17" x14ac:dyDescent="0.2">
      <c r="Q2198" s="605"/>
    </row>
    <row r="2199" spans="17:17" x14ac:dyDescent="0.2">
      <c r="Q2199" s="605"/>
    </row>
    <row r="2200" spans="17:17" x14ac:dyDescent="0.2">
      <c r="Q2200" s="605"/>
    </row>
    <row r="2201" spans="17:17" x14ac:dyDescent="0.2">
      <c r="Q2201" s="605"/>
    </row>
    <row r="2202" spans="17:17" x14ac:dyDescent="0.2">
      <c r="Q2202" s="605"/>
    </row>
    <row r="2203" spans="17:17" x14ac:dyDescent="0.2">
      <c r="Q2203" s="605"/>
    </row>
    <row r="2204" spans="17:17" x14ac:dyDescent="0.2">
      <c r="Q2204" s="605"/>
    </row>
    <row r="2205" spans="17:17" x14ac:dyDescent="0.2">
      <c r="Q2205" s="605"/>
    </row>
    <row r="2206" spans="17:17" x14ac:dyDescent="0.2">
      <c r="Q2206" s="605"/>
    </row>
    <row r="2207" spans="17:17" x14ac:dyDescent="0.2">
      <c r="Q2207" s="605"/>
    </row>
    <row r="2208" spans="17:17" x14ac:dyDescent="0.2">
      <c r="Q2208" s="605"/>
    </row>
    <row r="2209" spans="17:17" x14ac:dyDescent="0.2">
      <c r="Q2209" s="605"/>
    </row>
    <row r="2210" spans="17:17" x14ac:dyDescent="0.2">
      <c r="Q2210" s="605"/>
    </row>
    <row r="2211" spans="17:17" x14ac:dyDescent="0.2">
      <c r="Q2211" s="605"/>
    </row>
    <row r="2212" spans="17:17" x14ac:dyDescent="0.2">
      <c r="Q2212" s="605"/>
    </row>
    <row r="2213" spans="17:17" x14ac:dyDescent="0.2">
      <c r="Q2213" s="605"/>
    </row>
    <row r="2214" spans="17:17" x14ac:dyDescent="0.2">
      <c r="Q2214" s="605"/>
    </row>
    <row r="2215" spans="17:17" x14ac:dyDescent="0.2">
      <c r="Q2215" s="605"/>
    </row>
    <row r="2216" spans="17:17" x14ac:dyDescent="0.2">
      <c r="Q2216" s="605"/>
    </row>
    <row r="2217" spans="17:17" x14ac:dyDescent="0.2">
      <c r="Q2217" s="605"/>
    </row>
    <row r="2218" spans="17:17" x14ac:dyDescent="0.2">
      <c r="Q2218" s="605"/>
    </row>
    <row r="2219" spans="17:17" x14ac:dyDescent="0.2">
      <c r="Q2219" s="605"/>
    </row>
    <row r="2220" spans="17:17" x14ac:dyDescent="0.2">
      <c r="Q2220" s="605"/>
    </row>
    <row r="2221" spans="17:17" x14ac:dyDescent="0.2">
      <c r="Q2221" s="605"/>
    </row>
    <row r="2222" spans="17:17" x14ac:dyDescent="0.2">
      <c r="Q2222" s="605"/>
    </row>
    <row r="2223" spans="17:17" x14ac:dyDescent="0.2">
      <c r="Q2223" s="605"/>
    </row>
    <row r="2224" spans="17:17" x14ac:dyDescent="0.2">
      <c r="Q2224" s="605"/>
    </row>
    <row r="2225" spans="17:17" x14ac:dyDescent="0.2">
      <c r="Q2225" s="605"/>
    </row>
    <row r="2226" spans="17:17" x14ac:dyDescent="0.2">
      <c r="Q2226" s="605"/>
    </row>
    <row r="2227" spans="17:17" x14ac:dyDescent="0.2">
      <c r="Q2227" s="605"/>
    </row>
    <row r="2228" spans="17:17" x14ac:dyDescent="0.2">
      <c r="Q2228" s="605"/>
    </row>
    <row r="2229" spans="17:17" x14ac:dyDescent="0.2">
      <c r="Q2229" s="605"/>
    </row>
    <row r="2230" spans="17:17" x14ac:dyDescent="0.2">
      <c r="Q2230" s="605"/>
    </row>
    <row r="2231" spans="17:17" x14ac:dyDescent="0.2">
      <c r="Q2231" s="605"/>
    </row>
    <row r="2232" spans="17:17" x14ac:dyDescent="0.2">
      <c r="Q2232" s="605"/>
    </row>
    <row r="2233" spans="17:17" x14ac:dyDescent="0.2">
      <c r="Q2233" s="605"/>
    </row>
    <row r="2234" spans="17:17" x14ac:dyDescent="0.2">
      <c r="Q2234" s="605"/>
    </row>
    <row r="2235" spans="17:17" x14ac:dyDescent="0.2">
      <c r="Q2235" s="605"/>
    </row>
    <row r="2236" spans="17:17" x14ac:dyDescent="0.2">
      <c r="Q2236" s="605"/>
    </row>
    <row r="2237" spans="17:17" x14ac:dyDescent="0.2">
      <c r="Q2237" s="605"/>
    </row>
    <row r="2238" spans="17:17" x14ac:dyDescent="0.2">
      <c r="Q2238" s="605"/>
    </row>
    <row r="2239" spans="17:17" x14ac:dyDescent="0.2">
      <c r="Q2239" s="605"/>
    </row>
    <row r="2240" spans="17:17" x14ac:dyDescent="0.2">
      <c r="Q2240" s="605"/>
    </row>
    <row r="2241" spans="17:17" x14ac:dyDescent="0.2">
      <c r="Q2241" s="605"/>
    </row>
    <row r="2242" spans="17:17" x14ac:dyDescent="0.2">
      <c r="Q2242" s="605"/>
    </row>
    <row r="2243" spans="17:17" x14ac:dyDescent="0.2">
      <c r="Q2243" s="605"/>
    </row>
    <row r="2244" spans="17:17" x14ac:dyDescent="0.2">
      <c r="Q2244" s="605"/>
    </row>
    <row r="2245" spans="17:17" x14ac:dyDescent="0.2">
      <c r="Q2245" s="605"/>
    </row>
    <row r="2246" spans="17:17" x14ac:dyDescent="0.2">
      <c r="Q2246" s="605"/>
    </row>
    <row r="2247" spans="17:17" x14ac:dyDescent="0.2">
      <c r="Q2247" s="605"/>
    </row>
    <row r="2248" spans="17:17" x14ac:dyDescent="0.2">
      <c r="Q2248" s="605"/>
    </row>
    <row r="2249" spans="17:17" x14ac:dyDescent="0.2">
      <c r="Q2249" s="605"/>
    </row>
    <row r="2250" spans="17:17" x14ac:dyDescent="0.2">
      <c r="Q2250" s="605"/>
    </row>
    <row r="2251" spans="17:17" x14ac:dyDescent="0.2">
      <c r="Q2251" s="605"/>
    </row>
    <row r="2252" spans="17:17" x14ac:dyDescent="0.2">
      <c r="Q2252" s="605"/>
    </row>
    <row r="2253" spans="17:17" x14ac:dyDescent="0.2">
      <c r="Q2253" s="605"/>
    </row>
    <row r="2254" spans="17:17" x14ac:dyDescent="0.2">
      <c r="Q2254" s="605"/>
    </row>
    <row r="2255" spans="17:17" x14ac:dyDescent="0.2">
      <c r="Q2255" s="605"/>
    </row>
    <row r="2256" spans="17:17" x14ac:dyDescent="0.2">
      <c r="Q2256" s="605"/>
    </row>
    <row r="2257" spans="17:17" x14ac:dyDescent="0.2">
      <c r="Q2257" s="605"/>
    </row>
    <row r="2258" spans="17:17" x14ac:dyDescent="0.2">
      <c r="Q2258" s="605"/>
    </row>
    <row r="2259" spans="17:17" x14ac:dyDescent="0.2">
      <c r="Q2259" s="605"/>
    </row>
    <row r="2260" spans="17:17" x14ac:dyDescent="0.2">
      <c r="Q2260" s="605"/>
    </row>
    <row r="2261" spans="17:17" x14ac:dyDescent="0.2">
      <c r="Q2261" s="605"/>
    </row>
    <row r="2262" spans="17:17" x14ac:dyDescent="0.2">
      <c r="Q2262" s="605"/>
    </row>
  </sheetData>
  <mergeCells count="99">
    <mergeCell ref="A119:J119"/>
    <mergeCell ref="A120:J120"/>
    <mergeCell ref="A127:J127"/>
    <mergeCell ref="A128:J128"/>
    <mergeCell ref="A75:J75"/>
    <mergeCell ref="A76:J76"/>
    <mergeCell ref="A77:J77"/>
    <mergeCell ref="A78:J78"/>
    <mergeCell ref="A117:J117"/>
    <mergeCell ref="A118:J118"/>
    <mergeCell ref="J20:K20"/>
    <mergeCell ref="J21:K21"/>
    <mergeCell ref="F25:I25"/>
    <mergeCell ref="J25:N25"/>
    <mergeCell ref="A29:Q29"/>
    <mergeCell ref="A51:Q51"/>
    <mergeCell ref="A36:J36"/>
    <mergeCell ref="A37:J37"/>
    <mergeCell ref="A38:J38"/>
    <mergeCell ref="A39:J39"/>
    <mergeCell ref="D12:L12"/>
    <mergeCell ref="J16:K16"/>
    <mergeCell ref="J17:K17"/>
    <mergeCell ref="J18:K18"/>
    <mergeCell ref="J19:K19"/>
    <mergeCell ref="A25:A27"/>
    <mergeCell ref="B25:B27"/>
    <mergeCell ref="C25:C27"/>
    <mergeCell ref="D25:D27"/>
    <mergeCell ref="E25:E27"/>
    <mergeCell ref="O25:O27"/>
    <mergeCell ref="P25:P27"/>
    <mergeCell ref="Q25:Q27"/>
    <mergeCell ref="F26:F27"/>
    <mergeCell ref="G26:I26"/>
    <mergeCell ref="J26:J27"/>
    <mergeCell ref="K26:K27"/>
    <mergeCell ref="L26:N26"/>
    <mergeCell ref="A40:J40"/>
    <mergeCell ref="A41:J41"/>
    <mergeCell ref="A42:J42"/>
    <mergeCell ref="A43:J43"/>
    <mergeCell ref="A44:J44"/>
    <mergeCell ref="A45:J45"/>
    <mergeCell ref="A46:J46"/>
    <mergeCell ref="A47:J47"/>
    <mergeCell ref="A48:J48"/>
    <mergeCell ref="A49:J49"/>
    <mergeCell ref="A50:J50"/>
    <mergeCell ref="A58:Q58"/>
    <mergeCell ref="A63:J63"/>
    <mergeCell ref="A64:J64"/>
    <mergeCell ref="A65:J65"/>
    <mergeCell ref="A66:J66"/>
    <mergeCell ref="A67:J67"/>
    <mergeCell ref="A68:J68"/>
    <mergeCell ref="A69:J69"/>
    <mergeCell ref="A70:J70"/>
    <mergeCell ref="A71:J71"/>
    <mergeCell ref="A72:J72"/>
    <mergeCell ref="A73:J73"/>
    <mergeCell ref="A74:J74"/>
    <mergeCell ref="A79:Q79"/>
    <mergeCell ref="A81:J81"/>
    <mergeCell ref="A82:J82"/>
    <mergeCell ref="A83:J83"/>
    <mergeCell ref="A84:J84"/>
    <mergeCell ref="A85:J85"/>
    <mergeCell ref="A86:J86"/>
    <mergeCell ref="A87:J87"/>
    <mergeCell ref="A88:J88"/>
    <mergeCell ref="A89:J89"/>
    <mergeCell ref="A90:J90"/>
    <mergeCell ref="A91:J91"/>
    <mergeCell ref="A92:J92"/>
    <mergeCell ref="A93:J93"/>
    <mergeCell ref="A94:Q94"/>
    <mergeCell ref="A114:J114"/>
    <mergeCell ref="A115:J115"/>
    <mergeCell ref="A116:J116"/>
    <mergeCell ref="A121:Q121"/>
    <mergeCell ref="A122:J122"/>
    <mergeCell ref="A123:J123"/>
    <mergeCell ref="A124:J124"/>
    <mergeCell ref="A125:J125"/>
    <mergeCell ref="A126:J126"/>
    <mergeCell ref="A129:J129"/>
    <mergeCell ref="A130:J130"/>
    <mergeCell ref="A131:J131"/>
    <mergeCell ref="A132:J132"/>
    <mergeCell ref="A133:J133"/>
    <mergeCell ref="A134:J134"/>
    <mergeCell ref="A141:J141"/>
    <mergeCell ref="A135:J135"/>
    <mergeCell ref="A136:J136"/>
    <mergeCell ref="A137:J137"/>
    <mergeCell ref="A138:J138"/>
    <mergeCell ref="A139:J139"/>
    <mergeCell ref="A140:J14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4"/>
  <sheetViews>
    <sheetView topLeftCell="A78" workbookViewId="0">
      <selection activeCell="D13" sqref="D13:O13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outlineLevel="1" x14ac:dyDescent="0.2">
      <c r="A6" s="568"/>
      <c r="C6" s="562"/>
      <c r="D6" s="563"/>
      <c r="E6" s="564"/>
      <c r="F6" s="565"/>
      <c r="G6" s="565"/>
      <c r="H6" s="565"/>
      <c r="I6" s="565"/>
      <c r="J6" s="565"/>
      <c r="K6" s="565"/>
      <c r="L6" s="565"/>
      <c r="M6" s="569"/>
      <c r="O6" s="565"/>
      <c r="P6" s="565"/>
      <c r="Q6" s="565"/>
    </row>
    <row r="7" spans="1:18" x14ac:dyDescent="0.2">
      <c r="A7" s="564"/>
      <c r="B7" s="568"/>
      <c r="C7" s="562"/>
      <c r="D7" s="563"/>
      <c r="E7" s="567"/>
      <c r="F7" s="565"/>
      <c r="G7" s="565"/>
      <c r="H7" s="564"/>
      <c r="I7" s="565"/>
      <c r="J7" s="571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72"/>
      <c r="F8" s="573"/>
      <c r="G8" s="573"/>
      <c r="H8" s="574" t="s">
        <v>308</v>
      </c>
      <c r="I8" s="574"/>
      <c r="J8" s="570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75" t="s">
        <v>703</v>
      </c>
      <c r="I10" s="575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4" t="s">
        <v>310</v>
      </c>
      <c r="I11" s="564"/>
      <c r="J11" s="565"/>
      <c r="K11" s="565"/>
      <c r="L11" s="565"/>
      <c r="M11" s="565"/>
      <c r="N11" s="565"/>
      <c r="O11" s="565"/>
      <c r="P11" s="565"/>
      <c r="Q11" s="565"/>
    </row>
    <row r="12" spans="1:18" x14ac:dyDescent="0.2">
      <c r="A12" s="564"/>
      <c r="B12" s="568"/>
      <c r="C12" s="562"/>
      <c r="D12" s="563"/>
      <c r="E12" s="567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</row>
    <row r="13" spans="1:18" ht="52.5" customHeight="1" x14ac:dyDescent="0.2">
      <c r="A13" s="564"/>
      <c r="B13" s="568"/>
      <c r="C13" s="576" t="s">
        <v>311</v>
      </c>
      <c r="D13" s="1404" t="s">
        <v>704</v>
      </c>
      <c r="E13" s="1404"/>
      <c r="F13" s="1404"/>
      <c r="G13" s="1404"/>
      <c r="H13" s="1404"/>
      <c r="I13" s="1404"/>
      <c r="J13" s="1404"/>
      <c r="K13" s="1404"/>
      <c r="L13" s="1404"/>
      <c r="M13" s="1404"/>
      <c r="N13" s="1404"/>
      <c r="O13" s="1404"/>
      <c r="P13" s="565"/>
      <c r="Q13" s="565"/>
    </row>
    <row r="14" spans="1:18" x14ac:dyDescent="0.2">
      <c r="A14" s="564"/>
      <c r="B14" s="568"/>
      <c r="C14" s="562"/>
      <c r="D14" s="563"/>
      <c r="E14" s="572"/>
      <c r="F14" s="570"/>
      <c r="G14" s="570"/>
      <c r="H14" s="577" t="s">
        <v>312</v>
      </c>
      <c r="I14" s="577"/>
      <c r="J14" s="570"/>
      <c r="K14" s="570"/>
      <c r="L14" s="565"/>
      <c r="M14" s="565"/>
      <c r="N14" s="565"/>
      <c r="O14" s="565"/>
      <c r="P14" s="565"/>
      <c r="Q14" s="565"/>
    </row>
    <row r="15" spans="1:18" x14ac:dyDescent="0.2">
      <c r="A15" s="578"/>
      <c r="B15" s="579"/>
      <c r="C15" s="562"/>
      <c r="D15" s="563"/>
      <c r="E15" s="567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</row>
    <row r="16" spans="1:18" ht="14.25" x14ac:dyDescent="0.2">
      <c r="A16" s="564"/>
      <c r="B16" s="568"/>
      <c r="C16" s="562"/>
      <c r="D16" s="580" t="s">
        <v>313</v>
      </c>
      <c r="E16" s="564"/>
      <c r="F16" s="565"/>
      <c r="G16" s="565"/>
      <c r="H16" s="565"/>
      <c r="I16" s="580"/>
      <c r="J16" s="580"/>
      <c r="K16" s="565"/>
      <c r="L16" s="565"/>
      <c r="M16" s="565"/>
      <c r="N16" s="565"/>
      <c r="O16" s="565"/>
      <c r="P16" s="565"/>
      <c r="Q16" s="565"/>
      <c r="R16" s="901"/>
    </row>
    <row r="17" spans="1:17" x14ac:dyDescent="0.2">
      <c r="A17" s="564"/>
      <c r="B17" s="568"/>
      <c r="C17" s="562"/>
      <c r="D17" s="580" t="s">
        <v>314</v>
      </c>
      <c r="E17" s="564"/>
      <c r="F17" s="565"/>
      <c r="G17" s="565"/>
      <c r="H17" s="565"/>
      <c r="I17" s="580"/>
      <c r="J17" s="1399" t="s">
        <v>705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316</v>
      </c>
      <c r="E18" s="564"/>
      <c r="F18" s="565"/>
      <c r="G18" s="565"/>
      <c r="H18" s="565"/>
      <c r="I18" s="580"/>
      <c r="J18" s="1399" t="s">
        <v>706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317</v>
      </c>
      <c r="E19" s="564"/>
      <c r="F19" s="565"/>
      <c r="G19" s="565"/>
      <c r="H19" s="565"/>
      <c r="I19" s="580"/>
      <c r="J19" s="1399" t="s">
        <v>707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outlineLevel="1" x14ac:dyDescent="0.2">
      <c r="A20" s="564"/>
      <c r="B20" s="568"/>
      <c r="C20" s="562"/>
      <c r="D20" s="580" t="s">
        <v>318</v>
      </c>
      <c r="E20" s="564"/>
      <c r="F20" s="565"/>
      <c r="G20" s="565"/>
      <c r="H20" s="565"/>
      <c r="I20" s="580"/>
      <c r="J20" s="1399" t="s">
        <v>708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x14ac:dyDescent="0.2">
      <c r="A21" s="564"/>
      <c r="B21" s="568"/>
      <c r="C21" s="562"/>
      <c r="D21" s="580" t="s">
        <v>626</v>
      </c>
      <c r="E21" s="564"/>
      <c r="F21" s="565"/>
      <c r="G21" s="565"/>
      <c r="H21" s="565"/>
      <c r="I21" s="580"/>
      <c r="J21" s="1399" t="s">
        <v>709</v>
      </c>
      <c r="K21" s="1400"/>
      <c r="L21" s="569" t="s">
        <v>315</v>
      </c>
      <c r="M21" s="565"/>
      <c r="N21" s="565"/>
      <c r="O21" s="565"/>
      <c r="P21" s="565"/>
      <c r="Q21" s="565"/>
    </row>
    <row r="22" spans="1:17" outlineLevel="1" x14ac:dyDescent="0.2">
      <c r="A22" s="564"/>
      <c r="B22" s="568"/>
      <c r="C22" s="562"/>
      <c r="D22" s="580" t="s">
        <v>319</v>
      </c>
      <c r="E22" s="564"/>
      <c r="F22" s="565"/>
      <c r="G22" s="565"/>
      <c r="H22" s="565"/>
      <c r="I22" s="580"/>
      <c r="J22" s="1399" t="s">
        <v>710</v>
      </c>
      <c r="K22" s="1400"/>
      <c r="L22" s="569" t="s">
        <v>320</v>
      </c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81" t="s">
        <v>485</v>
      </c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</row>
    <row r="26" spans="1:17" ht="18" customHeight="1" x14ac:dyDescent="0.2">
      <c r="A26" s="1392" t="s">
        <v>321</v>
      </c>
      <c r="B26" s="1394" t="s">
        <v>322</v>
      </c>
      <c r="C26" s="1392" t="s">
        <v>323</v>
      </c>
      <c r="D26" s="1392" t="s">
        <v>324</v>
      </c>
      <c r="E26" s="1392" t="s">
        <v>325</v>
      </c>
      <c r="F26" s="1392" t="s">
        <v>326</v>
      </c>
      <c r="G26" s="1393"/>
      <c r="H26" s="1393"/>
      <c r="I26" s="1393"/>
      <c r="J26" s="1392" t="s">
        <v>327</v>
      </c>
      <c r="K26" s="1393"/>
      <c r="L26" s="1393"/>
      <c r="M26" s="1393"/>
      <c r="N26" s="1392" t="s">
        <v>328</v>
      </c>
      <c r="O26" s="1392" t="s">
        <v>329</v>
      </c>
      <c r="P26" s="1392" t="s">
        <v>627</v>
      </c>
      <c r="Q26" s="1392" t="s">
        <v>628</v>
      </c>
    </row>
    <row r="27" spans="1:17" ht="15.75" customHeight="1" x14ac:dyDescent="0.2">
      <c r="A27" s="1393"/>
      <c r="B27" s="1395"/>
      <c r="C27" s="1396"/>
      <c r="D27" s="1392"/>
      <c r="E27" s="1393"/>
      <c r="F27" s="1392" t="s">
        <v>330</v>
      </c>
      <c r="G27" s="1392" t="s">
        <v>331</v>
      </c>
      <c r="H27" s="1393"/>
      <c r="I27" s="1393"/>
      <c r="J27" s="1392" t="s">
        <v>330</v>
      </c>
      <c r="K27" s="1392" t="s">
        <v>331</v>
      </c>
      <c r="L27" s="1393"/>
      <c r="M27" s="1393"/>
      <c r="N27" s="1392"/>
      <c r="O27" s="1392"/>
      <c r="P27" s="1392"/>
      <c r="Q27" s="1392"/>
    </row>
    <row r="28" spans="1:17" ht="15.75" customHeight="1" x14ac:dyDescent="0.2">
      <c r="A28" s="1393"/>
      <c r="B28" s="1395"/>
      <c r="C28" s="1396"/>
      <c r="D28" s="1392"/>
      <c r="E28" s="1393"/>
      <c r="F28" s="1393"/>
      <c r="G28" s="587" t="s">
        <v>332</v>
      </c>
      <c r="H28" s="587" t="s">
        <v>333</v>
      </c>
      <c r="I28" s="587" t="s">
        <v>334</v>
      </c>
      <c r="J28" s="1393"/>
      <c r="K28" s="587" t="s">
        <v>332</v>
      </c>
      <c r="L28" s="587" t="s">
        <v>333</v>
      </c>
      <c r="M28" s="587" t="s">
        <v>334</v>
      </c>
      <c r="N28" s="1392"/>
      <c r="O28" s="1392"/>
      <c r="P28" s="1392"/>
      <c r="Q28" s="1392"/>
    </row>
    <row r="29" spans="1:17" x14ac:dyDescent="0.2">
      <c r="A29" s="590">
        <v>1</v>
      </c>
      <c r="B29" s="589">
        <v>2</v>
      </c>
      <c r="C29" s="587">
        <v>3</v>
      </c>
      <c r="D29" s="587">
        <v>4</v>
      </c>
      <c r="E29" s="590">
        <v>5</v>
      </c>
      <c r="F29" s="588">
        <v>6</v>
      </c>
      <c r="G29" s="588">
        <v>7</v>
      </c>
      <c r="H29" s="588">
        <v>8</v>
      </c>
      <c r="I29" s="588">
        <v>9</v>
      </c>
      <c r="J29" s="588">
        <v>10</v>
      </c>
      <c r="K29" s="588">
        <v>11</v>
      </c>
      <c r="L29" s="588">
        <v>12</v>
      </c>
      <c r="M29" s="588">
        <v>13</v>
      </c>
      <c r="N29" s="588">
        <v>14</v>
      </c>
      <c r="O29" s="588">
        <v>15</v>
      </c>
      <c r="P29" s="588">
        <v>16</v>
      </c>
      <c r="Q29" s="588">
        <v>17</v>
      </c>
    </row>
    <row r="30" spans="1:17" ht="19.149999999999999" customHeight="1" x14ac:dyDescent="0.2">
      <c r="A30" s="1391" t="s">
        <v>335</v>
      </c>
      <c r="B30" s="1387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  <c r="O30" s="1387"/>
      <c r="P30" s="1387"/>
      <c r="Q30" s="1387"/>
    </row>
    <row r="31" spans="1:17" ht="96" x14ac:dyDescent="0.2">
      <c r="A31" s="590">
        <v>1</v>
      </c>
      <c r="B31" s="591" t="s">
        <v>337</v>
      </c>
      <c r="C31" s="592" t="s">
        <v>711</v>
      </c>
      <c r="D31" s="593" t="s">
        <v>336</v>
      </c>
      <c r="E31" s="594">
        <v>16</v>
      </c>
      <c r="F31" s="595">
        <v>88.6</v>
      </c>
      <c r="G31" s="595">
        <v>8.4600000000000009</v>
      </c>
      <c r="H31" s="595">
        <v>80.14</v>
      </c>
      <c r="I31" s="595">
        <v>5.61</v>
      </c>
      <c r="J31" s="596">
        <v>1418</v>
      </c>
      <c r="K31" s="596">
        <v>135</v>
      </c>
      <c r="L31" s="596">
        <v>1283</v>
      </c>
      <c r="M31" s="596">
        <v>90</v>
      </c>
      <c r="N31" s="596">
        <v>0.81</v>
      </c>
      <c r="O31" s="596">
        <v>12.96</v>
      </c>
      <c r="P31" s="596">
        <v>0.44</v>
      </c>
      <c r="Q31" s="596">
        <v>7.04</v>
      </c>
    </row>
    <row r="32" spans="1:17" ht="96" x14ac:dyDescent="0.2">
      <c r="A32" s="590">
        <v>2</v>
      </c>
      <c r="B32" s="591" t="s">
        <v>410</v>
      </c>
      <c r="C32" s="592" t="s">
        <v>712</v>
      </c>
      <c r="D32" s="593" t="s">
        <v>340</v>
      </c>
      <c r="E32" s="594">
        <v>18</v>
      </c>
      <c r="F32" s="595">
        <v>56.16</v>
      </c>
      <c r="G32" s="595">
        <v>12.24</v>
      </c>
      <c r="H32" s="595">
        <v>43.92</v>
      </c>
      <c r="I32" s="595">
        <v>4.46</v>
      </c>
      <c r="J32" s="596">
        <v>1011</v>
      </c>
      <c r="K32" s="596">
        <v>220</v>
      </c>
      <c r="L32" s="596">
        <v>791</v>
      </c>
      <c r="M32" s="596">
        <v>80</v>
      </c>
      <c r="N32" s="596">
        <v>1.27</v>
      </c>
      <c r="O32" s="596">
        <v>22.86</v>
      </c>
      <c r="P32" s="596">
        <v>0.35</v>
      </c>
      <c r="Q32" s="596">
        <v>6.3</v>
      </c>
    </row>
    <row r="33" spans="1:17" ht="96" x14ac:dyDescent="0.2">
      <c r="A33" s="590">
        <v>3</v>
      </c>
      <c r="B33" s="591" t="s">
        <v>341</v>
      </c>
      <c r="C33" s="592" t="s">
        <v>713</v>
      </c>
      <c r="D33" s="593" t="s">
        <v>340</v>
      </c>
      <c r="E33" s="594">
        <v>18</v>
      </c>
      <c r="F33" s="595">
        <v>9.91</v>
      </c>
      <c r="G33" s="595">
        <v>1.42</v>
      </c>
      <c r="H33" s="595">
        <v>8.49</v>
      </c>
      <c r="I33" s="595">
        <v>0.89</v>
      </c>
      <c r="J33" s="596">
        <v>178</v>
      </c>
      <c r="K33" s="596">
        <v>26</v>
      </c>
      <c r="L33" s="596">
        <v>152</v>
      </c>
      <c r="M33" s="596">
        <v>16</v>
      </c>
      <c r="N33" s="596">
        <v>0.15</v>
      </c>
      <c r="O33" s="596">
        <v>2.7</v>
      </c>
      <c r="P33" s="596">
        <v>7.0000000000000007E-2</v>
      </c>
      <c r="Q33" s="596">
        <v>1.26</v>
      </c>
    </row>
    <row r="34" spans="1:17" ht="132" x14ac:dyDescent="0.2">
      <c r="A34" s="590">
        <v>4</v>
      </c>
      <c r="B34" s="591" t="s">
        <v>338</v>
      </c>
      <c r="C34" s="592" t="s">
        <v>714</v>
      </c>
      <c r="D34" s="593" t="s">
        <v>339</v>
      </c>
      <c r="E34" s="597">
        <v>0.28000000000000003</v>
      </c>
      <c r="F34" s="595">
        <v>601.82000000000005</v>
      </c>
      <c r="G34" s="595">
        <v>184.27</v>
      </c>
      <c r="H34" s="595">
        <v>417.55</v>
      </c>
      <c r="I34" s="595">
        <v>38.19</v>
      </c>
      <c r="J34" s="596">
        <v>169</v>
      </c>
      <c r="K34" s="596">
        <v>52</v>
      </c>
      <c r="L34" s="596">
        <v>117</v>
      </c>
      <c r="M34" s="596">
        <v>11</v>
      </c>
      <c r="N34" s="596">
        <v>17.45</v>
      </c>
      <c r="O34" s="596">
        <v>4.8899999999999997</v>
      </c>
      <c r="P34" s="596">
        <v>2.8</v>
      </c>
      <c r="Q34" s="596">
        <v>0.78</v>
      </c>
    </row>
    <row r="35" spans="1:17" ht="96" x14ac:dyDescent="0.2">
      <c r="A35" s="590">
        <v>5</v>
      </c>
      <c r="B35" s="591" t="s">
        <v>715</v>
      </c>
      <c r="C35" s="592" t="s">
        <v>716</v>
      </c>
      <c r="D35" s="593" t="s">
        <v>357</v>
      </c>
      <c r="E35" s="597">
        <v>0.4</v>
      </c>
      <c r="F35" s="595">
        <v>2120.3200000000002</v>
      </c>
      <c r="G35" s="595">
        <v>125.09</v>
      </c>
      <c r="H35" s="595">
        <v>1995.23</v>
      </c>
      <c r="I35" s="595">
        <v>160.30000000000001</v>
      </c>
      <c r="J35" s="596">
        <v>848</v>
      </c>
      <c r="K35" s="596">
        <v>50</v>
      </c>
      <c r="L35" s="596">
        <v>798</v>
      </c>
      <c r="M35" s="596">
        <v>64</v>
      </c>
      <c r="N35" s="596">
        <v>11.3</v>
      </c>
      <c r="O35" s="596">
        <v>4.5199999999999996</v>
      </c>
      <c r="P35" s="596">
        <v>11.04</v>
      </c>
      <c r="Q35" s="596">
        <v>4.42</v>
      </c>
    </row>
    <row r="36" spans="1:17" ht="96" x14ac:dyDescent="0.2">
      <c r="A36" s="590">
        <v>6</v>
      </c>
      <c r="B36" s="591" t="s">
        <v>342</v>
      </c>
      <c r="C36" s="592" t="s">
        <v>717</v>
      </c>
      <c r="D36" s="593" t="s">
        <v>343</v>
      </c>
      <c r="E36" s="597">
        <v>0.08</v>
      </c>
      <c r="F36" s="595">
        <v>153.78</v>
      </c>
      <c r="G36" s="595">
        <v>153.78</v>
      </c>
      <c r="H36" s="596"/>
      <c r="I36" s="596"/>
      <c r="J36" s="596">
        <v>12</v>
      </c>
      <c r="K36" s="596">
        <v>12</v>
      </c>
      <c r="L36" s="596"/>
      <c r="M36" s="596"/>
      <c r="N36" s="596">
        <v>13.891500000000001</v>
      </c>
      <c r="O36" s="596">
        <v>1.1100000000000001</v>
      </c>
      <c r="P36" s="596"/>
      <c r="Q36" s="596"/>
    </row>
    <row r="37" spans="1:17" ht="96" x14ac:dyDescent="0.2">
      <c r="A37" s="590">
        <v>7</v>
      </c>
      <c r="B37" s="591" t="s">
        <v>685</v>
      </c>
      <c r="C37" s="592" t="s">
        <v>686</v>
      </c>
      <c r="D37" s="593" t="s">
        <v>416</v>
      </c>
      <c r="E37" s="594">
        <v>50</v>
      </c>
      <c r="F37" s="595">
        <v>10.64</v>
      </c>
      <c r="G37" s="595">
        <v>6.2</v>
      </c>
      <c r="H37" s="595">
        <v>4.4400000000000004</v>
      </c>
      <c r="I37" s="596"/>
      <c r="J37" s="596">
        <v>532</v>
      </c>
      <c r="K37" s="596">
        <v>310</v>
      </c>
      <c r="L37" s="596">
        <v>222</v>
      </c>
      <c r="M37" s="596"/>
      <c r="N37" s="596">
        <v>0.66</v>
      </c>
      <c r="O37" s="596">
        <v>33</v>
      </c>
      <c r="P37" s="596"/>
      <c r="Q37" s="596"/>
    </row>
    <row r="38" spans="1:17" ht="96" x14ac:dyDescent="0.2">
      <c r="A38" s="590">
        <v>8</v>
      </c>
      <c r="B38" s="591" t="s">
        <v>664</v>
      </c>
      <c r="C38" s="592" t="s">
        <v>665</v>
      </c>
      <c r="D38" s="593" t="s">
        <v>416</v>
      </c>
      <c r="E38" s="594">
        <v>7</v>
      </c>
      <c r="F38" s="595">
        <v>17.079999999999998</v>
      </c>
      <c r="G38" s="595">
        <v>9.67</v>
      </c>
      <c r="H38" s="595">
        <v>7.41</v>
      </c>
      <c r="I38" s="596"/>
      <c r="J38" s="596">
        <v>120</v>
      </c>
      <c r="K38" s="596">
        <v>68</v>
      </c>
      <c r="L38" s="596">
        <v>52</v>
      </c>
      <c r="M38" s="596"/>
      <c r="N38" s="596">
        <v>1.03</v>
      </c>
      <c r="O38" s="596">
        <v>7.21</v>
      </c>
      <c r="P38" s="596"/>
      <c r="Q38" s="596"/>
    </row>
    <row r="39" spans="1:17" ht="51" x14ac:dyDescent="0.2">
      <c r="A39" s="590">
        <v>9</v>
      </c>
      <c r="B39" s="591" t="s">
        <v>718</v>
      </c>
      <c r="C39" s="592" t="s">
        <v>719</v>
      </c>
      <c r="D39" s="593" t="s">
        <v>720</v>
      </c>
      <c r="E39" s="594">
        <v>10</v>
      </c>
      <c r="F39" s="595">
        <v>12.18</v>
      </c>
      <c r="G39" s="595">
        <v>1.56</v>
      </c>
      <c r="H39" s="595">
        <v>10.62</v>
      </c>
      <c r="I39" s="595">
        <v>1.1100000000000001</v>
      </c>
      <c r="J39" s="596">
        <v>122</v>
      </c>
      <c r="K39" s="596">
        <v>16</v>
      </c>
      <c r="L39" s="596">
        <v>106</v>
      </c>
      <c r="M39" s="596">
        <v>11</v>
      </c>
      <c r="N39" s="596">
        <v>0.17399999999999999</v>
      </c>
      <c r="O39" s="596">
        <v>1.74</v>
      </c>
      <c r="P39" s="596">
        <v>8.6999999999999994E-2</v>
      </c>
      <c r="Q39" s="596">
        <v>0.87</v>
      </c>
    </row>
    <row r="40" spans="1:17" x14ac:dyDescent="0.2">
      <c r="A40" s="1388" t="s">
        <v>666</v>
      </c>
      <c r="B40" s="1387"/>
      <c r="C40" s="1387"/>
      <c r="D40" s="1387"/>
      <c r="E40" s="1387"/>
      <c r="F40" s="1387"/>
      <c r="G40" s="1387"/>
      <c r="H40" s="1387"/>
      <c r="I40" s="1387"/>
      <c r="J40" s="599">
        <v>86058</v>
      </c>
      <c r="K40" s="596"/>
      <c r="L40" s="596"/>
      <c r="M40" s="596"/>
      <c r="N40" s="596"/>
      <c r="O40" s="599">
        <v>124.89</v>
      </c>
      <c r="P40" s="596"/>
      <c r="Q40" s="599">
        <v>28.2</v>
      </c>
    </row>
    <row r="41" spans="1:17" ht="19.149999999999999" customHeight="1" x14ac:dyDescent="0.2">
      <c r="A41" s="1391" t="s">
        <v>721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1387"/>
      <c r="L41" s="1387"/>
      <c r="M41" s="1387"/>
      <c r="N41" s="1387"/>
      <c r="O41" s="1387"/>
      <c r="P41" s="1387"/>
      <c r="Q41" s="1387"/>
    </row>
    <row r="42" spans="1:17" ht="99" x14ac:dyDescent="0.2">
      <c r="A42" s="590">
        <v>10</v>
      </c>
      <c r="B42" s="591" t="s">
        <v>722</v>
      </c>
      <c r="C42" s="592" t="s">
        <v>723</v>
      </c>
      <c r="D42" s="593" t="s">
        <v>397</v>
      </c>
      <c r="E42" s="594">
        <v>10</v>
      </c>
      <c r="F42" s="595">
        <v>44.67</v>
      </c>
      <c r="G42" s="596"/>
      <c r="H42" s="595">
        <v>44.67</v>
      </c>
      <c r="I42" s="596"/>
      <c r="J42" s="596">
        <v>447</v>
      </c>
      <c r="K42" s="596"/>
      <c r="L42" s="596">
        <v>447</v>
      </c>
      <c r="M42" s="596"/>
      <c r="N42" s="596"/>
      <c r="O42" s="596"/>
      <c r="P42" s="596"/>
      <c r="Q42" s="596"/>
    </row>
    <row r="43" spans="1:17" x14ac:dyDescent="0.2">
      <c r="A43" s="1388" t="s">
        <v>724</v>
      </c>
      <c r="B43" s="1387"/>
      <c r="C43" s="1387"/>
      <c r="D43" s="1387"/>
      <c r="E43" s="1387"/>
      <c r="F43" s="1387"/>
      <c r="G43" s="1387"/>
      <c r="H43" s="1387"/>
      <c r="I43" s="1387"/>
      <c r="J43" s="599">
        <v>2517</v>
      </c>
      <c r="K43" s="596"/>
      <c r="L43" s="596"/>
      <c r="M43" s="596"/>
      <c r="N43" s="596"/>
      <c r="O43" s="596"/>
      <c r="P43" s="596"/>
      <c r="Q43" s="596"/>
    </row>
    <row r="44" spans="1:17" ht="19.149999999999999" customHeight="1" x14ac:dyDescent="0.2">
      <c r="A44" s="1391" t="s">
        <v>725</v>
      </c>
      <c r="B44" s="1387"/>
      <c r="C44" s="1387"/>
      <c r="D44" s="1387"/>
      <c r="E44" s="1387"/>
      <c r="F44" s="1387"/>
      <c r="G44" s="1387"/>
      <c r="H44" s="1387"/>
      <c r="I44" s="1387"/>
      <c r="J44" s="1387"/>
      <c r="K44" s="1387"/>
      <c r="L44" s="1387"/>
      <c r="M44" s="1387"/>
      <c r="N44" s="1387"/>
      <c r="O44" s="1387"/>
      <c r="P44" s="1387"/>
      <c r="Q44" s="1387"/>
    </row>
    <row r="45" spans="1:17" ht="96" x14ac:dyDescent="0.2">
      <c r="A45" s="590">
        <v>11</v>
      </c>
      <c r="B45" s="591" t="s">
        <v>344</v>
      </c>
      <c r="C45" s="592" t="s">
        <v>726</v>
      </c>
      <c r="D45" s="593" t="s">
        <v>336</v>
      </c>
      <c r="E45" s="594">
        <v>21</v>
      </c>
      <c r="F45" s="595">
        <v>14.15</v>
      </c>
      <c r="G45" s="595">
        <v>1.88</v>
      </c>
      <c r="H45" s="595">
        <v>12.27</v>
      </c>
      <c r="I45" s="595">
        <v>1.63</v>
      </c>
      <c r="J45" s="596">
        <v>297</v>
      </c>
      <c r="K45" s="596">
        <v>39</v>
      </c>
      <c r="L45" s="596">
        <v>258</v>
      </c>
      <c r="M45" s="596">
        <v>34</v>
      </c>
      <c r="N45" s="596">
        <v>0.2</v>
      </c>
      <c r="O45" s="596">
        <v>4.2</v>
      </c>
      <c r="P45" s="596">
        <v>0.11</v>
      </c>
      <c r="Q45" s="596">
        <v>2.31</v>
      </c>
    </row>
    <row r="46" spans="1:17" ht="96" x14ac:dyDescent="0.2">
      <c r="A46" s="590">
        <v>12</v>
      </c>
      <c r="B46" s="591" t="s">
        <v>348</v>
      </c>
      <c r="C46" s="592" t="s">
        <v>727</v>
      </c>
      <c r="D46" s="593" t="s">
        <v>336</v>
      </c>
      <c r="E46" s="594">
        <v>5</v>
      </c>
      <c r="F46" s="595">
        <v>82.49</v>
      </c>
      <c r="G46" s="595">
        <v>5.45</v>
      </c>
      <c r="H46" s="595">
        <v>77.040000000000006</v>
      </c>
      <c r="I46" s="595">
        <v>9.2100000000000009</v>
      </c>
      <c r="J46" s="596">
        <v>412</v>
      </c>
      <c r="K46" s="596">
        <v>27</v>
      </c>
      <c r="L46" s="596">
        <v>385</v>
      </c>
      <c r="M46" s="596">
        <v>46</v>
      </c>
      <c r="N46" s="596">
        <v>0.57999999999999996</v>
      </c>
      <c r="O46" s="596">
        <v>2.9</v>
      </c>
      <c r="P46" s="596">
        <v>0.62</v>
      </c>
      <c r="Q46" s="596">
        <v>3.1</v>
      </c>
    </row>
    <row r="47" spans="1:17" ht="96" x14ac:dyDescent="0.2">
      <c r="A47" s="590">
        <v>13</v>
      </c>
      <c r="B47" s="591" t="s">
        <v>345</v>
      </c>
      <c r="C47" s="592" t="s">
        <v>728</v>
      </c>
      <c r="D47" s="593" t="s">
        <v>336</v>
      </c>
      <c r="E47" s="594">
        <v>31</v>
      </c>
      <c r="F47" s="595">
        <v>58.52</v>
      </c>
      <c r="G47" s="595">
        <v>3.85</v>
      </c>
      <c r="H47" s="595">
        <v>54.67</v>
      </c>
      <c r="I47" s="595">
        <v>6.54</v>
      </c>
      <c r="J47" s="596">
        <v>1814</v>
      </c>
      <c r="K47" s="596">
        <v>119</v>
      </c>
      <c r="L47" s="596">
        <v>1695</v>
      </c>
      <c r="M47" s="596">
        <v>203</v>
      </c>
      <c r="N47" s="596">
        <v>0.41</v>
      </c>
      <c r="O47" s="596">
        <v>12.71</v>
      </c>
      <c r="P47" s="596">
        <v>0.44</v>
      </c>
      <c r="Q47" s="596">
        <v>13.64</v>
      </c>
    </row>
    <row r="48" spans="1:17" ht="96" x14ac:dyDescent="0.2">
      <c r="A48" s="590">
        <v>14</v>
      </c>
      <c r="B48" s="591" t="s">
        <v>349</v>
      </c>
      <c r="C48" s="592" t="s">
        <v>729</v>
      </c>
      <c r="D48" s="593" t="s">
        <v>336</v>
      </c>
      <c r="E48" s="594">
        <v>21</v>
      </c>
      <c r="F48" s="595">
        <v>284.57</v>
      </c>
      <c r="G48" s="595">
        <v>64.94</v>
      </c>
      <c r="H48" s="595">
        <v>180.44</v>
      </c>
      <c r="I48" s="595">
        <v>9.9499999999999993</v>
      </c>
      <c r="J48" s="596">
        <v>5976</v>
      </c>
      <c r="K48" s="596">
        <v>1364</v>
      </c>
      <c r="L48" s="596">
        <v>3789</v>
      </c>
      <c r="M48" s="596">
        <v>209</v>
      </c>
      <c r="N48" s="596">
        <v>6.54</v>
      </c>
      <c r="O48" s="596">
        <v>137.34</v>
      </c>
      <c r="P48" s="596">
        <v>0.78</v>
      </c>
      <c r="Q48" s="596">
        <v>16.38</v>
      </c>
    </row>
    <row r="49" spans="1:17" ht="96" x14ac:dyDescent="0.2">
      <c r="A49" s="590">
        <v>15</v>
      </c>
      <c r="B49" s="591" t="s">
        <v>350</v>
      </c>
      <c r="C49" s="592" t="s">
        <v>730</v>
      </c>
      <c r="D49" s="593" t="s">
        <v>336</v>
      </c>
      <c r="E49" s="594">
        <v>5</v>
      </c>
      <c r="F49" s="595">
        <v>533.35</v>
      </c>
      <c r="G49" s="595">
        <v>129.69</v>
      </c>
      <c r="H49" s="595">
        <v>364.47</v>
      </c>
      <c r="I49" s="595">
        <v>20.27</v>
      </c>
      <c r="J49" s="596">
        <v>2667</v>
      </c>
      <c r="K49" s="596">
        <v>648</v>
      </c>
      <c r="L49" s="596">
        <v>1822</v>
      </c>
      <c r="M49" s="596">
        <v>101</v>
      </c>
      <c r="N49" s="596">
        <v>13.06</v>
      </c>
      <c r="O49" s="596">
        <v>65.3</v>
      </c>
      <c r="P49" s="596">
        <v>1.59</v>
      </c>
      <c r="Q49" s="596">
        <v>7.95</v>
      </c>
    </row>
    <row r="50" spans="1:17" ht="132" x14ac:dyDescent="0.2">
      <c r="A50" s="590">
        <v>16</v>
      </c>
      <c r="B50" s="591" t="s">
        <v>351</v>
      </c>
      <c r="C50" s="592" t="s">
        <v>731</v>
      </c>
      <c r="D50" s="593" t="s">
        <v>339</v>
      </c>
      <c r="E50" s="597">
        <v>0.94699999999999995</v>
      </c>
      <c r="F50" s="595">
        <v>1205.25</v>
      </c>
      <c r="G50" s="595">
        <v>368.54</v>
      </c>
      <c r="H50" s="595">
        <v>835.1</v>
      </c>
      <c r="I50" s="595">
        <v>76.38</v>
      </c>
      <c r="J50" s="596">
        <v>1141</v>
      </c>
      <c r="K50" s="596">
        <v>349</v>
      </c>
      <c r="L50" s="596">
        <v>791</v>
      </c>
      <c r="M50" s="596">
        <v>72</v>
      </c>
      <c r="N50" s="596">
        <v>34.9</v>
      </c>
      <c r="O50" s="596">
        <v>33.049999999999997</v>
      </c>
      <c r="P50" s="596">
        <v>5.6</v>
      </c>
      <c r="Q50" s="596">
        <v>5.3</v>
      </c>
    </row>
    <row r="51" spans="1:17" ht="96" x14ac:dyDescent="0.2">
      <c r="A51" s="590">
        <v>17</v>
      </c>
      <c r="B51" s="591" t="s">
        <v>342</v>
      </c>
      <c r="C51" s="592" t="s">
        <v>732</v>
      </c>
      <c r="D51" s="593" t="s">
        <v>343</v>
      </c>
      <c r="E51" s="597">
        <v>0.08</v>
      </c>
      <c r="F51" s="595">
        <v>223.86</v>
      </c>
      <c r="G51" s="595">
        <v>219.68</v>
      </c>
      <c r="H51" s="596"/>
      <c r="I51" s="596"/>
      <c r="J51" s="596">
        <v>18</v>
      </c>
      <c r="K51" s="596">
        <v>18</v>
      </c>
      <c r="L51" s="596"/>
      <c r="M51" s="596"/>
      <c r="N51" s="596">
        <v>19.844999999999999</v>
      </c>
      <c r="O51" s="596">
        <v>1.59</v>
      </c>
      <c r="P51" s="596"/>
      <c r="Q51" s="596"/>
    </row>
    <row r="52" spans="1:17" ht="96" x14ac:dyDescent="0.2">
      <c r="A52" s="590">
        <v>18</v>
      </c>
      <c r="B52" s="591" t="s">
        <v>715</v>
      </c>
      <c r="C52" s="592" t="s">
        <v>733</v>
      </c>
      <c r="D52" s="593" t="s">
        <v>357</v>
      </c>
      <c r="E52" s="597">
        <v>0.4</v>
      </c>
      <c r="F52" s="595">
        <v>5692.14</v>
      </c>
      <c r="G52" s="595">
        <v>250.18</v>
      </c>
      <c r="H52" s="595">
        <v>3990.46</v>
      </c>
      <c r="I52" s="595">
        <v>320.60000000000002</v>
      </c>
      <c r="J52" s="596">
        <v>2277</v>
      </c>
      <c r="K52" s="596">
        <v>100</v>
      </c>
      <c r="L52" s="596">
        <v>1596</v>
      </c>
      <c r="M52" s="596">
        <v>128</v>
      </c>
      <c r="N52" s="596">
        <v>22.6</v>
      </c>
      <c r="O52" s="596">
        <v>9.0399999999999991</v>
      </c>
      <c r="P52" s="596">
        <v>22.08</v>
      </c>
      <c r="Q52" s="596">
        <v>8.83</v>
      </c>
    </row>
    <row r="53" spans="1:17" ht="96" x14ac:dyDescent="0.2">
      <c r="A53" s="590">
        <v>19</v>
      </c>
      <c r="B53" s="591" t="s">
        <v>353</v>
      </c>
      <c r="C53" s="592" t="s">
        <v>734</v>
      </c>
      <c r="D53" s="593" t="s">
        <v>354</v>
      </c>
      <c r="E53" s="597">
        <v>0.6</v>
      </c>
      <c r="F53" s="595">
        <v>1378.67</v>
      </c>
      <c r="G53" s="595">
        <v>230.47</v>
      </c>
      <c r="H53" s="595">
        <v>101.98</v>
      </c>
      <c r="I53" s="595">
        <v>2.82</v>
      </c>
      <c r="J53" s="596">
        <v>827</v>
      </c>
      <c r="K53" s="596">
        <v>138</v>
      </c>
      <c r="L53" s="596">
        <v>61</v>
      </c>
      <c r="M53" s="596">
        <v>2</v>
      </c>
      <c r="N53" s="596">
        <v>21.3</v>
      </c>
      <c r="O53" s="596">
        <v>12.78</v>
      </c>
      <c r="P53" s="596">
        <v>0.19</v>
      </c>
      <c r="Q53" s="596">
        <v>0.11</v>
      </c>
    </row>
    <row r="54" spans="1:17" ht="19.149999999999999" customHeight="1" x14ac:dyDescent="0.2">
      <c r="A54" s="1386" t="s">
        <v>352</v>
      </c>
      <c r="B54" s="1387"/>
      <c r="C54" s="1387"/>
      <c r="D54" s="1387"/>
      <c r="E54" s="1387"/>
      <c r="F54" s="1387"/>
      <c r="G54" s="1387"/>
      <c r="H54" s="1387"/>
      <c r="I54" s="1387"/>
      <c r="J54" s="1387"/>
      <c r="K54" s="1387"/>
      <c r="L54" s="1387"/>
      <c r="M54" s="1387"/>
      <c r="N54" s="1387"/>
      <c r="O54" s="1387"/>
      <c r="P54" s="1387"/>
      <c r="Q54" s="1387"/>
    </row>
    <row r="55" spans="1:17" ht="75" x14ac:dyDescent="0.2">
      <c r="A55" s="590">
        <v>20</v>
      </c>
      <c r="B55" s="591" t="s">
        <v>507</v>
      </c>
      <c r="C55" s="592" t="s">
        <v>735</v>
      </c>
      <c r="D55" s="593" t="s">
        <v>405</v>
      </c>
      <c r="E55" s="594">
        <v>-5.5199999999999999E-2</v>
      </c>
      <c r="F55" s="595">
        <v>4668.87</v>
      </c>
      <c r="G55" s="596"/>
      <c r="H55" s="596"/>
      <c r="I55" s="596"/>
      <c r="J55" s="596">
        <v>-258</v>
      </c>
      <c r="K55" s="596"/>
      <c r="L55" s="596"/>
      <c r="M55" s="596"/>
      <c r="N55" s="596"/>
      <c r="O55" s="596"/>
      <c r="P55" s="596"/>
      <c r="Q55" s="596"/>
    </row>
    <row r="56" spans="1:17" ht="96" x14ac:dyDescent="0.2">
      <c r="A56" s="590">
        <v>21</v>
      </c>
      <c r="B56" s="591" t="s">
        <v>355</v>
      </c>
      <c r="C56" s="592" t="s">
        <v>736</v>
      </c>
      <c r="D56" s="593" t="s">
        <v>356</v>
      </c>
      <c r="E56" s="594">
        <v>6</v>
      </c>
      <c r="F56" s="595">
        <v>162.19</v>
      </c>
      <c r="G56" s="595">
        <v>7.88</v>
      </c>
      <c r="H56" s="595">
        <v>108.3</v>
      </c>
      <c r="I56" s="595">
        <v>6.75</v>
      </c>
      <c r="J56" s="596">
        <v>973</v>
      </c>
      <c r="K56" s="596">
        <v>47</v>
      </c>
      <c r="L56" s="596">
        <v>650</v>
      </c>
      <c r="M56" s="596">
        <v>41</v>
      </c>
      <c r="N56" s="596">
        <v>0.81</v>
      </c>
      <c r="O56" s="596">
        <v>4.8600000000000003</v>
      </c>
      <c r="P56" s="596">
        <v>0.61</v>
      </c>
      <c r="Q56" s="596">
        <v>3.66</v>
      </c>
    </row>
    <row r="57" spans="1:17" ht="63" x14ac:dyDescent="0.2">
      <c r="A57" s="590">
        <v>22</v>
      </c>
      <c r="B57" s="591" t="s">
        <v>403</v>
      </c>
      <c r="C57" s="592" t="s">
        <v>737</v>
      </c>
      <c r="D57" s="593" t="s">
        <v>405</v>
      </c>
      <c r="E57" s="594">
        <v>-0.03</v>
      </c>
      <c r="F57" s="595">
        <v>9149.81</v>
      </c>
      <c r="G57" s="596"/>
      <c r="H57" s="596"/>
      <c r="I57" s="596"/>
      <c r="J57" s="596">
        <v>-274</v>
      </c>
      <c r="K57" s="596"/>
      <c r="L57" s="596"/>
      <c r="M57" s="596"/>
      <c r="N57" s="596"/>
      <c r="O57" s="596"/>
      <c r="P57" s="596"/>
      <c r="Q57" s="596"/>
    </row>
    <row r="58" spans="1:17" x14ac:dyDescent="0.2">
      <c r="A58" s="1388" t="s">
        <v>738</v>
      </c>
      <c r="B58" s="1387"/>
      <c r="C58" s="1387"/>
      <c r="D58" s="1387"/>
      <c r="E58" s="1387"/>
      <c r="F58" s="1387"/>
      <c r="G58" s="1387"/>
      <c r="H58" s="1387"/>
      <c r="I58" s="1387"/>
      <c r="J58" s="599">
        <v>283381</v>
      </c>
      <c r="K58" s="596"/>
      <c r="L58" s="596"/>
      <c r="M58" s="596"/>
      <c r="N58" s="596"/>
      <c r="O58" s="599">
        <v>391.59</v>
      </c>
      <c r="P58" s="596"/>
      <c r="Q58" s="599">
        <v>84.57</v>
      </c>
    </row>
    <row r="59" spans="1:17" ht="19.149999999999999" customHeight="1" x14ac:dyDescent="0.2">
      <c r="A59" s="1391" t="s">
        <v>739</v>
      </c>
      <c r="B59" s="1387"/>
      <c r="C59" s="1387"/>
      <c r="D59" s="1387"/>
      <c r="E59" s="1387"/>
      <c r="F59" s="1387"/>
      <c r="G59" s="1387"/>
      <c r="H59" s="1387"/>
      <c r="I59" s="1387"/>
      <c r="J59" s="1387"/>
      <c r="K59" s="1387"/>
      <c r="L59" s="1387"/>
      <c r="M59" s="1387"/>
      <c r="N59" s="1387"/>
      <c r="O59" s="1387"/>
      <c r="P59" s="1387"/>
      <c r="Q59" s="1387"/>
    </row>
    <row r="60" spans="1:17" ht="96" x14ac:dyDescent="0.2">
      <c r="A60" s="590">
        <v>23</v>
      </c>
      <c r="B60" s="591" t="s">
        <v>407</v>
      </c>
      <c r="C60" s="592" t="s">
        <v>740</v>
      </c>
      <c r="D60" s="593" t="s">
        <v>406</v>
      </c>
      <c r="E60" s="594">
        <v>6</v>
      </c>
      <c r="F60" s="595">
        <v>22.1</v>
      </c>
      <c r="G60" s="595">
        <v>22.1</v>
      </c>
      <c r="H60" s="596"/>
      <c r="I60" s="596"/>
      <c r="J60" s="596">
        <v>133</v>
      </c>
      <c r="K60" s="596">
        <v>133</v>
      </c>
      <c r="L60" s="596"/>
      <c r="M60" s="596"/>
      <c r="N60" s="596">
        <v>1.5</v>
      </c>
      <c r="O60" s="596">
        <v>9</v>
      </c>
      <c r="P60" s="596"/>
      <c r="Q60" s="596"/>
    </row>
    <row r="61" spans="1:17" x14ac:dyDescent="0.2">
      <c r="A61" s="1388" t="s">
        <v>741</v>
      </c>
      <c r="B61" s="1387"/>
      <c r="C61" s="1387"/>
      <c r="D61" s="1387"/>
      <c r="E61" s="1387"/>
      <c r="F61" s="1387"/>
      <c r="G61" s="1387"/>
      <c r="H61" s="1387"/>
      <c r="I61" s="1387"/>
      <c r="J61" s="599">
        <v>3835</v>
      </c>
      <c r="K61" s="596"/>
      <c r="L61" s="596"/>
      <c r="M61" s="596"/>
      <c r="N61" s="596"/>
      <c r="O61" s="599">
        <v>8.64</v>
      </c>
      <c r="P61" s="596"/>
      <c r="Q61" s="596"/>
    </row>
    <row r="62" spans="1:17" ht="19.149999999999999" customHeight="1" x14ac:dyDescent="0.2">
      <c r="A62" s="1391" t="s">
        <v>672</v>
      </c>
      <c r="B62" s="1387"/>
      <c r="C62" s="1387"/>
      <c r="D62" s="1387"/>
      <c r="E62" s="1387"/>
      <c r="F62" s="1387"/>
      <c r="G62" s="1387"/>
      <c r="H62" s="1387"/>
      <c r="I62" s="1387"/>
      <c r="J62" s="1387"/>
      <c r="K62" s="1387"/>
      <c r="L62" s="1387"/>
      <c r="M62" s="1387"/>
      <c r="N62" s="1387"/>
      <c r="O62" s="1387"/>
      <c r="P62" s="1387"/>
      <c r="Q62" s="1387"/>
    </row>
    <row r="63" spans="1:17" ht="24" x14ac:dyDescent="0.2">
      <c r="A63" s="600">
        <v>24</v>
      </c>
      <c r="B63" s="591" t="s">
        <v>363</v>
      </c>
      <c r="C63" s="598" t="s">
        <v>364</v>
      </c>
      <c r="D63" s="601" t="s">
        <v>365</v>
      </c>
      <c r="E63" s="602">
        <v>31</v>
      </c>
      <c r="F63" s="599">
        <v>3500</v>
      </c>
      <c r="G63" s="596"/>
      <c r="H63" s="596"/>
      <c r="I63" s="596"/>
      <c r="J63" s="603">
        <v>108500</v>
      </c>
      <c r="K63" s="596"/>
      <c r="L63" s="596"/>
      <c r="M63" s="596"/>
      <c r="N63" s="596"/>
      <c r="O63" s="596"/>
      <c r="P63" s="596"/>
      <c r="Q63" s="596"/>
    </row>
    <row r="64" spans="1:17" ht="24" x14ac:dyDescent="0.2">
      <c r="A64" s="600">
        <v>25</v>
      </c>
      <c r="B64" s="591" t="s">
        <v>363</v>
      </c>
      <c r="C64" s="598" t="s">
        <v>366</v>
      </c>
      <c r="D64" s="601" t="s">
        <v>365</v>
      </c>
      <c r="E64" s="602">
        <v>31</v>
      </c>
      <c r="F64" s="599">
        <v>3203.2</v>
      </c>
      <c r="G64" s="596"/>
      <c r="H64" s="596"/>
      <c r="I64" s="596"/>
      <c r="J64" s="603">
        <v>99299</v>
      </c>
      <c r="K64" s="596"/>
      <c r="L64" s="596"/>
      <c r="M64" s="596"/>
      <c r="N64" s="596"/>
      <c r="O64" s="596"/>
      <c r="P64" s="596"/>
      <c r="Q64" s="596"/>
    </row>
    <row r="65" spans="1:17" ht="24" x14ac:dyDescent="0.2">
      <c r="A65" s="600">
        <v>26</v>
      </c>
      <c r="B65" s="591" t="s">
        <v>363</v>
      </c>
      <c r="C65" s="598" t="s">
        <v>367</v>
      </c>
      <c r="D65" s="601" t="s">
        <v>368</v>
      </c>
      <c r="E65" s="602">
        <v>266</v>
      </c>
      <c r="F65" s="599">
        <v>56.17</v>
      </c>
      <c r="G65" s="596"/>
      <c r="H65" s="596"/>
      <c r="I65" s="596"/>
      <c r="J65" s="603">
        <v>14941</v>
      </c>
      <c r="K65" s="596"/>
      <c r="L65" s="596"/>
      <c r="M65" s="596"/>
      <c r="N65" s="596"/>
      <c r="O65" s="596"/>
      <c r="P65" s="596"/>
      <c r="Q65" s="596"/>
    </row>
    <row r="66" spans="1:17" ht="24" x14ac:dyDescent="0.2">
      <c r="A66" s="600">
        <v>27</v>
      </c>
      <c r="B66" s="591" t="s">
        <v>363</v>
      </c>
      <c r="C66" s="598" t="s">
        <v>370</v>
      </c>
      <c r="D66" s="601" t="s">
        <v>369</v>
      </c>
      <c r="E66" s="604">
        <v>18</v>
      </c>
      <c r="F66" s="599">
        <v>63</v>
      </c>
      <c r="G66" s="596"/>
      <c r="H66" s="596"/>
      <c r="I66" s="596"/>
      <c r="J66" s="603">
        <v>1134</v>
      </c>
      <c r="K66" s="596"/>
      <c r="L66" s="596"/>
      <c r="M66" s="596"/>
      <c r="N66" s="596"/>
      <c r="O66" s="596"/>
      <c r="P66" s="596"/>
      <c r="Q66" s="596"/>
    </row>
    <row r="67" spans="1:17" ht="24" x14ac:dyDescent="0.2">
      <c r="A67" s="600">
        <v>28</v>
      </c>
      <c r="B67" s="591" t="s">
        <v>363</v>
      </c>
      <c r="C67" s="598" t="s">
        <v>399</v>
      </c>
      <c r="D67" s="601" t="s">
        <v>365</v>
      </c>
      <c r="E67" s="602">
        <v>30</v>
      </c>
      <c r="F67" s="599">
        <v>655.93</v>
      </c>
      <c r="G67" s="596"/>
      <c r="H67" s="596"/>
      <c r="I67" s="596"/>
      <c r="J67" s="603">
        <v>19678</v>
      </c>
      <c r="K67" s="596"/>
      <c r="L67" s="596"/>
      <c r="M67" s="596"/>
      <c r="N67" s="596"/>
      <c r="O67" s="596"/>
      <c r="P67" s="596"/>
      <c r="Q67" s="596"/>
    </row>
    <row r="68" spans="1:17" ht="24" x14ac:dyDescent="0.2">
      <c r="A68" s="600">
        <v>29</v>
      </c>
      <c r="B68" s="591" t="s">
        <v>363</v>
      </c>
      <c r="C68" s="598" t="s">
        <v>371</v>
      </c>
      <c r="D68" s="601" t="s">
        <v>369</v>
      </c>
      <c r="E68" s="602">
        <v>30</v>
      </c>
      <c r="F68" s="599">
        <v>5.08</v>
      </c>
      <c r="G68" s="596"/>
      <c r="H68" s="596"/>
      <c r="I68" s="596"/>
      <c r="J68" s="603">
        <v>152</v>
      </c>
      <c r="K68" s="596"/>
      <c r="L68" s="596"/>
      <c r="M68" s="596"/>
      <c r="N68" s="596"/>
      <c r="O68" s="596"/>
      <c r="P68" s="596"/>
      <c r="Q68" s="596"/>
    </row>
    <row r="69" spans="1:17" ht="24" x14ac:dyDescent="0.2">
      <c r="A69" s="600">
        <v>30</v>
      </c>
      <c r="B69" s="591" t="s">
        <v>363</v>
      </c>
      <c r="C69" s="598" t="s">
        <v>372</v>
      </c>
      <c r="D69" s="601" t="s">
        <v>365</v>
      </c>
      <c r="E69" s="602">
        <v>30</v>
      </c>
      <c r="F69" s="599">
        <v>37.42</v>
      </c>
      <c r="G69" s="596"/>
      <c r="H69" s="596"/>
      <c r="I69" s="596"/>
      <c r="J69" s="603">
        <v>1123</v>
      </c>
      <c r="K69" s="596"/>
      <c r="L69" s="596"/>
      <c r="M69" s="596"/>
      <c r="N69" s="596"/>
      <c r="O69" s="596"/>
      <c r="P69" s="596"/>
      <c r="Q69" s="596"/>
    </row>
    <row r="70" spans="1:17" ht="24" x14ac:dyDescent="0.2">
      <c r="A70" s="600">
        <v>31</v>
      </c>
      <c r="B70" s="591" t="s">
        <v>363</v>
      </c>
      <c r="C70" s="598" t="s">
        <v>673</v>
      </c>
      <c r="D70" s="601" t="s">
        <v>365</v>
      </c>
      <c r="E70" s="602">
        <v>55</v>
      </c>
      <c r="F70" s="599">
        <v>518.64</v>
      </c>
      <c r="G70" s="596"/>
      <c r="H70" s="596"/>
      <c r="I70" s="596"/>
      <c r="J70" s="603">
        <v>28525</v>
      </c>
      <c r="K70" s="596"/>
      <c r="L70" s="596"/>
      <c r="M70" s="596"/>
      <c r="N70" s="596"/>
      <c r="O70" s="596"/>
      <c r="P70" s="596"/>
      <c r="Q70" s="596"/>
    </row>
    <row r="71" spans="1:17" ht="24" x14ac:dyDescent="0.2">
      <c r="A71" s="600">
        <v>32</v>
      </c>
      <c r="B71" s="591" t="s">
        <v>363</v>
      </c>
      <c r="C71" s="598" t="s">
        <v>541</v>
      </c>
      <c r="D71" s="601" t="s">
        <v>369</v>
      </c>
      <c r="E71" s="602">
        <v>700</v>
      </c>
      <c r="F71" s="599">
        <v>244</v>
      </c>
      <c r="G71" s="596"/>
      <c r="H71" s="596"/>
      <c r="I71" s="596"/>
      <c r="J71" s="603">
        <v>170800</v>
      </c>
      <c r="K71" s="596"/>
      <c r="L71" s="596"/>
      <c r="M71" s="596"/>
      <c r="N71" s="596"/>
      <c r="O71" s="596"/>
      <c r="P71" s="596"/>
      <c r="Q71" s="596"/>
    </row>
    <row r="72" spans="1:17" ht="24" x14ac:dyDescent="0.2">
      <c r="A72" s="600">
        <v>33</v>
      </c>
      <c r="B72" s="591" t="s">
        <v>363</v>
      </c>
      <c r="C72" s="598" t="s">
        <v>689</v>
      </c>
      <c r="D72" s="601" t="s">
        <v>369</v>
      </c>
      <c r="E72" s="602">
        <v>1250</v>
      </c>
      <c r="F72" s="599">
        <v>36</v>
      </c>
      <c r="G72" s="596"/>
      <c r="H72" s="596"/>
      <c r="I72" s="596"/>
      <c r="J72" s="603">
        <v>45000</v>
      </c>
      <c r="K72" s="596"/>
      <c r="L72" s="596"/>
      <c r="M72" s="596"/>
      <c r="N72" s="596"/>
      <c r="O72" s="596"/>
      <c r="P72" s="596"/>
      <c r="Q72" s="596"/>
    </row>
    <row r="73" spans="1:17" ht="24" x14ac:dyDescent="0.2">
      <c r="A73" s="600">
        <v>34</v>
      </c>
      <c r="B73" s="591" t="s">
        <v>363</v>
      </c>
      <c r="C73" s="598" t="s">
        <v>374</v>
      </c>
      <c r="D73" s="601" t="s">
        <v>369</v>
      </c>
      <c r="E73" s="602">
        <v>150</v>
      </c>
      <c r="F73" s="599">
        <v>75.150000000000006</v>
      </c>
      <c r="G73" s="596"/>
      <c r="H73" s="596"/>
      <c r="I73" s="596"/>
      <c r="J73" s="603">
        <v>11273</v>
      </c>
      <c r="K73" s="596"/>
      <c r="L73" s="596"/>
      <c r="M73" s="596"/>
      <c r="N73" s="596"/>
      <c r="O73" s="596"/>
      <c r="P73" s="596"/>
      <c r="Q73" s="596"/>
    </row>
    <row r="74" spans="1:17" ht="24" x14ac:dyDescent="0.2">
      <c r="A74" s="600">
        <v>35</v>
      </c>
      <c r="B74" s="591" t="s">
        <v>363</v>
      </c>
      <c r="C74" s="598" t="s">
        <v>400</v>
      </c>
      <c r="D74" s="601" t="s">
        <v>365</v>
      </c>
      <c r="E74" s="602">
        <v>25</v>
      </c>
      <c r="F74" s="599">
        <v>409.28</v>
      </c>
      <c r="G74" s="596"/>
      <c r="H74" s="596"/>
      <c r="I74" s="596"/>
      <c r="J74" s="603">
        <v>10232</v>
      </c>
      <c r="K74" s="596"/>
      <c r="L74" s="596"/>
      <c r="M74" s="596"/>
      <c r="N74" s="596"/>
      <c r="O74" s="596"/>
      <c r="P74" s="596"/>
      <c r="Q74" s="596"/>
    </row>
    <row r="75" spans="1:17" ht="24" x14ac:dyDescent="0.2">
      <c r="A75" s="600">
        <v>36</v>
      </c>
      <c r="B75" s="591" t="s">
        <v>363</v>
      </c>
      <c r="C75" s="598" t="s">
        <v>375</v>
      </c>
      <c r="D75" s="601" t="s">
        <v>365</v>
      </c>
      <c r="E75" s="602">
        <v>10</v>
      </c>
      <c r="F75" s="599">
        <v>1363.2</v>
      </c>
      <c r="G75" s="596"/>
      <c r="H75" s="596"/>
      <c r="I75" s="596"/>
      <c r="J75" s="603">
        <v>13632</v>
      </c>
      <c r="K75" s="596"/>
      <c r="L75" s="596"/>
      <c r="M75" s="596"/>
      <c r="N75" s="596"/>
      <c r="O75" s="596"/>
      <c r="P75" s="596"/>
      <c r="Q75" s="596"/>
    </row>
    <row r="76" spans="1:17" ht="24" x14ac:dyDescent="0.2">
      <c r="A76" s="600">
        <v>37</v>
      </c>
      <c r="B76" s="591" t="s">
        <v>363</v>
      </c>
      <c r="C76" s="598" t="s">
        <v>412</v>
      </c>
      <c r="D76" s="601" t="s">
        <v>365</v>
      </c>
      <c r="E76" s="602">
        <v>50</v>
      </c>
      <c r="F76" s="599">
        <v>4.51</v>
      </c>
      <c r="G76" s="596"/>
      <c r="H76" s="596"/>
      <c r="I76" s="596"/>
      <c r="J76" s="603">
        <v>226</v>
      </c>
      <c r="K76" s="596"/>
      <c r="L76" s="596"/>
      <c r="M76" s="596"/>
      <c r="N76" s="596"/>
      <c r="O76" s="596"/>
      <c r="P76" s="596"/>
      <c r="Q76" s="596"/>
    </row>
    <row r="77" spans="1:17" ht="24" x14ac:dyDescent="0.2">
      <c r="A77" s="600">
        <v>38</v>
      </c>
      <c r="B77" s="591" t="s">
        <v>363</v>
      </c>
      <c r="C77" s="598" t="s">
        <v>413</v>
      </c>
      <c r="D77" s="601" t="s">
        <v>365</v>
      </c>
      <c r="E77" s="602">
        <v>30</v>
      </c>
      <c r="F77" s="599">
        <v>64.17</v>
      </c>
      <c r="G77" s="596"/>
      <c r="H77" s="596"/>
      <c r="I77" s="596"/>
      <c r="J77" s="603">
        <v>1925</v>
      </c>
      <c r="K77" s="596"/>
      <c r="L77" s="596"/>
      <c r="M77" s="596"/>
      <c r="N77" s="596"/>
      <c r="O77" s="596"/>
      <c r="P77" s="596"/>
      <c r="Q77" s="596"/>
    </row>
    <row r="78" spans="1:17" ht="24" x14ac:dyDescent="0.2">
      <c r="A78" s="600">
        <v>39</v>
      </c>
      <c r="B78" s="591" t="s">
        <v>363</v>
      </c>
      <c r="C78" s="598" t="s">
        <v>521</v>
      </c>
      <c r="D78" s="601" t="s">
        <v>365</v>
      </c>
      <c r="E78" s="602">
        <v>16</v>
      </c>
      <c r="F78" s="599">
        <v>376.07</v>
      </c>
      <c r="G78" s="596"/>
      <c r="H78" s="596"/>
      <c r="I78" s="596"/>
      <c r="J78" s="603">
        <v>6017</v>
      </c>
      <c r="K78" s="596"/>
      <c r="L78" s="596"/>
      <c r="M78" s="596"/>
      <c r="N78" s="596"/>
      <c r="O78" s="596"/>
      <c r="P78" s="596"/>
      <c r="Q78" s="596"/>
    </row>
    <row r="79" spans="1:17" ht="24" x14ac:dyDescent="0.2">
      <c r="A79" s="600">
        <v>40</v>
      </c>
      <c r="B79" s="591" t="s">
        <v>363</v>
      </c>
      <c r="C79" s="598" t="s">
        <v>519</v>
      </c>
      <c r="D79" s="601" t="s">
        <v>365</v>
      </c>
      <c r="E79" s="602">
        <v>256</v>
      </c>
      <c r="F79" s="599">
        <v>427.84</v>
      </c>
      <c r="G79" s="596"/>
      <c r="H79" s="596"/>
      <c r="I79" s="596"/>
      <c r="J79" s="603">
        <v>109527</v>
      </c>
      <c r="K79" s="596"/>
      <c r="L79" s="596"/>
      <c r="M79" s="596"/>
      <c r="N79" s="596"/>
      <c r="O79" s="596"/>
      <c r="P79" s="596"/>
      <c r="Q79" s="596"/>
    </row>
    <row r="80" spans="1:17" ht="24" x14ac:dyDescent="0.2">
      <c r="A80" s="600">
        <v>41</v>
      </c>
      <c r="B80" s="591" t="s">
        <v>363</v>
      </c>
      <c r="C80" s="598" t="s">
        <v>690</v>
      </c>
      <c r="D80" s="601" t="s">
        <v>365</v>
      </c>
      <c r="E80" s="602">
        <v>110</v>
      </c>
      <c r="F80" s="599">
        <v>247.76</v>
      </c>
      <c r="G80" s="596"/>
      <c r="H80" s="596"/>
      <c r="I80" s="596"/>
      <c r="J80" s="603">
        <v>27254</v>
      </c>
      <c r="K80" s="596"/>
      <c r="L80" s="596"/>
      <c r="M80" s="596"/>
      <c r="N80" s="596"/>
      <c r="O80" s="596"/>
      <c r="P80" s="596"/>
      <c r="Q80" s="596"/>
    </row>
    <row r="81" spans="1:17" ht="24" x14ac:dyDescent="0.2">
      <c r="A81" s="600">
        <v>42</v>
      </c>
      <c r="B81" s="591" t="s">
        <v>363</v>
      </c>
      <c r="C81" s="598" t="s">
        <v>674</v>
      </c>
      <c r="D81" s="601" t="s">
        <v>365</v>
      </c>
      <c r="E81" s="602">
        <v>20</v>
      </c>
      <c r="F81" s="599">
        <v>260.8</v>
      </c>
      <c r="G81" s="596"/>
      <c r="H81" s="596"/>
      <c r="I81" s="596"/>
      <c r="J81" s="603">
        <v>5216</v>
      </c>
      <c r="K81" s="596"/>
      <c r="L81" s="596"/>
      <c r="M81" s="596"/>
      <c r="N81" s="596"/>
      <c r="O81" s="596"/>
      <c r="P81" s="596"/>
      <c r="Q81" s="596"/>
    </row>
    <row r="82" spans="1:17" x14ac:dyDescent="0.2">
      <c r="A82" s="1388" t="s">
        <v>675</v>
      </c>
      <c r="B82" s="1387"/>
      <c r="C82" s="1387"/>
      <c r="D82" s="1387"/>
      <c r="E82" s="1387"/>
      <c r="F82" s="1387"/>
      <c r="G82" s="1387"/>
      <c r="H82" s="1387"/>
      <c r="I82" s="1387"/>
      <c r="J82" s="599">
        <v>674454</v>
      </c>
      <c r="K82" s="596"/>
      <c r="L82" s="596"/>
      <c r="M82" s="596"/>
      <c r="N82" s="596"/>
      <c r="O82" s="596"/>
      <c r="P82" s="596"/>
      <c r="Q82" s="596"/>
    </row>
    <row r="83" spans="1:17" x14ac:dyDescent="0.2">
      <c r="A83" s="1389" t="s">
        <v>379</v>
      </c>
      <c r="B83" s="1390"/>
      <c r="C83" s="1390"/>
      <c r="D83" s="1390"/>
      <c r="E83" s="1390"/>
      <c r="F83" s="1390"/>
      <c r="G83" s="1390"/>
      <c r="H83" s="1390"/>
      <c r="I83" s="1390"/>
      <c r="J83" s="1390"/>
      <c r="K83" s="1390"/>
      <c r="L83" s="1390"/>
      <c r="M83" s="1390"/>
      <c r="N83" s="1390"/>
      <c r="O83" s="1390"/>
      <c r="P83" s="1390"/>
      <c r="Q83" s="1390"/>
    </row>
    <row r="84" spans="1:17" x14ac:dyDescent="0.2">
      <c r="A84" s="1386" t="s">
        <v>380</v>
      </c>
      <c r="B84" s="1387"/>
      <c r="C84" s="1387"/>
      <c r="D84" s="1387"/>
      <c r="E84" s="1387"/>
      <c r="F84" s="1387"/>
      <c r="G84" s="1387"/>
      <c r="H84" s="1387"/>
      <c r="I84" s="1387"/>
      <c r="J84" s="595">
        <v>901091</v>
      </c>
      <c r="K84" s="595">
        <v>85324</v>
      </c>
      <c r="L84" s="595">
        <v>132331</v>
      </c>
      <c r="M84" s="595">
        <v>24644</v>
      </c>
      <c r="N84" s="596"/>
      <c r="O84" s="595">
        <v>525.16</v>
      </c>
      <c r="P84" s="596"/>
      <c r="Q84" s="595">
        <v>112.76</v>
      </c>
    </row>
    <row r="85" spans="1:17" x14ac:dyDescent="0.2">
      <c r="A85" s="1386" t="s">
        <v>381</v>
      </c>
      <c r="B85" s="1387"/>
      <c r="C85" s="1387"/>
      <c r="D85" s="1387"/>
      <c r="E85" s="1387"/>
      <c r="F85" s="1387"/>
      <c r="G85" s="1387"/>
      <c r="H85" s="1387"/>
      <c r="I85" s="1387"/>
      <c r="J85" s="595">
        <v>96242</v>
      </c>
      <c r="K85" s="596"/>
      <c r="L85" s="596"/>
      <c r="M85" s="596"/>
      <c r="N85" s="596"/>
      <c r="O85" s="596"/>
      <c r="P85" s="596"/>
      <c r="Q85" s="596"/>
    </row>
    <row r="86" spans="1:17" x14ac:dyDescent="0.2">
      <c r="A86" s="1386" t="s">
        <v>382</v>
      </c>
      <c r="B86" s="1387"/>
      <c r="C86" s="1387"/>
      <c r="D86" s="1387"/>
      <c r="E86" s="1387"/>
      <c r="F86" s="1387"/>
      <c r="G86" s="1387"/>
      <c r="H86" s="1387"/>
      <c r="I86" s="1387"/>
      <c r="J86" s="595">
        <v>52913</v>
      </c>
      <c r="K86" s="596"/>
      <c r="L86" s="596"/>
      <c r="M86" s="596"/>
      <c r="N86" s="596"/>
      <c r="O86" s="596"/>
      <c r="P86" s="596"/>
      <c r="Q86" s="596"/>
    </row>
    <row r="87" spans="1:17" x14ac:dyDescent="0.2">
      <c r="A87" s="1388" t="s">
        <v>383</v>
      </c>
      <c r="B87" s="1387"/>
      <c r="C87" s="1387"/>
      <c r="D87" s="1387"/>
      <c r="E87" s="1387"/>
      <c r="F87" s="1387"/>
      <c r="G87" s="1387"/>
      <c r="H87" s="1387"/>
      <c r="I87" s="1387"/>
      <c r="J87" s="596"/>
      <c r="K87" s="596"/>
      <c r="L87" s="596"/>
      <c r="M87" s="596"/>
      <c r="N87" s="596"/>
      <c r="O87" s="596"/>
      <c r="P87" s="596"/>
      <c r="Q87" s="596"/>
    </row>
    <row r="88" spans="1:17" x14ac:dyDescent="0.2">
      <c r="A88" s="1386" t="s">
        <v>384</v>
      </c>
      <c r="B88" s="1387"/>
      <c r="C88" s="1387"/>
      <c r="D88" s="1387"/>
      <c r="E88" s="1387"/>
      <c r="F88" s="1387"/>
      <c r="G88" s="1387"/>
      <c r="H88" s="1387"/>
      <c r="I88" s="1387"/>
      <c r="J88" s="595">
        <v>997875</v>
      </c>
      <c r="K88" s="596"/>
      <c r="L88" s="596"/>
      <c r="M88" s="596"/>
      <c r="N88" s="596"/>
      <c r="O88" s="595">
        <v>476.44</v>
      </c>
      <c r="P88" s="596"/>
      <c r="Q88" s="595">
        <v>94.33</v>
      </c>
    </row>
    <row r="89" spans="1:17" x14ac:dyDescent="0.2">
      <c r="A89" s="1386" t="s">
        <v>385</v>
      </c>
      <c r="B89" s="1387"/>
      <c r="C89" s="1387"/>
      <c r="D89" s="1387"/>
      <c r="E89" s="1387"/>
      <c r="F89" s="1387"/>
      <c r="G89" s="1387"/>
      <c r="H89" s="1387"/>
      <c r="I89" s="1387"/>
      <c r="J89" s="595">
        <v>48536</v>
      </c>
      <c r="K89" s="596"/>
      <c r="L89" s="596"/>
      <c r="M89" s="596"/>
      <c r="N89" s="596"/>
      <c r="O89" s="595">
        <v>40.08</v>
      </c>
      <c r="P89" s="596"/>
      <c r="Q89" s="595">
        <v>18.43</v>
      </c>
    </row>
    <row r="90" spans="1:17" x14ac:dyDescent="0.2">
      <c r="A90" s="1386" t="s">
        <v>386</v>
      </c>
      <c r="B90" s="1387"/>
      <c r="C90" s="1387"/>
      <c r="D90" s="1387"/>
      <c r="E90" s="1387"/>
      <c r="F90" s="1387"/>
      <c r="G90" s="1387"/>
      <c r="H90" s="1387"/>
      <c r="I90" s="1387"/>
      <c r="J90" s="595">
        <v>3835</v>
      </c>
      <c r="K90" s="596"/>
      <c r="L90" s="596"/>
      <c r="M90" s="596"/>
      <c r="N90" s="596"/>
      <c r="O90" s="595">
        <v>8.64</v>
      </c>
      <c r="P90" s="596"/>
      <c r="Q90" s="596"/>
    </row>
    <row r="91" spans="1:17" x14ac:dyDescent="0.2">
      <c r="A91" s="1386" t="s">
        <v>387</v>
      </c>
      <c r="B91" s="1387"/>
      <c r="C91" s="1387"/>
      <c r="D91" s="1387"/>
      <c r="E91" s="1387"/>
      <c r="F91" s="1387"/>
      <c r="G91" s="1387"/>
      <c r="H91" s="1387"/>
      <c r="I91" s="1387"/>
      <c r="J91" s="595">
        <v>1050246</v>
      </c>
      <c r="K91" s="596"/>
      <c r="L91" s="596"/>
      <c r="M91" s="596"/>
      <c r="N91" s="596"/>
      <c r="O91" s="595">
        <v>525.16</v>
      </c>
      <c r="P91" s="596"/>
      <c r="Q91" s="595">
        <v>112.76</v>
      </c>
    </row>
    <row r="92" spans="1:17" x14ac:dyDescent="0.2">
      <c r="A92" s="1386" t="s">
        <v>388</v>
      </c>
      <c r="B92" s="1387"/>
      <c r="C92" s="1387"/>
      <c r="D92" s="1387"/>
      <c r="E92" s="1387"/>
      <c r="F92" s="1387"/>
      <c r="G92" s="1387"/>
      <c r="H92" s="1387"/>
      <c r="I92" s="1387"/>
      <c r="J92" s="596"/>
      <c r="K92" s="596"/>
      <c r="L92" s="596"/>
      <c r="M92" s="596"/>
      <c r="N92" s="596"/>
      <c r="O92" s="596"/>
      <c r="P92" s="596"/>
      <c r="Q92" s="596"/>
    </row>
    <row r="93" spans="1:17" x14ac:dyDescent="0.2">
      <c r="A93" s="1386" t="s">
        <v>389</v>
      </c>
      <c r="B93" s="1387"/>
      <c r="C93" s="1387"/>
      <c r="D93" s="1387"/>
      <c r="E93" s="1387"/>
      <c r="F93" s="1387"/>
      <c r="G93" s="1387"/>
      <c r="H93" s="1387"/>
      <c r="I93" s="1387"/>
      <c r="J93" s="595">
        <v>683436</v>
      </c>
      <c r="K93" s="596"/>
      <c r="L93" s="596"/>
      <c r="M93" s="596"/>
      <c r="N93" s="596"/>
      <c r="O93" s="596"/>
      <c r="P93" s="596"/>
      <c r="Q93" s="596"/>
    </row>
    <row r="94" spans="1:17" x14ac:dyDescent="0.2">
      <c r="A94" s="1386" t="s">
        <v>390</v>
      </c>
      <c r="B94" s="1387"/>
      <c r="C94" s="1387"/>
      <c r="D94" s="1387"/>
      <c r="E94" s="1387"/>
      <c r="F94" s="1387"/>
      <c r="G94" s="1387"/>
      <c r="H94" s="1387"/>
      <c r="I94" s="1387"/>
      <c r="J94" s="595">
        <v>132331</v>
      </c>
      <c r="K94" s="596"/>
      <c r="L94" s="596"/>
      <c r="M94" s="596"/>
      <c r="N94" s="596"/>
      <c r="O94" s="596"/>
      <c r="P94" s="596"/>
      <c r="Q94" s="596"/>
    </row>
    <row r="95" spans="1:17" x14ac:dyDescent="0.2">
      <c r="A95" s="1386" t="s">
        <v>391</v>
      </c>
      <c r="B95" s="1387"/>
      <c r="C95" s="1387"/>
      <c r="D95" s="1387"/>
      <c r="E95" s="1387"/>
      <c r="F95" s="1387"/>
      <c r="G95" s="1387"/>
      <c r="H95" s="1387"/>
      <c r="I95" s="1387"/>
      <c r="J95" s="595">
        <v>109968</v>
      </c>
      <c r="K95" s="596"/>
      <c r="L95" s="596"/>
      <c r="M95" s="596"/>
      <c r="N95" s="596"/>
      <c r="O95" s="596"/>
      <c r="P95" s="596"/>
      <c r="Q95" s="596"/>
    </row>
    <row r="96" spans="1:17" x14ac:dyDescent="0.2">
      <c r="A96" s="1386" t="s">
        <v>392</v>
      </c>
      <c r="B96" s="1387"/>
      <c r="C96" s="1387"/>
      <c r="D96" s="1387"/>
      <c r="E96" s="1387"/>
      <c r="F96" s="1387"/>
      <c r="G96" s="1387"/>
      <c r="H96" s="1387"/>
      <c r="I96" s="1387"/>
      <c r="J96" s="595">
        <v>96242</v>
      </c>
      <c r="K96" s="596"/>
      <c r="L96" s="596"/>
      <c r="M96" s="596"/>
      <c r="N96" s="596"/>
      <c r="O96" s="596"/>
      <c r="P96" s="596"/>
      <c r="Q96" s="596"/>
    </row>
    <row r="97" spans="1:17" x14ac:dyDescent="0.2">
      <c r="A97" s="1386" t="s">
        <v>393</v>
      </c>
      <c r="B97" s="1387"/>
      <c r="C97" s="1387"/>
      <c r="D97" s="1387"/>
      <c r="E97" s="1387"/>
      <c r="F97" s="1387"/>
      <c r="G97" s="1387"/>
      <c r="H97" s="1387"/>
      <c r="I97" s="1387"/>
      <c r="J97" s="595">
        <v>52913</v>
      </c>
      <c r="K97" s="596"/>
      <c r="L97" s="596"/>
      <c r="M97" s="596"/>
      <c r="N97" s="596"/>
      <c r="O97" s="596"/>
      <c r="P97" s="596"/>
      <c r="Q97" s="596"/>
    </row>
    <row r="98" spans="1:17" x14ac:dyDescent="0.2">
      <c r="A98" s="1386" t="s">
        <v>524</v>
      </c>
      <c r="B98" s="1387"/>
      <c r="C98" s="1387"/>
      <c r="D98" s="1387"/>
      <c r="E98" s="1387"/>
      <c r="F98" s="1387"/>
      <c r="G98" s="1387"/>
      <c r="H98" s="1387"/>
      <c r="I98" s="1387"/>
      <c r="J98" s="595">
        <v>1046411</v>
      </c>
      <c r="K98" s="596"/>
      <c r="L98" s="596"/>
      <c r="M98" s="596"/>
      <c r="N98" s="596"/>
      <c r="O98" s="596"/>
      <c r="P98" s="596"/>
      <c r="Q98" s="596"/>
    </row>
    <row r="99" spans="1:17" x14ac:dyDescent="0.2">
      <c r="A99" s="1386" t="s">
        <v>525</v>
      </c>
      <c r="B99" s="1387"/>
      <c r="C99" s="1387"/>
      <c r="D99" s="1387"/>
      <c r="E99" s="1387"/>
      <c r="F99" s="1387"/>
      <c r="G99" s="1387"/>
      <c r="H99" s="1387"/>
      <c r="I99" s="1387"/>
      <c r="J99" s="595">
        <v>38717</v>
      </c>
      <c r="K99" s="596"/>
      <c r="L99" s="596"/>
      <c r="M99" s="596"/>
      <c r="N99" s="596"/>
      <c r="O99" s="596"/>
      <c r="P99" s="596"/>
      <c r="Q99" s="596"/>
    </row>
    <row r="100" spans="1:17" x14ac:dyDescent="0.2">
      <c r="A100" s="1388" t="s">
        <v>387</v>
      </c>
      <c r="B100" s="1387"/>
      <c r="C100" s="1387"/>
      <c r="D100" s="1387"/>
      <c r="E100" s="1387"/>
      <c r="F100" s="1387"/>
      <c r="G100" s="1387"/>
      <c r="H100" s="1387"/>
      <c r="I100" s="1387"/>
      <c r="J100" s="599">
        <v>1085128</v>
      </c>
      <c r="K100" s="596"/>
      <c r="L100" s="596"/>
      <c r="M100" s="596"/>
      <c r="N100" s="596"/>
      <c r="O100" s="596"/>
      <c r="P100" s="596"/>
      <c r="Q100" s="596"/>
    </row>
    <row r="101" spans="1:17" x14ac:dyDescent="0.2">
      <c r="A101" s="1386" t="s">
        <v>742</v>
      </c>
      <c r="B101" s="1387"/>
      <c r="C101" s="1387"/>
      <c r="D101" s="1387"/>
      <c r="E101" s="1387"/>
      <c r="F101" s="1387"/>
      <c r="G101" s="1387"/>
      <c r="H101" s="1387"/>
      <c r="I101" s="1387"/>
      <c r="J101" s="595">
        <v>1088963</v>
      </c>
      <c r="K101" s="596"/>
      <c r="L101" s="596"/>
      <c r="M101" s="596"/>
      <c r="N101" s="596"/>
      <c r="O101" s="596"/>
      <c r="P101" s="596"/>
      <c r="Q101" s="596"/>
    </row>
    <row r="102" spans="1:17" x14ac:dyDescent="0.2">
      <c r="A102" s="1386" t="s">
        <v>527</v>
      </c>
      <c r="B102" s="1387"/>
      <c r="C102" s="1387"/>
      <c r="D102" s="1387"/>
      <c r="E102" s="1387"/>
      <c r="F102" s="1387"/>
      <c r="G102" s="1387"/>
      <c r="H102" s="1387"/>
      <c r="I102" s="1387"/>
      <c r="J102" s="903">
        <v>196013.34</v>
      </c>
      <c r="K102" s="596"/>
      <c r="L102" s="596"/>
      <c r="M102" s="596"/>
      <c r="N102" s="596"/>
      <c r="O102" s="596"/>
      <c r="P102" s="596"/>
      <c r="Q102" s="596"/>
    </row>
    <row r="103" spans="1:17" x14ac:dyDescent="0.2">
      <c r="A103" s="1388" t="s">
        <v>394</v>
      </c>
      <c r="B103" s="1387"/>
      <c r="C103" s="1387"/>
      <c r="D103" s="1387"/>
      <c r="E103" s="1387"/>
      <c r="F103" s="1387"/>
      <c r="G103" s="1387"/>
      <c r="H103" s="1387"/>
      <c r="I103" s="1387"/>
      <c r="J103" s="904">
        <v>1284976.3400000001</v>
      </c>
      <c r="K103" s="596"/>
      <c r="L103" s="596"/>
      <c r="M103" s="596"/>
      <c r="N103" s="596"/>
      <c r="O103" s="599">
        <v>525.16</v>
      </c>
      <c r="P103" s="596"/>
      <c r="Q103" s="599">
        <v>112.76</v>
      </c>
    </row>
    <row r="104" spans="1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1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1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1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1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1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1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1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1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  <row r="3434" spans="6:17" x14ac:dyDescent="0.2">
      <c r="F3434" s="605"/>
      <c r="G3434" s="605"/>
      <c r="H3434" s="605"/>
      <c r="I3434" s="605"/>
      <c r="J3434" s="605"/>
      <c r="K3434" s="605"/>
      <c r="L3434" s="605"/>
      <c r="M3434" s="605"/>
      <c r="N3434" s="605"/>
      <c r="O3434" s="605"/>
      <c r="P3434" s="605"/>
      <c r="Q3434" s="605"/>
    </row>
  </sheetData>
  <mergeCells count="54">
    <mergeCell ref="A102:I102"/>
    <mergeCell ref="A103:I103"/>
    <mergeCell ref="A96:I96"/>
    <mergeCell ref="A97:I97"/>
    <mergeCell ref="A98:I98"/>
    <mergeCell ref="A99:I99"/>
    <mergeCell ref="A100:I100"/>
    <mergeCell ref="A101:I101"/>
    <mergeCell ref="A90:I90"/>
    <mergeCell ref="A91:I91"/>
    <mergeCell ref="A92:I92"/>
    <mergeCell ref="A93:I93"/>
    <mergeCell ref="A94:I94"/>
    <mergeCell ref="A95:I95"/>
    <mergeCell ref="A84:I84"/>
    <mergeCell ref="A85:I85"/>
    <mergeCell ref="A86:I86"/>
    <mergeCell ref="A87:I87"/>
    <mergeCell ref="A88:I88"/>
    <mergeCell ref="A89:I89"/>
    <mergeCell ref="A58:I58"/>
    <mergeCell ref="A59:Q59"/>
    <mergeCell ref="A61:I61"/>
    <mergeCell ref="A62:Q62"/>
    <mergeCell ref="A82:I82"/>
    <mergeCell ref="A83:Q83"/>
    <mergeCell ref="A30:Q30"/>
    <mergeCell ref="A40:I40"/>
    <mergeCell ref="A41:Q41"/>
    <mergeCell ref="A43:I43"/>
    <mergeCell ref="A44:Q44"/>
    <mergeCell ref="A54:Q54"/>
    <mergeCell ref="N26:N28"/>
    <mergeCell ref="O26:O28"/>
    <mergeCell ref="P26:P28"/>
    <mergeCell ref="Q26:Q28"/>
    <mergeCell ref="F27:F28"/>
    <mergeCell ref="G27:I27"/>
    <mergeCell ref="J27:J28"/>
    <mergeCell ref="K27:M27"/>
    <mergeCell ref="J22:K22"/>
    <mergeCell ref="A26:A28"/>
    <mergeCell ref="B26:B28"/>
    <mergeCell ref="C26:C28"/>
    <mergeCell ref="D26:D28"/>
    <mergeCell ref="E26:E28"/>
    <mergeCell ref="F26:I26"/>
    <mergeCell ref="J26:M26"/>
    <mergeCell ref="D13:O13"/>
    <mergeCell ref="J17:K17"/>
    <mergeCell ref="J18:K18"/>
    <mergeCell ref="J19:K19"/>
    <mergeCell ref="J20:K20"/>
    <mergeCell ref="J21:K2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activeCell="N26" sqref="N26"/>
    </sheetView>
  </sheetViews>
  <sheetFormatPr defaultRowHeight="12.75" x14ac:dyDescent="0.2"/>
  <cols>
    <col min="2" max="2" width="6.7109375" customWidth="1"/>
    <col min="3" max="3" width="5.7109375" customWidth="1"/>
    <col min="4" max="4" width="5.140625" hidden="1" customWidth="1"/>
    <col min="5" max="5" width="2.85546875" hidden="1" customWidth="1"/>
    <col min="6" max="6" width="6.28515625" customWidth="1"/>
    <col min="7" max="7" width="51" customWidth="1"/>
    <col min="8" max="8" width="7.85546875" customWidth="1"/>
    <col min="9" max="9" width="10" customWidth="1"/>
    <col min="10" max="10" width="10.140625" customWidth="1"/>
    <col min="13" max="13" width="6.5703125" customWidth="1"/>
    <col min="14" max="14" width="11.42578125" customWidth="1"/>
  </cols>
  <sheetData>
    <row r="1" spans="1:14" ht="15.75" customHeight="1" x14ac:dyDescent="0.2">
      <c r="A1" s="1439" t="s">
        <v>775</v>
      </c>
      <c r="B1" s="1439"/>
      <c r="C1" s="1439"/>
      <c r="D1" s="1439"/>
      <c r="E1" s="1439"/>
      <c r="F1" s="39"/>
      <c r="G1" s="39"/>
      <c r="H1" s="39"/>
      <c r="I1" s="39"/>
      <c r="J1" s="39"/>
      <c r="K1" s="39"/>
      <c r="L1" s="1439" t="s">
        <v>776</v>
      </c>
      <c r="M1" s="1439"/>
      <c r="N1" s="1439"/>
    </row>
    <row r="2" spans="1:14" ht="15.75" customHeight="1" x14ac:dyDescent="0.2">
      <c r="A2" s="1434" t="s">
        <v>306</v>
      </c>
      <c r="B2" s="1434"/>
      <c r="C2" s="1434"/>
      <c r="D2" s="1434"/>
      <c r="E2" s="1434"/>
      <c r="F2" s="1434"/>
      <c r="G2" s="1434"/>
      <c r="H2" s="39"/>
      <c r="I2" s="39"/>
      <c r="J2" s="39"/>
      <c r="K2" s="39"/>
      <c r="L2" s="1434" t="s">
        <v>777</v>
      </c>
      <c r="M2" s="1434"/>
      <c r="N2" s="1434"/>
    </row>
    <row r="3" spans="1:14" ht="13.5" customHeight="1" x14ac:dyDescent="0.2">
      <c r="A3" s="1434" t="s">
        <v>621</v>
      </c>
      <c r="B3" s="1434"/>
      <c r="C3" s="1434"/>
      <c r="D3" s="1434"/>
      <c r="E3" s="1434"/>
      <c r="F3" s="1434"/>
      <c r="G3" s="1434"/>
      <c r="H3" s="39"/>
      <c r="I3" s="39"/>
      <c r="J3" s="39"/>
      <c r="K3" s="39"/>
      <c r="L3" s="1434" t="s">
        <v>778</v>
      </c>
      <c r="M3" s="1434"/>
      <c r="N3" s="1434"/>
    </row>
    <row r="4" spans="1:14" ht="14.25" customHeight="1" x14ac:dyDescent="0.2">
      <c r="A4" s="987"/>
      <c r="B4" s="987"/>
      <c r="C4" s="987"/>
      <c r="D4" s="987"/>
      <c r="E4" s="987"/>
      <c r="F4" s="987"/>
      <c r="G4" s="987"/>
      <c r="H4" s="39"/>
      <c r="I4" s="39"/>
      <c r="J4" s="39"/>
      <c r="K4" s="39"/>
      <c r="L4" s="1434" t="s">
        <v>622</v>
      </c>
      <c r="M4" s="1434"/>
      <c r="N4" s="1434"/>
    </row>
    <row r="5" spans="1:14" ht="12.75" customHeight="1" x14ac:dyDescent="0.2">
      <c r="A5" s="987"/>
      <c r="B5" s="987"/>
      <c r="C5" s="987"/>
      <c r="D5" s="987"/>
      <c r="E5" s="987"/>
      <c r="F5" s="987"/>
      <c r="G5" s="987"/>
      <c r="H5" s="39"/>
      <c r="I5" s="39"/>
      <c r="J5" s="39"/>
      <c r="K5" s="39"/>
      <c r="L5" s="987"/>
      <c r="M5" s="987"/>
      <c r="N5" s="987"/>
    </row>
    <row r="6" spans="1:14" ht="15.75" customHeight="1" x14ac:dyDescent="0.2">
      <c r="A6" s="1435" t="s">
        <v>798</v>
      </c>
      <c r="B6" s="1435"/>
      <c r="C6" s="1435"/>
      <c r="D6" s="1435"/>
      <c r="E6" s="1435"/>
      <c r="F6" s="1435"/>
      <c r="G6" s="1435"/>
      <c r="H6" s="39"/>
      <c r="I6" s="39"/>
      <c r="J6" s="39"/>
      <c r="K6" s="39"/>
      <c r="L6" s="1435" t="s">
        <v>799</v>
      </c>
      <c r="M6" s="1435"/>
      <c r="N6" s="1435"/>
    </row>
    <row r="7" spans="1:14" x14ac:dyDescent="0.2">
      <c r="A7" s="989" t="s">
        <v>800</v>
      </c>
      <c r="B7" s="989"/>
      <c r="C7" s="989"/>
      <c r="D7" s="989"/>
      <c r="E7" s="989"/>
      <c r="F7" s="39"/>
      <c r="G7" s="39"/>
      <c r="H7" s="39"/>
      <c r="I7" s="39"/>
      <c r="J7" s="39"/>
      <c r="K7" s="39"/>
      <c r="L7" s="1435" t="s">
        <v>800</v>
      </c>
      <c r="M7" s="1435"/>
      <c r="N7" s="1435"/>
    </row>
    <row r="8" spans="1:14" ht="21" customHeight="1" x14ac:dyDescent="0.2">
      <c r="A8" s="989"/>
      <c r="B8" s="989"/>
      <c r="C8" s="989"/>
      <c r="D8" s="989"/>
      <c r="E8" s="989"/>
      <c r="F8" s="39"/>
      <c r="G8" s="39"/>
      <c r="H8" s="39"/>
      <c r="I8" s="39"/>
      <c r="J8" s="39"/>
      <c r="K8" s="39"/>
      <c r="L8" s="988"/>
      <c r="M8" s="988"/>
      <c r="N8" s="988"/>
    </row>
    <row r="9" spans="1:14" ht="15.75" customHeight="1" x14ac:dyDescent="0.3">
      <c r="A9" s="1436" t="s">
        <v>779</v>
      </c>
      <c r="B9" s="1437"/>
      <c r="C9" s="1437"/>
      <c r="D9" s="1437"/>
      <c r="E9" s="1437"/>
      <c r="F9" s="1437"/>
      <c r="G9" s="1437"/>
      <c r="H9" s="1437"/>
      <c r="I9" s="1437"/>
      <c r="J9" s="1437"/>
      <c r="K9" s="1437"/>
      <c r="L9" s="1437"/>
      <c r="M9" s="1437"/>
      <c r="N9" s="1437"/>
    </row>
    <row r="10" spans="1:14" ht="15.75" x14ac:dyDescent="0.25">
      <c r="A10" s="1438" t="s">
        <v>780</v>
      </c>
      <c r="B10" s="1438"/>
      <c r="C10" s="1438"/>
      <c r="D10" s="1438"/>
      <c r="E10" s="1438"/>
      <c r="F10" s="1438"/>
      <c r="G10" s="1438"/>
      <c r="H10" s="1438"/>
      <c r="I10" s="1438"/>
      <c r="J10" s="1438"/>
      <c r="K10" s="1438"/>
      <c r="L10" s="1438"/>
      <c r="M10" s="1438"/>
      <c r="N10" s="39"/>
    </row>
    <row r="11" spans="1:14" ht="15" x14ac:dyDescent="0.25">
      <c r="A11" s="1411" t="s">
        <v>781</v>
      </c>
      <c r="B11" s="1411"/>
      <c r="C11" s="1411"/>
      <c r="D11" s="1411"/>
      <c r="E11" s="1411"/>
      <c r="F11" s="1411"/>
      <c r="G11" s="1411"/>
      <c r="H11" s="1411"/>
      <c r="I11" s="1411"/>
      <c r="J11" s="1411"/>
      <c r="K11" s="1411"/>
      <c r="L11" s="1411"/>
      <c r="M11" s="1411"/>
      <c r="N11" s="1411"/>
    </row>
    <row r="12" spans="1:14" x14ac:dyDescent="0.2">
      <c r="A12" s="1412" t="s">
        <v>782</v>
      </c>
      <c r="B12" s="1413"/>
      <c r="C12" s="1413"/>
      <c r="D12" s="1413"/>
      <c r="E12" s="1414"/>
      <c r="F12" s="1412" t="s">
        <v>783</v>
      </c>
      <c r="G12" s="1421"/>
      <c r="H12" s="990" t="s">
        <v>784</v>
      </c>
      <c r="I12" s="991" t="s">
        <v>785</v>
      </c>
      <c r="J12" s="992"/>
      <c r="K12" s="1422" t="s">
        <v>786</v>
      </c>
      <c r="L12" s="1423"/>
      <c r="M12" s="1424"/>
      <c r="N12" s="993" t="s">
        <v>787</v>
      </c>
    </row>
    <row r="13" spans="1:14" x14ac:dyDescent="0.2">
      <c r="A13" s="1415"/>
      <c r="B13" s="1416"/>
      <c r="C13" s="1416"/>
      <c r="D13" s="1416"/>
      <c r="E13" s="1417"/>
      <c r="F13" s="994"/>
      <c r="G13" s="995"/>
      <c r="H13" s="996"/>
      <c r="I13" s="997" t="s">
        <v>788</v>
      </c>
      <c r="J13" s="998"/>
      <c r="K13" s="1425" t="s">
        <v>789</v>
      </c>
      <c r="L13" s="1426"/>
      <c r="M13" s="1427"/>
      <c r="N13" s="999" t="s">
        <v>790</v>
      </c>
    </row>
    <row r="14" spans="1:14" x14ac:dyDescent="0.2">
      <c r="A14" s="1418"/>
      <c r="B14" s="1419"/>
      <c r="C14" s="1419"/>
      <c r="D14" s="1419"/>
      <c r="E14" s="1420"/>
      <c r="F14" s="997"/>
      <c r="G14" s="998"/>
      <c r="H14" s="1000"/>
      <c r="I14" s="1001" t="s">
        <v>791</v>
      </c>
      <c r="J14" s="1001" t="s">
        <v>792</v>
      </c>
      <c r="K14" s="997"/>
      <c r="L14" s="1002"/>
      <c r="M14" s="998"/>
      <c r="N14" s="1000"/>
    </row>
    <row r="15" spans="1:14" ht="84.75" customHeight="1" x14ac:dyDescent="0.2">
      <c r="A15" s="1428" t="s">
        <v>793</v>
      </c>
      <c r="B15" s="1429"/>
      <c r="C15" s="1429"/>
      <c r="D15" s="1429"/>
      <c r="E15" s="1430"/>
      <c r="F15" s="1428" t="s">
        <v>794</v>
      </c>
      <c r="G15" s="1430"/>
      <c r="H15" s="1003" t="s">
        <v>795</v>
      </c>
      <c r="I15" s="1004">
        <v>7.71</v>
      </c>
      <c r="J15" s="1005">
        <v>1.82</v>
      </c>
      <c r="K15" s="1431" t="s">
        <v>796</v>
      </c>
      <c r="L15" s="1432"/>
      <c r="M15" s="1433"/>
      <c r="N15" s="1006">
        <f>(7.71+1.82*6.201)*3.84*1.3*0.7*1.2*1.25*0.85*1000</f>
        <v>84633.216595199978</v>
      </c>
    </row>
    <row r="16" spans="1:14" ht="15" x14ac:dyDescent="0.25">
      <c r="A16" s="1405" t="s">
        <v>330</v>
      </c>
      <c r="B16" s="1406"/>
      <c r="C16" s="1406"/>
      <c r="D16" s="1406"/>
      <c r="E16" s="1407"/>
      <c r="F16" s="1408"/>
      <c r="G16" s="1409"/>
      <c r="H16" s="1409"/>
      <c r="I16" s="1409"/>
      <c r="J16" s="1409"/>
      <c r="K16" s="1409"/>
      <c r="L16" s="1409"/>
      <c r="M16" s="1410"/>
      <c r="N16" s="1007">
        <f>N15</f>
        <v>84633.216595199978</v>
      </c>
    </row>
    <row r="17" spans="1:14" ht="15" x14ac:dyDescent="0.25">
      <c r="A17" s="1405" t="s">
        <v>797</v>
      </c>
      <c r="B17" s="1406"/>
      <c r="C17" s="1406"/>
      <c r="D17" s="1406"/>
      <c r="E17" s="1407"/>
      <c r="F17" s="1408"/>
      <c r="G17" s="1409"/>
      <c r="H17" s="1409"/>
      <c r="I17" s="1409"/>
      <c r="J17" s="1409"/>
      <c r="K17" s="1409"/>
      <c r="L17" s="1409"/>
      <c r="M17" s="1410"/>
      <c r="N17" s="1007">
        <f>N16*0.18</f>
        <v>15233.978987135995</v>
      </c>
    </row>
    <row r="18" spans="1:14" ht="15" x14ac:dyDescent="0.25">
      <c r="A18" s="1405" t="s">
        <v>117</v>
      </c>
      <c r="B18" s="1406"/>
      <c r="C18" s="1406"/>
      <c r="D18" s="1406"/>
      <c r="E18" s="1407"/>
      <c r="F18" s="1408"/>
      <c r="G18" s="1409"/>
      <c r="H18" s="1409"/>
      <c r="I18" s="1409"/>
      <c r="J18" s="1409"/>
      <c r="K18" s="1409"/>
      <c r="L18" s="1409"/>
      <c r="M18" s="1410"/>
      <c r="N18" s="1008">
        <f>N16+N17</f>
        <v>99867.195582335975</v>
      </c>
    </row>
    <row r="19" spans="1:14" ht="21.75" customHeight="1" x14ac:dyDescent="0.25">
      <c r="A19" s="1009"/>
      <c r="B19" s="1010"/>
      <c r="C19" s="1010"/>
      <c r="D19" s="1010"/>
      <c r="E19" s="1010"/>
      <c r="F19" s="144"/>
      <c r="G19" s="144"/>
      <c r="H19" s="145"/>
      <c r="I19" s="145"/>
      <c r="J19" s="145"/>
      <c r="K19" s="145"/>
      <c r="L19" s="145"/>
      <c r="M19" s="145"/>
      <c r="N19" s="1011"/>
    </row>
    <row r="20" spans="1:14" x14ac:dyDescent="0.2">
      <c r="A20" s="1012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</row>
  </sheetData>
  <mergeCells count="26">
    <mergeCell ref="A1:E1"/>
    <mergeCell ref="L1:N1"/>
    <mergeCell ref="A2:G2"/>
    <mergeCell ref="L2:N2"/>
    <mergeCell ref="A3:G3"/>
    <mergeCell ref="L3:N3"/>
    <mergeCell ref="L4:N4"/>
    <mergeCell ref="A6:G6"/>
    <mergeCell ref="L6:N6"/>
    <mergeCell ref="L7:N7"/>
    <mergeCell ref="A9:N9"/>
    <mergeCell ref="A10:M10"/>
    <mergeCell ref="A11:N11"/>
    <mergeCell ref="A12:E14"/>
    <mergeCell ref="F12:G12"/>
    <mergeCell ref="K12:M12"/>
    <mergeCell ref="K13:M13"/>
    <mergeCell ref="A15:E15"/>
    <mergeCell ref="F15:G15"/>
    <mergeCell ref="K15:M15"/>
    <mergeCell ref="A16:E16"/>
    <mergeCell ref="F16:M16"/>
    <mergeCell ref="A17:E17"/>
    <mergeCell ref="F17:M17"/>
    <mergeCell ref="A18:E18"/>
    <mergeCell ref="F18:M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3434"/>
  <sheetViews>
    <sheetView topLeftCell="A58" workbookViewId="0">
      <selection activeCell="E82" sqref="E82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outlineLevel="1" x14ac:dyDescent="0.2">
      <c r="A6" s="568"/>
      <c r="C6" s="562"/>
      <c r="D6" s="563"/>
      <c r="E6" s="564"/>
      <c r="F6" s="565"/>
      <c r="G6" s="565"/>
      <c r="H6" s="565"/>
      <c r="I6" s="565"/>
      <c r="J6" s="565"/>
      <c r="K6" s="565"/>
      <c r="L6" s="565"/>
      <c r="M6" s="569"/>
      <c r="O6" s="565"/>
      <c r="P6" s="565"/>
      <c r="Q6" s="565"/>
    </row>
    <row r="7" spans="1:18" x14ac:dyDescent="0.2">
      <c r="A7" s="564"/>
      <c r="B7" s="568"/>
      <c r="C7" s="562"/>
      <c r="D7" s="563"/>
      <c r="E7" s="567"/>
      <c r="F7" s="565"/>
      <c r="G7" s="565"/>
      <c r="H7" s="564"/>
      <c r="I7" s="565"/>
      <c r="J7" s="571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72"/>
      <c r="F8" s="573"/>
      <c r="G8" s="573"/>
      <c r="H8" s="574" t="s">
        <v>308</v>
      </c>
      <c r="I8" s="574"/>
      <c r="J8" s="570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75" t="s">
        <v>395</v>
      </c>
      <c r="I10" s="575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4" t="s">
        <v>310</v>
      </c>
      <c r="I11" s="564"/>
      <c r="J11" s="565"/>
      <c r="K11" s="565"/>
      <c r="L11" s="565"/>
      <c r="M11" s="565"/>
      <c r="N11" s="565"/>
      <c r="O11" s="565"/>
      <c r="P11" s="565"/>
      <c r="Q11" s="565"/>
    </row>
    <row r="12" spans="1:18" x14ac:dyDescent="0.2">
      <c r="A12" s="564"/>
      <c r="B12" s="568"/>
      <c r="C12" s="562"/>
      <c r="D12" s="563"/>
      <c r="E12" s="567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</row>
    <row r="13" spans="1:18" ht="51" customHeight="1" x14ac:dyDescent="0.2">
      <c r="A13" s="564"/>
      <c r="B13" s="568"/>
      <c r="C13" s="576" t="s">
        <v>311</v>
      </c>
      <c r="D13" s="1404" t="s">
        <v>623</v>
      </c>
      <c r="E13" s="1404"/>
      <c r="F13" s="1404"/>
      <c r="G13" s="1404"/>
      <c r="H13" s="1404"/>
      <c r="I13" s="1404"/>
      <c r="J13" s="1404"/>
      <c r="K13" s="1404"/>
      <c r="L13" s="1404"/>
      <c r="M13" s="1404"/>
      <c r="N13" s="1404"/>
      <c r="O13" s="565"/>
      <c r="P13" s="565"/>
      <c r="Q13" s="565"/>
    </row>
    <row r="14" spans="1:18" x14ac:dyDescent="0.2">
      <c r="A14" s="564"/>
      <c r="B14" s="568"/>
      <c r="C14" s="562"/>
      <c r="D14" s="563"/>
      <c r="E14" s="572"/>
      <c r="F14" s="570"/>
      <c r="G14" s="570"/>
      <c r="H14" s="577" t="s">
        <v>312</v>
      </c>
      <c r="I14" s="577"/>
      <c r="J14" s="570"/>
      <c r="K14" s="570"/>
      <c r="L14" s="565"/>
      <c r="M14" s="565"/>
      <c r="N14" s="565"/>
      <c r="O14" s="565"/>
      <c r="P14" s="565"/>
      <c r="Q14" s="565"/>
    </row>
    <row r="15" spans="1:18" x14ac:dyDescent="0.2">
      <c r="A15" s="578"/>
      <c r="B15" s="579"/>
      <c r="C15" s="562"/>
      <c r="D15" s="563"/>
      <c r="E15" s="567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</row>
    <row r="16" spans="1:18" ht="14.25" x14ac:dyDescent="0.2">
      <c r="A16" s="564"/>
      <c r="B16" s="568"/>
      <c r="C16" s="562"/>
      <c r="D16" s="580" t="s">
        <v>313</v>
      </c>
      <c r="E16" s="564"/>
      <c r="F16" s="565"/>
      <c r="G16" s="565"/>
      <c r="H16" s="565"/>
      <c r="I16" s="580"/>
      <c r="J16" s="580"/>
      <c r="K16" s="565"/>
      <c r="L16" s="565"/>
      <c r="M16" s="565"/>
      <c r="N16" s="565"/>
      <c r="O16" s="565"/>
      <c r="P16" s="565"/>
      <c r="Q16" s="565"/>
      <c r="R16" s="901"/>
    </row>
    <row r="17" spans="1:17" x14ac:dyDescent="0.2">
      <c r="A17" s="564"/>
      <c r="B17" s="568"/>
      <c r="C17" s="562"/>
      <c r="D17" s="580" t="s">
        <v>314</v>
      </c>
      <c r="E17" s="564"/>
      <c r="F17" s="565"/>
      <c r="G17" s="565"/>
      <c r="H17" s="565"/>
      <c r="I17" s="580"/>
      <c r="J17" s="1399" t="s">
        <v>624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316</v>
      </c>
      <c r="E18" s="564"/>
      <c r="F18" s="565"/>
      <c r="G18" s="565"/>
      <c r="H18" s="565"/>
      <c r="I18" s="580"/>
      <c r="J18" s="1399" t="s">
        <v>625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317</v>
      </c>
      <c r="E19" s="564"/>
      <c r="F19" s="565"/>
      <c r="G19" s="565"/>
      <c r="H19" s="565"/>
      <c r="I19" s="580"/>
      <c r="J19" s="1399" t="s">
        <v>555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outlineLevel="1" x14ac:dyDescent="0.2">
      <c r="A20" s="564"/>
      <c r="B20" s="568"/>
      <c r="C20" s="562"/>
      <c r="D20" s="580" t="s">
        <v>318</v>
      </c>
      <c r="E20" s="564"/>
      <c r="F20" s="565"/>
      <c r="G20" s="565"/>
      <c r="H20" s="565"/>
      <c r="I20" s="580"/>
      <c r="J20" s="1399" t="s">
        <v>556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x14ac:dyDescent="0.2">
      <c r="A21" s="564"/>
      <c r="B21" s="568"/>
      <c r="C21" s="562"/>
      <c r="D21" s="580" t="s">
        <v>626</v>
      </c>
      <c r="E21" s="564"/>
      <c r="F21" s="565"/>
      <c r="G21" s="565"/>
      <c r="H21" s="565"/>
      <c r="I21" s="580"/>
      <c r="J21" s="1399" t="s">
        <v>557</v>
      </c>
      <c r="K21" s="1400"/>
      <c r="L21" s="569" t="s">
        <v>315</v>
      </c>
      <c r="M21" s="565"/>
      <c r="N21" s="565"/>
      <c r="O21" s="565"/>
      <c r="P21" s="565"/>
      <c r="Q21" s="565"/>
    </row>
    <row r="22" spans="1:17" outlineLevel="1" x14ac:dyDescent="0.2">
      <c r="A22" s="564"/>
      <c r="B22" s="568"/>
      <c r="C22" s="562"/>
      <c r="D22" s="580" t="s">
        <v>319</v>
      </c>
      <c r="E22" s="564"/>
      <c r="F22" s="565"/>
      <c r="G22" s="565"/>
      <c r="H22" s="565"/>
      <c r="I22" s="580"/>
      <c r="J22" s="1399" t="s">
        <v>558</v>
      </c>
      <c r="K22" s="1400"/>
      <c r="L22" s="569" t="s">
        <v>320</v>
      </c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81" t="s">
        <v>485</v>
      </c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</row>
    <row r="26" spans="1:17" ht="18" customHeight="1" x14ac:dyDescent="0.2">
      <c r="A26" s="1392" t="s">
        <v>321</v>
      </c>
      <c r="B26" s="1394" t="s">
        <v>322</v>
      </c>
      <c r="C26" s="1392" t="s">
        <v>323</v>
      </c>
      <c r="D26" s="1392" t="s">
        <v>324</v>
      </c>
      <c r="E26" s="1392" t="s">
        <v>325</v>
      </c>
      <c r="F26" s="1392" t="s">
        <v>326</v>
      </c>
      <c r="G26" s="1393"/>
      <c r="H26" s="1393"/>
      <c r="I26" s="1393"/>
      <c r="J26" s="1392" t="s">
        <v>327</v>
      </c>
      <c r="K26" s="1393"/>
      <c r="L26" s="1393"/>
      <c r="M26" s="1393"/>
      <c r="N26" s="1392" t="s">
        <v>328</v>
      </c>
      <c r="O26" s="1392" t="s">
        <v>329</v>
      </c>
      <c r="P26" s="1392" t="s">
        <v>627</v>
      </c>
      <c r="Q26" s="1392" t="s">
        <v>628</v>
      </c>
    </row>
    <row r="27" spans="1:17" ht="15.75" customHeight="1" x14ac:dyDescent="0.2">
      <c r="A27" s="1393"/>
      <c r="B27" s="1395"/>
      <c r="C27" s="1396"/>
      <c r="D27" s="1392"/>
      <c r="E27" s="1393"/>
      <c r="F27" s="1392" t="s">
        <v>330</v>
      </c>
      <c r="G27" s="1392" t="s">
        <v>331</v>
      </c>
      <c r="H27" s="1393"/>
      <c r="I27" s="1393"/>
      <c r="J27" s="1392" t="s">
        <v>330</v>
      </c>
      <c r="K27" s="1392" t="s">
        <v>331</v>
      </c>
      <c r="L27" s="1393"/>
      <c r="M27" s="1393"/>
      <c r="N27" s="1392"/>
      <c r="O27" s="1392"/>
      <c r="P27" s="1392"/>
      <c r="Q27" s="1392"/>
    </row>
    <row r="28" spans="1:17" ht="15.75" customHeight="1" x14ac:dyDescent="0.2">
      <c r="A28" s="1393"/>
      <c r="B28" s="1395"/>
      <c r="C28" s="1396"/>
      <c r="D28" s="1392"/>
      <c r="E28" s="1393"/>
      <c r="F28" s="1393"/>
      <c r="G28" s="587" t="s">
        <v>332</v>
      </c>
      <c r="H28" s="587" t="s">
        <v>333</v>
      </c>
      <c r="I28" s="587" t="s">
        <v>334</v>
      </c>
      <c r="J28" s="1393"/>
      <c r="K28" s="587" t="s">
        <v>332</v>
      </c>
      <c r="L28" s="587" t="s">
        <v>333</v>
      </c>
      <c r="M28" s="587" t="s">
        <v>334</v>
      </c>
      <c r="N28" s="1392"/>
      <c r="O28" s="1392"/>
      <c r="P28" s="1392"/>
      <c r="Q28" s="1392"/>
    </row>
    <row r="29" spans="1:17" x14ac:dyDescent="0.2">
      <c r="A29" s="590">
        <v>1</v>
      </c>
      <c r="B29" s="589">
        <v>2</v>
      </c>
      <c r="C29" s="587">
        <v>3</v>
      </c>
      <c r="D29" s="587">
        <v>4</v>
      </c>
      <c r="E29" s="590">
        <v>5</v>
      </c>
      <c r="F29" s="588">
        <v>6</v>
      </c>
      <c r="G29" s="588">
        <v>7</v>
      </c>
      <c r="H29" s="588">
        <v>8</v>
      </c>
      <c r="I29" s="588">
        <v>9</v>
      </c>
      <c r="J29" s="588">
        <v>10</v>
      </c>
      <c r="K29" s="588">
        <v>11</v>
      </c>
      <c r="L29" s="588">
        <v>12</v>
      </c>
      <c r="M29" s="588">
        <v>13</v>
      </c>
      <c r="N29" s="588">
        <v>14</v>
      </c>
      <c r="O29" s="588">
        <v>15</v>
      </c>
      <c r="P29" s="588">
        <v>16</v>
      </c>
      <c r="Q29" s="588">
        <v>17</v>
      </c>
    </row>
    <row r="30" spans="1:17" ht="19.149999999999999" customHeight="1" x14ac:dyDescent="0.2">
      <c r="A30" s="1391" t="s">
        <v>434</v>
      </c>
      <c r="B30" s="1387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  <c r="O30" s="1387"/>
      <c r="P30" s="1387"/>
      <c r="Q30" s="1387"/>
    </row>
    <row r="31" spans="1:17" ht="96" x14ac:dyDescent="0.2">
      <c r="A31" s="590">
        <v>1</v>
      </c>
      <c r="B31" s="591" t="s">
        <v>417</v>
      </c>
      <c r="C31" s="592" t="s">
        <v>629</v>
      </c>
      <c r="D31" s="593" t="s">
        <v>416</v>
      </c>
      <c r="E31" s="594">
        <v>38</v>
      </c>
      <c r="F31" s="595">
        <v>204.18</v>
      </c>
      <c r="G31" s="595">
        <v>34.659999999999997</v>
      </c>
      <c r="H31" s="595">
        <v>162.31</v>
      </c>
      <c r="I31" s="595">
        <v>17.47</v>
      </c>
      <c r="J31" s="596">
        <v>7759</v>
      </c>
      <c r="K31" s="596">
        <v>1317</v>
      </c>
      <c r="L31" s="596">
        <v>6168</v>
      </c>
      <c r="M31" s="596">
        <v>664</v>
      </c>
      <c r="N31" s="596">
        <v>3.32</v>
      </c>
      <c r="O31" s="596">
        <v>126.16</v>
      </c>
      <c r="P31" s="596">
        <v>1.37</v>
      </c>
      <c r="Q31" s="596">
        <v>52.06</v>
      </c>
    </row>
    <row r="32" spans="1:17" ht="96" x14ac:dyDescent="0.2">
      <c r="A32" s="590">
        <v>2</v>
      </c>
      <c r="B32" s="591" t="s">
        <v>419</v>
      </c>
      <c r="C32" s="592" t="s">
        <v>630</v>
      </c>
      <c r="D32" s="593" t="s">
        <v>359</v>
      </c>
      <c r="E32" s="594">
        <v>38</v>
      </c>
      <c r="F32" s="595">
        <v>14.63</v>
      </c>
      <c r="G32" s="595">
        <v>10.42</v>
      </c>
      <c r="H32" s="595">
        <v>3.68</v>
      </c>
      <c r="I32" s="595">
        <v>0.15</v>
      </c>
      <c r="J32" s="596">
        <v>556</v>
      </c>
      <c r="K32" s="596">
        <v>396</v>
      </c>
      <c r="L32" s="596">
        <v>140</v>
      </c>
      <c r="M32" s="596">
        <v>6</v>
      </c>
      <c r="N32" s="596">
        <v>0.91349999999999998</v>
      </c>
      <c r="O32" s="596">
        <v>34.71</v>
      </c>
      <c r="P32" s="596">
        <v>0.01</v>
      </c>
      <c r="Q32" s="596">
        <v>0.38</v>
      </c>
    </row>
    <row r="33" spans="1:17" x14ac:dyDescent="0.2">
      <c r="A33" s="1388" t="s">
        <v>631</v>
      </c>
      <c r="B33" s="1387"/>
      <c r="C33" s="1387"/>
      <c r="D33" s="1387"/>
      <c r="E33" s="1387"/>
      <c r="F33" s="1387"/>
      <c r="G33" s="1387"/>
      <c r="H33" s="1387"/>
      <c r="I33" s="1387"/>
      <c r="J33" s="599">
        <v>140490</v>
      </c>
      <c r="K33" s="596"/>
      <c r="L33" s="596"/>
      <c r="M33" s="596"/>
      <c r="N33" s="596"/>
      <c r="O33" s="599">
        <v>185</v>
      </c>
      <c r="P33" s="596"/>
      <c r="Q33" s="599">
        <v>60.31</v>
      </c>
    </row>
    <row r="34" spans="1:17" ht="19.149999999999999" customHeight="1" x14ac:dyDescent="0.2">
      <c r="A34" s="1391" t="s">
        <v>436</v>
      </c>
      <c r="B34" s="1387"/>
      <c r="C34" s="1387"/>
      <c r="D34" s="1387"/>
      <c r="E34" s="1387"/>
      <c r="F34" s="1387"/>
      <c r="G34" s="1387"/>
      <c r="H34" s="1387"/>
      <c r="I34" s="1387"/>
      <c r="J34" s="1387"/>
      <c r="K34" s="1387"/>
      <c r="L34" s="1387"/>
      <c r="M34" s="1387"/>
      <c r="N34" s="1387"/>
      <c r="O34" s="1387"/>
      <c r="P34" s="1387"/>
      <c r="Q34" s="1387"/>
    </row>
    <row r="35" spans="1:17" ht="96" x14ac:dyDescent="0.2">
      <c r="A35" s="590">
        <v>3</v>
      </c>
      <c r="B35" s="591" t="s">
        <v>562</v>
      </c>
      <c r="C35" s="592" t="s">
        <v>632</v>
      </c>
      <c r="D35" s="593" t="s">
        <v>420</v>
      </c>
      <c r="E35" s="597">
        <v>3.04</v>
      </c>
      <c r="F35" s="595">
        <v>3205.7</v>
      </c>
      <c r="G35" s="595">
        <v>415.36</v>
      </c>
      <c r="H35" s="595">
        <v>25.52</v>
      </c>
      <c r="I35" s="595">
        <v>0.15</v>
      </c>
      <c r="J35" s="596">
        <v>9745</v>
      </c>
      <c r="K35" s="596">
        <v>1263</v>
      </c>
      <c r="L35" s="596">
        <v>78</v>
      </c>
      <c r="M35" s="596"/>
      <c r="N35" s="596">
        <v>36.435000000000002</v>
      </c>
      <c r="O35" s="596">
        <v>110.76</v>
      </c>
      <c r="P35" s="596">
        <v>0.01</v>
      </c>
      <c r="Q35" s="596">
        <v>0.03</v>
      </c>
    </row>
    <row r="36" spans="1:17" ht="132" x14ac:dyDescent="0.2">
      <c r="A36" s="590">
        <v>4</v>
      </c>
      <c r="B36" s="591" t="s">
        <v>421</v>
      </c>
      <c r="C36" s="592" t="s">
        <v>633</v>
      </c>
      <c r="D36" s="593" t="s">
        <v>359</v>
      </c>
      <c r="E36" s="594">
        <v>38</v>
      </c>
      <c r="F36" s="595">
        <v>13.95</v>
      </c>
      <c r="G36" s="595">
        <v>13.41</v>
      </c>
      <c r="H36" s="596"/>
      <c r="I36" s="596"/>
      <c r="J36" s="596">
        <v>530</v>
      </c>
      <c r="K36" s="596">
        <v>510</v>
      </c>
      <c r="L36" s="596"/>
      <c r="M36" s="596"/>
      <c r="N36" s="596">
        <v>1.1759999999999999</v>
      </c>
      <c r="O36" s="596">
        <v>44.69</v>
      </c>
      <c r="P36" s="596"/>
      <c r="Q36" s="596"/>
    </row>
    <row r="37" spans="1:17" ht="99" x14ac:dyDescent="0.2">
      <c r="A37" s="590">
        <v>5</v>
      </c>
      <c r="B37" s="591" t="s">
        <v>422</v>
      </c>
      <c r="C37" s="592" t="s">
        <v>634</v>
      </c>
      <c r="D37" s="593" t="s">
        <v>423</v>
      </c>
      <c r="E37" s="594">
        <v>1</v>
      </c>
      <c r="F37" s="595">
        <v>2143.8200000000002</v>
      </c>
      <c r="G37" s="595">
        <v>270.18</v>
      </c>
      <c r="H37" s="595">
        <v>662.32</v>
      </c>
      <c r="I37" s="595">
        <v>33.9</v>
      </c>
      <c r="J37" s="596">
        <v>2144</v>
      </c>
      <c r="K37" s="596">
        <v>270</v>
      </c>
      <c r="L37" s="596">
        <v>662</v>
      </c>
      <c r="M37" s="596">
        <v>34</v>
      </c>
      <c r="N37" s="596">
        <v>23.7</v>
      </c>
      <c r="O37" s="596">
        <v>23.7</v>
      </c>
      <c r="P37" s="596">
        <v>2.2000000000000002</v>
      </c>
      <c r="Q37" s="596">
        <v>2.2000000000000002</v>
      </c>
    </row>
    <row r="38" spans="1:17" ht="96" x14ac:dyDescent="0.2">
      <c r="A38" s="590">
        <v>6</v>
      </c>
      <c r="B38" s="591" t="s">
        <v>424</v>
      </c>
      <c r="C38" s="592" t="s">
        <v>635</v>
      </c>
      <c r="D38" s="593" t="s">
        <v>359</v>
      </c>
      <c r="E38" s="594">
        <v>2</v>
      </c>
      <c r="F38" s="595">
        <v>664.27</v>
      </c>
      <c r="G38" s="595">
        <v>653.38</v>
      </c>
      <c r="H38" s="596"/>
      <c r="I38" s="596"/>
      <c r="J38" s="596">
        <v>1329</v>
      </c>
      <c r="K38" s="596">
        <v>1307</v>
      </c>
      <c r="L38" s="596"/>
      <c r="M38" s="596"/>
      <c r="N38" s="596">
        <v>38.4</v>
      </c>
      <c r="O38" s="596">
        <v>76.8</v>
      </c>
      <c r="P38" s="596"/>
      <c r="Q38" s="596"/>
    </row>
    <row r="39" spans="1:17" x14ac:dyDescent="0.2">
      <c r="A39" s="1388" t="s">
        <v>636</v>
      </c>
      <c r="B39" s="1387"/>
      <c r="C39" s="1387"/>
      <c r="D39" s="1387"/>
      <c r="E39" s="1387"/>
      <c r="F39" s="1387"/>
      <c r="G39" s="1387"/>
      <c r="H39" s="1387"/>
      <c r="I39" s="1387"/>
      <c r="J39" s="599">
        <v>191197</v>
      </c>
      <c r="K39" s="596"/>
      <c r="L39" s="596"/>
      <c r="M39" s="596"/>
      <c r="N39" s="596"/>
      <c r="O39" s="599">
        <v>294.33999999999997</v>
      </c>
      <c r="P39" s="596"/>
      <c r="Q39" s="599">
        <v>2.56</v>
      </c>
    </row>
    <row r="40" spans="1:17" ht="19.149999999999999" customHeight="1" x14ac:dyDescent="0.2">
      <c r="A40" s="1391" t="s">
        <v>438</v>
      </c>
      <c r="B40" s="1387"/>
      <c r="C40" s="1387"/>
      <c r="D40" s="1387"/>
      <c r="E40" s="1387"/>
      <c r="F40" s="1387"/>
      <c r="G40" s="1387"/>
      <c r="H40" s="1387"/>
      <c r="I40" s="1387"/>
      <c r="J40" s="1387"/>
      <c r="K40" s="1387"/>
      <c r="L40" s="1387"/>
      <c r="M40" s="1387"/>
      <c r="N40" s="1387"/>
      <c r="O40" s="1387"/>
      <c r="P40" s="1387"/>
      <c r="Q40" s="1387"/>
    </row>
    <row r="41" spans="1:17" ht="96" x14ac:dyDescent="0.2">
      <c r="A41" s="590">
        <v>7</v>
      </c>
      <c r="B41" s="591" t="s">
        <v>425</v>
      </c>
      <c r="C41" s="592" t="s">
        <v>637</v>
      </c>
      <c r="D41" s="593" t="s">
        <v>361</v>
      </c>
      <c r="E41" s="594">
        <v>2</v>
      </c>
      <c r="F41" s="595">
        <v>48.8</v>
      </c>
      <c r="G41" s="595">
        <v>48.8</v>
      </c>
      <c r="H41" s="596"/>
      <c r="I41" s="596"/>
      <c r="J41" s="596">
        <v>98</v>
      </c>
      <c r="K41" s="596">
        <v>98</v>
      </c>
      <c r="L41" s="596"/>
      <c r="M41" s="596"/>
      <c r="N41" s="596">
        <v>3.5</v>
      </c>
      <c r="O41" s="596">
        <v>7</v>
      </c>
      <c r="P41" s="596"/>
      <c r="Q41" s="596"/>
    </row>
    <row r="42" spans="1:17" ht="96" x14ac:dyDescent="0.2">
      <c r="A42" s="590">
        <v>8</v>
      </c>
      <c r="B42" s="591" t="s">
        <v>426</v>
      </c>
      <c r="C42" s="592" t="s">
        <v>638</v>
      </c>
      <c r="D42" s="593" t="s">
        <v>427</v>
      </c>
      <c r="E42" s="594">
        <v>1</v>
      </c>
      <c r="F42" s="595">
        <v>390.22</v>
      </c>
      <c r="G42" s="595">
        <v>390.22</v>
      </c>
      <c r="H42" s="596"/>
      <c r="I42" s="596"/>
      <c r="J42" s="596">
        <v>390</v>
      </c>
      <c r="K42" s="596">
        <v>390</v>
      </c>
      <c r="L42" s="596"/>
      <c r="M42" s="596"/>
      <c r="N42" s="596">
        <v>29</v>
      </c>
      <c r="O42" s="596">
        <v>29</v>
      </c>
      <c r="P42" s="596"/>
      <c r="Q42" s="596"/>
    </row>
    <row r="43" spans="1:17" ht="96" x14ac:dyDescent="0.2">
      <c r="A43" s="590">
        <v>9</v>
      </c>
      <c r="B43" s="591" t="s">
        <v>408</v>
      </c>
      <c r="C43" s="592" t="s">
        <v>639</v>
      </c>
      <c r="D43" s="593" t="s">
        <v>361</v>
      </c>
      <c r="E43" s="594">
        <v>4</v>
      </c>
      <c r="F43" s="595">
        <v>27.72</v>
      </c>
      <c r="G43" s="595">
        <v>27.72</v>
      </c>
      <c r="H43" s="596"/>
      <c r="I43" s="596"/>
      <c r="J43" s="596">
        <v>111</v>
      </c>
      <c r="K43" s="596">
        <v>111</v>
      </c>
      <c r="L43" s="596"/>
      <c r="M43" s="596"/>
      <c r="N43" s="596">
        <v>2</v>
      </c>
      <c r="O43" s="596">
        <v>8</v>
      </c>
      <c r="P43" s="596"/>
      <c r="Q43" s="596"/>
    </row>
    <row r="44" spans="1:17" ht="96" x14ac:dyDescent="0.2">
      <c r="A44" s="590">
        <v>10</v>
      </c>
      <c r="B44" s="591" t="s">
        <v>428</v>
      </c>
      <c r="C44" s="592" t="s">
        <v>640</v>
      </c>
      <c r="D44" s="593" t="s">
        <v>429</v>
      </c>
      <c r="E44" s="594">
        <v>1</v>
      </c>
      <c r="F44" s="595">
        <v>14426.34</v>
      </c>
      <c r="G44" s="595">
        <v>14426.34</v>
      </c>
      <c r="H44" s="596"/>
      <c r="I44" s="596"/>
      <c r="J44" s="596">
        <v>14426</v>
      </c>
      <c r="K44" s="596">
        <v>14426</v>
      </c>
      <c r="L44" s="596"/>
      <c r="M44" s="596"/>
      <c r="N44" s="596">
        <v>770</v>
      </c>
      <c r="O44" s="596">
        <v>770</v>
      </c>
      <c r="P44" s="596"/>
      <c r="Q44" s="596"/>
    </row>
    <row r="45" spans="1:17" ht="101.25" x14ac:dyDescent="0.2">
      <c r="A45" s="590">
        <v>11</v>
      </c>
      <c r="B45" s="591" t="s">
        <v>439</v>
      </c>
      <c r="C45" s="592" t="s">
        <v>641</v>
      </c>
      <c r="D45" s="593" t="s">
        <v>440</v>
      </c>
      <c r="E45" s="594">
        <v>34</v>
      </c>
      <c r="F45" s="595">
        <v>172.37</v>
      </c>
      <c r="G45" s="595">
        <v>172.37</v>
      </c>
      <c r="H45" s="596"/>
      <c r="I45" s="596"/>
      <c r="J45" s="596">
        <v>5861</v>
      </c>
      <c r="K45" s="596">
        <v>5861</v>
      </c>
      <c r="L45" s="596"/>
      <c r="M45" s="596"/>
      <c r="N45" s="596">
        <v>9.1999999999999993</v>
      </c>
      <c r="O45" s="596">
        <v>312.8</v>
      </c>
      <c r="P45" s="596"/>
      <c r="Q45" s="596"/>
    </row>
    <row r="46" spans="1:17" ht="26.1" customHeight="1" x14ac:dyDescent="0.2">
      <c r="A46" s="1388" t="s">
        <v>642</v>
      </c>
      <c r="B46" s="1387"/>
      <c r="C46" s="1387"/>
      <c r="D46" s="1387"/>
      <c r="E46" s="1387"/>
      <c r="F46" s="1387"/>
      <c r="G46" s="1387"/>
      <c r="H46" s="1387"/>
      <c r="I46" s="1387"/>
      <c r="J46" s="599">
        <v>756914</v>
      </c>
      <c r="K46" s="596"/>
      <c r="L46" s="596"/>
      <c r="M46" s="596"/>
      <c r="N46" s="596"/>
      <c r="O46" s="599">
        <v>1352.16</v>
      </c>
      <c r="P46" s="596"/>
      <c r="Q46" s="596"/>
    </row>
    <row r="47" spans="1:17" ht="19.149999999999999" customHeight="1" x14ac:dyDescent="0.2">
      <c r="A47" s="1391" t="s">
        <v>362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1387"/>
      <c r="L47" s="1387"/>
      <c r="M47" s="1387"/>
      <c r="N47" s="1387"/>
      <c r="O47" s="1387"/>
      <c r="P47" s="1387"/>
      <c r="Q47" s="1387"/>
    </row>
    <row r="48" spans="1:17" ht="24" x14ac:dyDescent="0.2">
      <c r="A48" s="600">
        <v>12</v>
      </c>
      <c r="B48" s="591" t="s">
        <v>363</v>
      </c>
      <c r="C48" s="598" t="s">
        <v>431</v>
      </c>
      <c r="D48" s="601" t="s">
        <v>365</v>
      </c>
      <c r="E48" s="602">
        <v>38</v>
      </c>
      <c r="F48" s="599">
        <v>25109</v>
      </c>
      <c r="G48" s="596"/>
      <c r="H48" s="596"/>
      <c r="I48" s="596"/>
      <c r="J48" s="603">
        <v>954142</v>
      </c>
      <c r="K48" s="596"/>
      <c r="L48" s="596"/>
      <c r="M48" s="596"/>
      <c r="N48" s="596"/>
      <c r="O48" s="596"/>
      <c r="P48" s="596"/>
      <c r="Q48" s="596"/>
    </row>
    <row r="49" spans="1:17" ht="24" x14ac:dyDescent="0.2">
      <c r="A49" s="600">
        <v>13</v>
      </c>
      <c r="B49" s="591" t="s">
        <v>363</v>
      </c>
      <c r="C49" s="598" t="s">
        <v>432</v>
      </c>
      <c r="D49" s="601" t="s">
        <v>365</v>
      </c>
      <c r="E49" s="602">
        <v>1</v>
      </c>
      <c r="F49" s="599">
        <v>36331.07</v>
      </c>
      <c r="G49" s="596"/>
      <c r="H49" s="596"/>
      <c r="I49" s="596"/>
      <c r="J49" s="603">
        <v>36331</v>
      </c>
      <c r="K49" s="596"/>
      <c r="L49" s="596"/>
      <c r="M49" s="596"/>
      <c r="N49" s="596"/>
      <c r="O49" s="596"/>
      <c r="P49" s="596"/>
      <c r="Q49" s="596"/>
    </row>
    <row r="50" spans="1:17" ht="24" x14ac:dyDescent="0.2">
      <c r="A50" s="600">
        <v>14</v>
      </c>
      <c r="B50" s="591" t="s">
        <v>363</v>
      </c>
      <c r="C50" s="598" t="s">
        <v>371</v>
      </c>
      <c r="D50" s="601" t="s">
        <v>369</v>
      </c>
      <c r="E50" s="602">
        <v>70</v>
      </c>
      <c r="F50" s="599">
        <v>5.08</v>
      </c>
      <c r="G50" s="596"/>
      <c r="H50" s="596"/>
      <c r="I50" s="596"/>
      <c r="J50" s="603">
        <v>356</v>
      </c>
      <c r="K50" s="596"/>
      <c r="L50" s="596"/>
      <c r="M50" s="596"/>
      <c r="N50" s="596"/>
      <c r="O50" s="596"/>
      <c r="P50" s="596"/>
      <c r="Q50" s="596"/>
    </row>
    <row r="51" spans="1:17" ht="24" x14ac:dyDescent="0.2">
      <c r="A51" s="600">
        <v>15</v>
      </c>
      <c r="B51" s="591" t="s">
        <v>363</v>
      </c>
      <c r="C51" s="598" t="s">
        <v>411</v>
      </c>
      <c r="D51" s="601" t="s">
        <v>365</v>
      </c>
      <c r="E51" s="602">
        <v>70</v>
      </c>
      <c r="F51" s="599">
        <v>37.42</v>
      </c>
      <c r="G51" s="596"/>
      <c r="H51" s="596"/>
      <c r="I51" s="596"/>
      <c r="J51" s="603">
        <v>2619</v>
      </c>
      <c r="K51" s="596"/>
      <c r="L51" s="596"/>
      <c r="M51" s="596"/>
      <c r="N51" s="596"/>
      <c r="O51" s="596"/>
      <c r="P51" s="596"/>
      <c r="Q51" s="596"/>
    </row>
    <row r="52" spans="1:17" ht="24" x14ac:dyDescent="0.2">
      <c r="A52" s="600">
        <v>16</v>
      </c>
      <c r="B52" s="591" t="s">
        <v>363</v>
      </c>
      <c r="C52" s="598" t="s">
        <v>574</v>
      </c>
      <c r="D52" s="601" t="s">
        <v>369</v>
      </c>
      <c r="E52" s="602">
        <v>20</v>
      </c>
      <c r="F52" s="599">
        <v>113.82</v>
      </c>
      <c r="G52" s="596"/>
      <c r="H52" s="596"/>
      <c r="I52" s="596"/>
      <c r="J52" s="603">
        <v>2276</v>
      </c>
      <c r="K52" s="596"/>
      <c r="L52" s="596"/>
      <c r="M52" s="596"/>
      <c r="N52" s="596"/>
      <c r="O52" s="596"/>
      <c r="P52" s="596"/>
      <c r="Q52" s="596"/>
    </row>
    <row r="53" spans="1:17" ht="24" x14ac:dyDescent="0.2">
      <c r="A53" s="600">
        <v>17</v>
      </c>
      <c r="B53" s="591" t="s">
        <v>363</v>
      </c>
      <c r="C53" s="598" t="s">
        <v>575</v>
      </c>
      <c r="D53" s="601" t="s">
        <v>365</v>
      </c>
      <c r="E53" s="602">
        <v>100</v>
      </c>
      <c r="F53" s="599">
        <v>7.52</v>
      </c>
      <c r="G53" s="596"/>
      <c r="H53" s="596"/>
      <c r="I53" s="596"/>
      <c r="J53" s="603">
        <v>752</v>
      </c>
      <c r="K53" s="596"/>
      <c r="L53" s="596"/>
      <c r="M53" s="596"/>
      <c r="N53" s="596"/>
      <c r="O53" s="596"/>
      <c r="P53" s="596"/>
      <c r="Q53" s="596"/>
    </row>
    <row r="54" spans="1:17" x14ac:dyDescent="0.2">
      <c r="A54" s="1388" t="s">
        <v>643</v>
      </c>
      <c r="B54" s="1387"/>
      <c r="C54" s="1387"/>
      <c r="D54" s="1387"/>
      <c r="E54" s="1387"/>
      <c r="F54" s="1387"/>
      <c r="G54" s="1387"/>
      <c r="H54" s="1387"/>
      <c r="I54" s="1387"/>
      <c r="J54" s="599">
        <v>996476</v>
      </c>
      <c r="K54" s="596"/>
      <c r="L54" s="596"/>
      <c r="M54" s="596"/>
      <c r="N54" s="596"/>
      <c r="O54" s="596"/>
      <c r="P54" s="596"/>
      <c r="Q54" s="596"/>
    </row>
    <row r="55" spans="1:17" x14ac:dyDescent="0.2">
      <c r="A55" s="1389" t="s">
        <v>379</v>
      </c>
      <c r="B55" s="1390"/>
      <c r="C55" s="1390"/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  <c r="O55" s="1390"/>
      <c r="P55" s="1390"/>
      <c r="Q55" s="1390"/>
    </row>
    <row r="56" spans="1:17" x14ac:dyDescent="0.2">
      <c r="A56" s="1386" t="s">
        <v>380</v>
      </c>
      <c r="B56" s="1387"/>
      <c r="C56" s="1387"/>
      <c r="D56" s="1387"/>
      <c r="E56" s="1387"/>
      <c r="F56" s="1387"/>
      <c r="G56" s="1387"/>
      <c r="H56" s="1387"/>
      <c r="I56" s="1387"/>
      <c r="J56" s="595">
        <v>1593064</v>
      </c>
      <c r="K56" s="595">
        <v>498866</v>
      </c>
      <c r="L56" s="595">
        <v>52440</v>
      </c>
      <c r="M56" s="595">
        <v>13089</v>
      </c>
      <c r="N56" s="596"/>
      <c r="O56" s="595">
        <v>1831.5</v>
      </c>
      <c r="P56" s="596"/>
      <c r="Q56" s="595">
        <v>62.87</v>
      </c>
    </row>
    <row r="57" spans="1:17" x14ac:dyDescent="0.2">
      <c r="A57" s="1386" t="s">
        <v>381</v>
      </c>
      <c r="B57" s="1387"/>
      <c r="C57" s="1387"/>
      <c r="D57" s="1387"/>
      <c r="E57" s="1387"/>
      <c r="F57" s="1387"/>
      <c r="G57" s="1387"/>
      <c r="H57" s="1387"/>
      <c r="I57" s="1387"/>
      <c r="J57" s="595">
        <v>309233</v>
      </c>
      <c r="K57" s="596"/>
      <c r="L57" s="596"/>
      <c r="M57" s="596"/>
      <c r="N57" s="596"/>
      <c r="O57" s="596"/>
      <c r="P57" s="596"/>
      <c r="Q57" s="596"/>
    </row>
    <row r="58" spans="1:17" x14ac:dyDescent="0.2">
      <c r="A58" s="1386" t="s">
        <v>382</v>
      </c>
      <c r="B58" s="1387"/>
      <c r="C58" s="1387"/>
      <c r="D58" s="1387"/>
      <c r="E58" s="1387"/>
      <c r="F58" s="1387"/>
      <c r="G58" s="1387"/>
      <c r="H58" s="1387"/>
      <c r="I58" s="1387"/>
      <c r="J58" s="595">
        <v>182817</v>
      </c>
      <c r="K58" s="596"/>
      <c r="L58" s="596"/>
      <c r="M58" s="596"/>
      <c r="N58" s="596"/>
      <c r="O58" s="596"/>
      <c r="P58" s="596"/>
      <c r="Q58" s="596"/>
    </row>
    <row r="59" spans="1:17" x14ac:dyDescent="0.2">
      <c r="A59" s="1388" t="s">
        <v>383</v>
      </c>
      <c r="B59" s="1387"/>
      <c r="C59" s="1387"/>
      <c r="D59" s="1387"/>
      <c r="E59" s="1387"/>
      <c r="F59" s="1387"/>
      <c r="G59" s="1387"/>
      <c r="H59" s="1387"/>
      <c r="I59" s="1387"/>
      <c r="J59" s="596"/>
      <c r="K59" s="596"/>
      <c r="L59" s="596"/>
      <c r="M59" s="596"/>
      <c r="N59" s="596"/>
      <c r="O59" s="596"/>
      <c r="P59" s="596"/>
      <c r="Q59" s="596"/>
    </row>
    <row r="60" spans="1:17" x14ac:dyDescent="0.2">
      <c r="A60" s="1386" t="s">
        <v>384</v>
      </c>
      <c r="B60" s="1387"/>
      <c r="C60" s="1387"/>
      <c r="D60" s="1387"/>
      <c r="E60" s="1387"/>
      <c r="F60" s="1387"/>
      <c r="G60" s="1387"/>
      <c r="H60" s="1387"/>
      <c r="I60" s="1387"/>
      <c r="J60" s="595">
        <v>1118551</v>
      </c>
      <c r="K60" s="596"/>
      <c r="L60" s="596"/>
      <c r="M60" s="596"/>
      <c r="N60" s="596"/>
      <c r="O60" s="595">
        <v>145.08000000000001</v>
      </c>
      <c r="P60" s="596"/>
      <c r="Q60" s="595">
        <v>59.87</v>
      </c>
    </row>
    <row r="61" spans="1:17" x14ac:dyDescent="0.2">
      <c r="A61" s="1386" t="s">
        <v>385</v>
      </c>
      <c r="B61" s="1387"/>
      <c r="C61" s="1387"/>
      <c r="D61" s="1387"/>
      <c r="E61" s="1387"/>
      <c r="F61" s="1387"/>
      <c r="G61" s="1387"/>
      <c r="H61" s="1387"/>
      <c r="I61" s="1387"/>
      <c r="J61" s="595">
        <v>209649</v>
      </c>
      <c r="K61" s="596"/>
      <c r="L61" s="596"/>
      <c r="M61" s="596"/>
      <c r="N61" s="596"/>
      <c r="O61" s="595">
        <v>334.26</v>
      </c>
      <c r="P61" s="596"/>
      <c r="Q61" s="595">
        <v>3</v>
      </c>
    </row>
    <row r="62" spans="1:17" x14ac:dyDescent="0.2">
      <c r="A62" s="1386" t="s">
        <v>386</v>
      </c>
      <c r="B62" s="1387"/>
      <c r="C62" s="1387"/>
      <c r="D62" s="1387"/>
      <c r="E62" s="1387"/>
      <c r="F62" s="1387"/>
      <c r="G62" s="1387"/>
      <c r="H62" s="1387"/>
      <c r="I62" s="1387"/>
      <c r="J62" s="595">
        <v>756914</v>
      </c>
      <c r="K62" s="596"/>
      <c r="L62" s="596"/>
      <c r="M62" s="596"/>
      <c r="N62" s="596"/>
      <c r="O62" s="595">
        <v>1352.16</v>
      </c>
      <c r="P62" s="596"/>
      <c r="Q62" s="596"/>
    </row>
    <row r="63" spans="1:17" x14ac:dyDescent="0.2">
      <c r="A63" s="1386" t="s">
        <v>387</v>
      </c>
      <c r="B63" s="1387"/>
      <c r="C63" s="1387"/>
      <c r="D63" s="1387"/>
      <c r="E63" s="1387"/>
      <c r="F63" s="1387"/>
      <c r="G63" s="1387"/>
      <c r="H63" s="1387"/>
      <c r="I63" s="1387"/>
      <c r="J63" s="595">
        <v>2085114</v>
      </c>
      <c r="K63" s="596"/>
      <c r="L63" s="596"/>
      <c r="M63" s="596"/>
      <c r="N63" s="596"/>
      <c r="O63" s="595">
        <v>1831.5</v>
      </c>
      <c r="P63" s="596"/>
      <c r="Q63" s="595">
        <v>62.87</v>
      </c>
    </row>
    <row r="64" spans="1:17" x14ac:dyDescent="0.2">
      <c r="A64" s="1386" t="s">
        <v>388</v>
      </c>
      <c r="B64" s="1387"/>
      <c r="C64" s="1387"/>
      <c r="D64" s="1387"/>
      <c r="E64" s="1387"/>
      <c r="F64" s="1387"/>
      <c r="G64" s="1387"/>
      <c r="H64" s="1387"/>
      <c r="I64" s="1387"/>
      <c r="J64" s="596"/>
      <c r="K64" s="596"/>
      <c r="L64" s="596"/>
      <c r="M64" s="596"/>
      <c r="N64" s="596"/>
      <c r="O64" s="596"/>
      <c r="P64" s="596"/>
      <c r="Q64" s="596"/>
    </row>
    <row r="65" spans="1:17" x14ac:dyDescent="0.2">
      <c r="A65" s="1386" t="s">
        <v>389</v>
      </c>
      <c r="B65" s="1387"/>
      <c r="C65" s="1387"/>
      <c r="D65" s="1387"/>
      <c r="E65" s="1387"/>
      <c r="F65" s="1387"/>
      <c r="G65" s="1387"/>
      <c r="H65" s="1387"/>
      <c r="I65" s="1387"/>
      <c r="J65" s="595">
        <v>1041758</v>
      </c>
      <c r="K65" s="596"/>
      <c r="L65" s="596"/>
      <c r="M65" s="596"/>
      <c r="N65" s="596"/>
      <c r="O65" s="596"/>
      <c r="P65" s="596"/>
      <c r="Q65" s="596"/>
    </row>
    <row r="66" spans="1:17" x14ac:dyDescent="0.2">
      <c r="A66" s="1386" t="s">
        <v>390</v>
      </c>
      <c r="B66" s="1387"/>
      <c r="C66" s="1387"/>
      <c r="D66" s="1387"/>
      <c r="E66" s="1387"/>
      <c r="F66" s="1387"/>
      <c r="G66" s="1387"/>
      <c r="H66" s="1387"/>
      <c r="I66" s="1387"/>
      <c r="J66" s="595">
        <v>52440</v>
      </c>
      <c r="K66" s="596"/>
      <c r="L66" s="596"/>
      <c r="M66" s="596"/>
      <c r="N66" s="596"/>
      <c r="O66" s="596"/>
      <c r="P66" s="596"/>
      <c r="Q66" s="596"/>
    </row>
    <row r="67" spans="1:17" x14ac:dyDescent="0.2">
      <c r="A67" s="1386" t="s">
        <v>391</v>
      </c>
      <c r="B67" s="1387"/>
      <c r="C67" s="1387"/>
      <c r="D67" s="1387"/>
      <c r="E67" s="1387"/>
      <c r="F67" s="1387"/>
      <c r="G67" s="1387"/>
      <c r="H67" s="1387"/>
      <c r="I67" s="1387"/>
      <c r="J67" s="595">
        <v>511955</v>
      </c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392</v>
      </c>
      <c r="B68" s="1387"/>
      <c r="C68" s="1387"/>
      <c r="D68" s="1387"/>
      <c r="E68" s="1387"/>
      <c r="F68" s="1387"/>
      <c r="G68" s="1387"/>
      <c r="H68" s="1387"/>
      <c r="I68" s="1387"/>
      <c r="J68" s="595">
        <v>309233</v>
      </c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393</v>
      </c>
      <c r="B69" s="1387"/>
      <c r="C69" s="1387"/>
      <c r="D69" s="1387"/>
      <c r="E69" s="1387"/>
      <c r="F69" s="1387"/>
      <c r="G69" s="1387"/>
      <c r="H69" s="1387"/>
      <c r="I69" s="1387"/>
      <c r="J69" s="595">
        <v>182817</v>
      </c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524</v>
      </c>
      <c r="B70" s="1387"/>
      <c r="C70" s="1387"/>
      <c r="D70" s="1387"/>
      <c r="E70" s="1387"/>
      <c r="F70" s="1387"/>
      <c r="G70" s="1387"/>
      <c r="H70" s="1387"/>
      <c r="I70" s="1387"/>
      <c r="J70" s="595">
        <v>1328200</v>
      </c>
      <c r="K70" s="596"/>
      <c r="L70" s="596"/>
      <c r="M70" s="596"/>
      <c r="N70" s="596"/>
      <c r="O70" s="596"/>
      <c r="P70" s="596"/>
      <c r="Q70" s="596"/>
    </row>
    <row r="71" spans="1:17" x14ac:dyDescent="0.2">
      <c r="A71" s="1386" t="s">
        <v>525</v>
      </c>
      <c r="B71" s="1387"/>
      <c r="C71" s="1387"/>
      <c r="D71" s="1387"/>
      <c r="E71" s="1387"/>
      <c r="F71" s="1387"/>
      <c r="G71" s="1387"/>
      <c r="H71" s="1387"/>
      <c r="I71" s="1387"/>
      <c r="J71" s="595">
        <v>49143</v>
      </c>
      <c r="K71" s="596"/>
      <c r="L71" s="596"/>
      <c r="M71" s="596"/>
      <c r="N71" s="596"/>
      <c r="O71" s="596"/>
      <c r="P71" s="596"/>
      <c r="Q71" s="596"/>
    </row>
    <row r="72" spans="1:17" x14ac:dyDescent="0.2">
      <c r="A72" s="1388" t="s">
        <v>387</v>
      </c>
      <c r="B72" s="1387"/>
      <c r="C72" s="1387"/>
      <c r="D72" s="1387"/>
      <c r="E72" s="1387"/>
      <c r="F72" s="1387"/>
      <c r="G72" s="1387"/>
      <c r="H72" s="1387"/>
      <c r="I72" s="1387"/>
      <c r="J72" s="599">
        <v>1377343</v>
      </c>
      <c r="K72" s="596"/>
      <c r="L72" s="596"/>
      <c r="M72" s="596"/>
      <c r="N72" s="596"/>
      <c r="O72" s="596"/>
      <c r="P72" s="596"/>
      <c r="Q72" s="596"/>
    </row>
    <row r="73" spans="1:17" x14ac:dyDescent="0.2">
      <c r="A73" s="1386" t="s">
        <v>577</v>
      </c>
      <c r="B73" s="1387"/>
      <c r="C73" s="1387"/>
      <c r="D73" s="1387"/>
      <c r="E73" s="1387"/>
      <c r="F73" s="1387"/>
      <c r="G73" s="1387"/>
      <c r="H73" s="1387"/>
      <c r="I73" s="1387"/>
      <c r="J73" s="595">
        <v>2134257</v>
      </c>
      <c r="K73" s="596"/>
      <c r="L73" s="596"/>
      <c r="M73" s="596"/>
      <c r="N73" s="596"/>
      <c r="O73" s="596"/>
      <c r="P73" s="596"/>
      <c r="Q73" s="596"/>
    </row>
    <row r="74" spans="1:17" x14ac:dyDescent="0.2">
      <c r="A74" s="1386" t="s">
        <v>527</v>
      </c>
      <c r="B74" s="1387"/>
      <c r="C74" s="1387"/>
      <c r="D74" s="1387"/>
      <c r="E74" s="1387"/>
      <c r="F74" s="1387"/>
      <c r="G74" s="1387"/>
      <c r="H74" s="1387"/>
      <c r="I74" s="1387"/>
      <c r="J74" s="903">
        <v>384166.26</v>
      </c>
      <c r="K74" s="596"/>
      <c r="L74" s="596"/>
      <c r="M74" s="596"/>
      <c r="N74" s="596"/>
      <c r="O74" s="596"/>
      <c r="P74" s="596"/>
      <c r="Q74" s="596"/>
    </row>
    <row r="75" spans="1:17" x14ac:dyDescent="0.2">
      <c r="A75" s="1388" t="s">
        <v>394</v>
      </c>
      <c r="B75" s="1387"/>
      <c r="C75" s="1387"/>
      <c r="D75" s="1387"/>
      <c r="E75" s="1387"/>
      <c r="F75" s="1387"/>
      <c r="G75" s="1387"/>
      <c r="H75" s="1387"/>
      <c r="I75" s="1387"/>
      <c r="J75" s="904">
        <v>2518423.2599999998</v>
      </c>
      <c r="K75" s="596"/>
      <c r="L75" s="596"/>
      <c r="M75" s="596"/>
      <c r="N75" s="596"/>
      <c r="O75" s="599">
        <v>1831.5</v>
      </c>
      <c r="P75" s="596"/>
      <c r="Q75" s="599">
        <v>62.87</v>
      </c>
    </row>
    <row r="76" spans="1:17" x14ac:dyDescent="0.2"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</row>
    <row r="77" spans="1:17" x14ac:dyDescent="0.2"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</row>
    <row r="78" spans="1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1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1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5:17" x14ac:dyDescent="0.2"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5:17" x14ac:dyDescent="0.2">
      <c r="E82" s="938">
        <f>J75+'п. 17 б'!J76+'п. 17 в'!J77+'п. 17 г'!K124+'п. 17 д'!J37</f>
        <v>9837942.0199999996</v>
      </c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5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5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5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5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5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5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5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5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5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5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5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5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5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5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  <row r="3434" spans="6:17" x14ac:dyDescent="0.2">
      <c r="F3434" s="605"/>
      <c r="G3434" s="605"/>
      <c r="H3434" s="605"/>
      <c r="I3434" s="605"/>
      <c r="J3434" s="605"/>
      <c r="K3434" s="605"/>
      <c r="L3434" s="605"/>
      <c r="M3434" s="605"/>
      <c r="N3434" s="605"/>
      <c r="O3434" s="605"/>
      <c r="P3434" s="605"/>
      <c r="Q3434" s="605"/>
    </row>
  </sheetData>
  <mergeCells count="51">
    <mergeCell ref="A75:I75"/>
    <mergeCell ref="A66:I66"/>
    <mergeCell ref="A67:I67"/>
    <mergeCell ref="A68:I68"/>
    <mergeCell ref="A69:I69"/>
    <mergeCell ref="A70:I70"/>
    <mergeCell ref="A71:I71"/>
    <mergeCell ref="A61:I61"/>
    <mergeCell ref="A62:I62"/>
    <mergeCell ref="A63:I63"/>
    <mergeCell ref="A64:I64"/>
    <mergeCell ref="A65:I65"/>
    <mergeCell ref="A74:I74"/>
    <mergeCell ref="A72:I72"/>
    <mergeCell ref="A73:I73"/>
    <mergeCell ref="A55:Q55"/>
    <mergeCell ref="A56:I56"/>
    <mergeCell ref="A57:I57"/>
    <mergeCell ref="A58:I58"/>
    <mergeCell ref="A59:I59"/>
    <mergeCell ref="A60:I60"/>
    <mergeCell ref="A33:I33"/>
    <mergeCell ref="A34:Q34"/>
    <mergeCell ref="A39:I39"/>
    <mergeCell ref="A40:Q40"/>
    <mergeCell ref="A46:I46"/>
    <mergeCell ref="A54:I54"/>
    <mergeCell ref="A47:Q47"/>
    <mergeCell ref="G27:I27"/>
    <mergeCell ref="J27:J28"/>
    <mergeCell ref="K27:M27"/>
    <mergeCell ref="N26:N28"/>
    <mergeCell ref="O26:O28"/>
    <mergeCell ref="A30:Q30"/>
    <mergeCell ref="Q26:Q28"/>
    <mergeCell ref="D13:N13"/>
    <mergeCell ref="J22:K22"/>
    <mergeCell ref="A26:A28"/>
    <mergeCell ref="B26:B28"/>
    <mergeCell ref="C26:C28"/>
    <mergeCell ref="D26:D28"/>
    <mergeCell ref="E26:E28"/>
    <mergeCell ref="F26:I26"/>
    <mergeCell ref="J26:M26"/>
    <mergeCell ref="F27:F28"/>
    <mergeCell ref="J21:K21"/>
    <mergeCell ref="J17:K17"/>
    <mergeCell ref="J18:K18"/>
    <mergeCell ref="J19:K19"/>
    <mergeCell ref="J20:K20"/>
    <mergeCell ref="P26:P2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R3433"/>
  <sheetViews>
    <sheetView topLeftCell="A55" workbookViewId="0">
      <selection activeCell="F37" sqref="F37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x14ac:dyDescent="0.2">
      <c r="A6" s="564"/>
      <c r="B6" s="568"/>
      <c r="C6" s="562"/>
      <c r="D6" s="563"/>
      <c r="E6" s="567"/>
      <c r="F6" s="565"/>
      <c r="G6" s="565"/>
      <c r="H6" s="564"/>
      <c r="I6" s="565"/>
      <c r="J6" s="571"/>
      <c r="K6" s="565"/>
      <c r="L6" s="565"/>
      <c r="M6" s="565"/>
      <c r="N6" s="565"/>
      <c r="O6" s="565"/>
      <c r="P6" s="565"/>
      <c r="Q6" s="565"/>
    </row>
    <row r="7" spans="1:18" x14ac:dyDescent="0.2">
      <c r="A7" s="564"/>
      <c r="B7" s="568"/>
      <c r="C7" s="562"/>
      <c r="D7" s="563"/>
      <c r="E7" s="572"/>
      <c r="F7" s="573"/>
      <c r="G7" s="573"/>
      <c r="H7" s="574" t="s">
        <v>308</v>
      </c>
      <c r="I7" s="574"/>
      <c r="J7" s="570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67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75" t="s">
        <v>414</v>
      </c>
      <c r="I9" s="57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64" t="s">
        <v>310</v>
      </c>
      <c r="I10" s="564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</row>
    <row r="12" spans="1:18" ht="65.25" customHeight="1" x14ac:dyDescent="0.2">
      <c r="A12" s="564"/>
      <c r="B12" s="568"/>
      <c r="C12" s="576" t="s">
        <v>311</v>
      </c>
      <c r="D12" s="1404" t="s">
        <v>644</v>
      </c>
      <c r="E12" s="1404"/>
      <c r="F12" s="1404"/>
      <c r="G12" s="1404"/>
      <c r="H12" s="1404"/>
      <c r="I12" s="1404"/>
      <c r="J12" s="1404"/>
      <c r="K12" s="1404"/>
      <c r="L12" s="1404"/>
      <c r="M12" s="1404"/>
      <c r="N12" s="1404"/>
      <c r="O12" s="1404"/>
      <c r="P12" s="565"/>
      <c r="Q12" s="565"/>
    </row>
    <row r="13" spans="1:18" x14ac:dyDescent="0.2">
      <c r="A13" s="564"/>
      <c r="B13" s="568"/>
      <c r="C13" s="562"/>
      <c r="D13" s="563"/>
      <c r="E13" s="572"/>
      <c r="F13" s="570"/>
      <c r="G13" s="570"/>
      <c r="H13" s="577" t="s">
        <v>312</v>
      </c>
      <c r="I13" s="577"/>
      <c r="J13" s="570"/>
      <c r="K13" s="570"/>
      <c r="L13" s="565"/>
      <c r="M13" s="565"/>
      <c r="N13" s="565"/>
      <c r="O13" s="565"/>
      <c r="P13" s="565"/>
      <c r="Q13" s="565"/>
    </row>
    <row r="14" spans="1:18" x14ac:dyDescent="0.2">
      <c r="A14" s="578"/>
      <c r="B14" s="579"/>
      <c r="C14" s="562"/>
      <c r="D14" s="563"/>
      <c r="E14" s="567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</row>
    <row r="15" spans="1:18" ht="14.25" x14ac:dyDescent="0.2">
      <c r="A15" s="564"/>
      <c r="B15" s="568"/>
      <c r="C15" s="562"/>
      <c r="D15" s="580" t="s">
        <v>313</v>
      </c>
      <c r="E15" s="564"/>
      <c r="F15" s="565"/>
      <c r="G15" s="565"/>
      <c r="H15" s="565"/>
      <c r="I15" s="580"/>
      <c r="J15" s="580"/>
      <c r="K15" s="565"/>
      <c r="L15" s="565"/>
      <c r="M15" s="565"/>
      <c r="N15" s="565"/>
      <c r="O15" s="565"/>
      <c r="P15" s="565"/>
      <c r="Q15" s="565"/>
      <c r="R15" s="901"/>
    </row>
    <row r="16" spans="1:18" x14ac:dyDescent="0.2">
      <c r="A16" s="564"/>
      <c r="B16" s="568"/>
      <c r="C16" s="562"/>
      <c r="D16" s="580" t="s">
        <v>314</v>
      </c>
      <c r="E16" s="564"/>
      <c r="F16" s="565"/>
      <c r="G16" s="565"/>
      <c r="H16" s="565"/>
      <c r="I16" s="580"/>
      <c r="J16" s="1399" t="s">
        <v>645</v>
      </c>
      <c r="K16" s="1400"/>
      <c r="L16" s="569" t="s">
        <v>315</v>
      </c>
      <c r="M16" s="565"/>
      <c r="N16" s="565"/>
      <c r="O16" s="565"/>
      <c r="P16" s="565"/>
      <c r="Q16" s="565"/>
    </row>
    <row r="17" spans="1:17" outlineLevel="1" x14ac:dyDescent="0.2">
      <c r="A17" s="564"/>
      <c r="B17" s="568"/>
      <c r="C17" s="562"/>
      <c r="D17" s="580" t="s">
        <v>316</v>
      </c>
      <c r="E17" s="564"/>
      <c r="F17" s="565"/>
      <c r="G17" s="565"/>
      <c r="H17" s="565"/>
      <c r="I17" s="580"/>
      <c r="J17" s="1399" t="s">
        <v>646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317</v>
      </c>
      <c r="E18" s="564"/>
      <c r="F18" s="565"/>
      <c r="G18" s="565"/>
      <c r="H18" s="565"/>
      <c r="I18" s="580"/>
      <c r="J18" s="1399" t="s">
        <v>578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318</v>
      </c>
      <c r="E19" s="564"/>
      <c r="F19" s="565"/>
      <c r="G19" s="565"/>
      <c r="H19" s="565"/>
      <c r="I19" s="580"/>
      <c r="J19" s="1399" t="s">
        <v>579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x14ac:dyDescent="0.2">
      <c r="A20" s="564"/>
      <c r="B20" s="568"/>
      <c r="C20" s="562"/>
      <c r="D20" s="580" t="s">
        <v>626</v>
      </c>
      <c r="E20" s="564"/>
      <c r="F20" s="565"/>
      <c r="G20" s="565"/>
      <c r="H20" s="565"/>
      <c r="I20" s="580"/>
      <c r="J20" s="1399" t="s">
        <v>580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outlineLevel="1" x14ac:dyDescent="0.2">
      <c r="A21" s="564"/>
      <c r="B21" s="568"/>
      <c r="C21" s="562"/>
      <c r="D21" s="580" t="s">
        <v>319</v>
      </c>
      <c r="E21" s="564"/>
      <c r="F21" s="565"/>
      <c r="G21" s="565"/>
      <c r="H21" s="565"/>
      <c r="I21" s="580"/>
      <c r="J21" s="1399" t="s">
        <v>581</v>
      </c>
      <c r="K21" s="1400"/>
      <c r="L21" s="569" t="s">
        <v>320</v>
      </c>
      <c r="M21" s="565"/>
      <c r="N21" s="565"/>
      <c r="O21" s="565"/>
      <c r="P21" s="565"/>
      <c r="Q21" s="565"/>
    </row>
    <row r="22" spans="1:17" x14ac:dyDescent="0.2">
      <c r="A22" s="564"/>
      <c r="B22" s="568"/>
      <c r="C22" s="562"/>
      <c r="D22" s="581" t="s">
        <v>485</v>
      </c>
      <c r="E22" s="564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5" spans="1:17" ht="18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393"/>
      <c r="L25" s="1393"/>
      <c r="M25" s="1393"/>
      <c r="N25" s="1392" t="s">
        <v>328</v>
      </c>
      <c r="O25" s="1392" t="s">
        <v>329</v>
      </c>
      <c r="P25" s="1392" t="s">
        <v>627</v>
      </c>
      <c r="Q25" s="1392" t="s">
        <v>628</v>
      </c>
    </row>
    <row r="26" spans="1:17" ht="15.75" customHeight="1" x14ac:dyDescent="0.2">
      <c r="A26" s="1393"/>
      <c r="B26" s="1395"/>
      <c r="C26" s="1396"/>
      <c r="D26" s="1392"/>
      <c r="E26" s="1393"/>
      <c r="F26" s="1392" t="s">
        <v>330</v>
      </c>
      <c r="G26" s="1392" t="s">
        <v>331</v>
      </c>
      <c r="H26" s="1393"/>
      <c r="I26" s="1393"/>
      <c r="J26" s="1392" t="s">
        <v>330</v>
      </c>
      <c r="K26" s="1392" t="s">
        <v>331</v>
      </c>
      <c r="L26" s="1393"/>
      <c r="M26" s="1393"/>
      <c r="N26" s="1392"/>
      <c r="O26" s="1392"/>
      <c r="P26" s="1392"/>
      <c r="Q26" s="1392"/>
    </row>
    <row r="27" spans="1:17" ht="15.75" customHeight="1" x14ac:dyDescent="0.2">
      <c r="A27" s="1393"/>
      <c r="B27" s="1395"/>
      <c r="C27" s="1396"/>
      <c r="D27" s="1392"/>
      <c r="E27" s="1393"/>
      <c r="F27" s="1393"/>
      <c r="G27" s="587" t="s">
        <v>332</v>
      </c>
      <c r="H27" s="587" t="s">
        <v>333</v>
      </c>
      <c r="I27" s="587" t="s">
        <v>334</v>
      </c>
      <c r="J27" s="1393"/>
      <c r="K27" s="587" t="s">
        <v>332</v>
      </c>
      <c r="L27" s="587" t="s">
        <v>333</v>
      </c>
      <c r="M27" s="587" t="s">
        <v>334</v>
      </c>
      <c r="N27" s="1392"/>
      <c r="O27" s="1392"/>
      <c r="P27" s="1392"/>
      <c r="Q27" s="1392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0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434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417</v>
      </c>
      <c r="C30" s="592" t="s">
        <v>629</v>
      </c>
      <c r="D30" s="593" t="s">
        <v>416</v>
      </c>
      <c r="E30" s="594">
        <v>53</v>
      </c>
      <c r="F30" s="595">
        <v>204.18</v>
      </c>
      <c r="G30" s="595">
        <v>34.659999999999997</v>
      </c>
      <c r="H30" s="595">
        <v>162.31</v>
      </c>
      <c r="I30" s="595">
        <v>17.47</v>
      </c>
      <c r="J30" s="596">
        <v>10822</v>
      </c>
      <c r="K30" s="596">
        <v>1837</v>
      </c>
      <c r="L30" s="596">
        <v>8602</v>
      </c>
      <c r="M30" s="596">
        <v>926</v>
      </c>
      <c r="N30" s="596">
        <v>3.32</v>
      </c>
      <c r="O30" s="596">
        <v>175.96</v>
      </c>
      <c r="P30" s="596">
        <v>1.37</v>
      </c>
      <c r="Q30" s="596">
        <v>72.61</v>
      </c>
    </row>
    <row r="31" spans="1:17" ht="96" x14ac:dyDescent="0.2">
      <c r="A31" s="590">
        <v>2</v>
      </c>
      <c r="B31" s="591" t="s">
        <v>415</v>
      </c>
      <c r="C31" s="592" t="s">
        <v>647</v>
      </c>
      <c r="D31" s="593" t="s">
        <v>416</v>
      </c>
      <c r="E31" s="594">
        <v>1</v>
      </c>
      <c r="F31" s="595">
        <v>110.89</v>
      </c>
      <c r="G31" s="595">
        <v>20.57</v>
      </c>
      <c r="H31" s="595">
        <v>88.88</v>
      </c>
      <c r="I31" s="595">
        <v>9.44</v>
      </c>
      <c r="J31" s="596">
        <v>111</v>
      </c>
      <c r="K31" s="596">
        <v>21</v>
      </c>
      <c r="L31" s="596">
        <v>89</v>
      </c>
      <c r="M31" s="596">
        <v>9</v>
      </c>
      <c r="N31" s="596">
        <v>1.97</v>
      </c>
      <c r="O31" s="596">
        <v>1.97</v>
      </c>
      <c r="P31" s="596">
        <v>0.74</v>
      </c>
      <c r="Q31" s="596">
        <v>0.74</v>
      </c>
    </row>
    <row r="32" spans="1:17" ht="96" x14ac:dyDescent="0.2">
      <c r="A32" s="590">
        <v>3</v>
      </c>
      <c r="B32" s="591" t="s">
        <v>419</v>
      </c>
      <c r="C32" s="592" t="s">
        <v>630</v>
      </c>
      <c r="D32" s="593" t="s">
        <v>359</v>
      </c>
      <c r="E32" s="594">
        <v>53</v>
      </c>
      <c r="F32" s="595">
        <v>14.63</v>
      </c>
      <c r="G32" s="595">
        <v>10.42</v>
      </c>
      <c r="H32" s="595">
        <v>3.68</v>
      </c>
      <c r="I32" s="595">
        <v>0.15</v>
      </c>
      <c r="J32" s="596">
        <v>775</v>
      </c>
      <c r="K32" s="596">
        <v>552</v>
      </c>
      <c r="L32" s="596">
        <v>195</v>
      </c>
      <c r="M32" s="596">
        <v>8</v>
      </c>
      <c r="N32" s="596">
        <v>0.91349999999999998</v>
      </c>
      <c r="O32" s="596">
        <v>48.42</v>
      </c>
      <c r="P32" s="596">
        <v>0.01</v>
      </c>
      <c r="Q32" s="596">
        <v>0.53</v>
      </c>
    </row>
    <row r="33" spans="1:17" ht="96" x14ac:dyDescent="0.2">
      <c r="A33" s="590">
        <v>4</v>
      </c>
      <c r="B33" s="591" t="s">
        <v>418</v>
      </c>
      <c r="C33" s="592" t="s">
        <v>648</v>
      </c>
      <c r="D33" s="593" t="s">
        <v>359</v>
      </c>
      <c r="E33" s="594">
        <v>1</v>
      </c>
      <c r="F33" s="595">
        <v>8.16</v>
      </c>
      <c r="G33" s="595">
        <v>4.07</v>
      </c>
      <c r="H33" s="595">
        <v>3.68</v>
      </c>
      <c r="I33" s="595">
        <v>0.15</v>
      </c>
      <c r="J33" s="596">
        <v>8</v>
      </c>
      <c r="K33" s="596">
        <v>4</v>
      </c>
      <c r="L33" s="596">
        <v>4</v>
      </c>
      <c r="M33" s="596"/>
      <c r="N33" s="596">
        <v>0.35699999999999998</v>
      </c>
      <c r="O33" s="596">
        <v>0.36</v>
      </c>
      <c r="P33" s="596">
        <v>0.01</v>
      </c>
      <c r="Q33" s="596">
        <v>0.01</v>
      </c>
    </row>
    <row r="34" spans="1:17" x14ac:dyDescent="0.2">
      <c r="A34" s="1388" t="s">
        <v>631</v>
      </c>
      <c r="B34" s="1387"/>
      <c r="C34" s="1387"/>
      <c r="D34" s="1387"/>
      <c r="E34" s="1387"/>
      <c r="F34" s="1387"/>
      <c r="G34" s="1387"/>
      <c r="H34" s="1387"/>
      <c r="I34" s="1387"/>
      <c r="J34" s="599">
        <v>197922</v>
      </c>
      <c r="K34" s="596"/>
      <c r="L34" s="596"/>
      <c r="M34" s="596"/>
      <c r="N34" s="596"/>
      <c r="O34" s="599">
        <v>260.72000000000003</v>
      </c>
      <c r="P34" s="596"/>
      <c r="Q34" s="599">
        <v>84.97</v>
      </c>
    </row>
    <row r="35" spans="1:17" ht="19.149999999999999" customHeight="1" x14ac:dyDescent="0.2">
      <c r="A35" s="1391" t="s">
        <v>436</v>
      </c>
      <c r="B35" s="1387"/>
      <c r="C35" s="1387"/>
      <c r="D35" s="1387"/>
      <c r="E35" s="1387"/>
      <c r="F35" s="1387"/>
      <c r="G35" s="1387"/>
      <c r="H35" s="1387"/>
      <c r="I35" s="1387"/>
      <c r="J35" s="1387"/>
      <c r="K35" s="1387"/>
      <c r="L35" s="1387"/>
      <c r="M35" s="1387"/>
      <c r="N35" s="1387"/>
      <c r="O35" s="1387"/>
      <c r="P35" s="1387"/>
      <c r="Q35" s="1387"/>
    </row>
    <row r="36" spans="1:17" ht="96" x14ac:dyDescent="0.2">
      <c r="A36" s="590">
        <v>5</v>
      </c>
      <c r="B36" s="591" t="s">
        <v>562</v>
      </c>
      <c r="C36" s="592" t="s">
        <v>632</v>
      </c>
      <c r="D36" s="593" t="s">
        <v>420</v>
      </c>
      <c r="E36" s="597">
        <v>4.28</v>
      </c>
      <c r="F36" s="595">
        <v>3185.92</v>
      </c>
      <c r="G36" s="595">
        <v>395.58</v>
      </c>
      <c r="H36" s="595">
        <v>25.52</v>
      </c>
      <c r="I36" s="595">
        <v>0.15</v>
      </c>
      <c r="J36" s="596">
        <v>13636</v>
      </c>
      <c r="K36" s="596">
        <v>1693</v>
      </c>
      <c r="L36" s="596">
        <v>109</v>
      </c>
      <c r="M36" s="596">
        <v>1</v>
      </c>
      <c r="N36" s="596">
        <v>34.700000000000003</v>
      </c>
      <c r="O36" s="596">
        <v>148.52000000000001</v>
      </c>
      <c r="P36" s="596">
        <v>0.01</v>
      </c>
      <c r="Q36" s="596">
        <v>0.04</v>
      </c>
    </row>
    <row r="37" spans="1:17" ht="132" x14ac:dyDescent="0.2">
      <c r="A37" s="590">
        <v>6</v>
      </c>
      <c r="B37" s="591" t="s">
        <v>421</v>
      </c>
      <c r="C37" s="592" t="s">
        <v>633</v>
      </c>
      <c r="D37" s="593" t="s">
        <v>359</v>
      </c>
      <c r="E37" s="594">
        <v>54</v>
      </c>
      <c r="F37" s="595">
        <v>13.95</v>
      </c>
      <c r="G37" s="595">
        <v>13.41</v>
      </c>
      <c r="H37" s="596"/>
      <c r="I37" s="596"/>
      <c r="J37" s="596">
        <v>753</v>
      </c>
      <c r="K37" s="596">
        <v>724</v>
      </c>
      <c r="L37" s="596"/>
      <c r="M37" s="596"/>
      <c r="N37" s="596">
        <v>1.1759999999999999</v>
      </c>
      <c r="O37" s="596">
        <v>63.5</v>
      </c>
      <c r="P37" s="596"/>
      <c r="Q37" s="596"/>
    </row>
    <row r="38" spans="1:17" ht="99" x14ac:dyDescent="0.2">
      <c r="A38" s="590">
        <v>7</v>
      </c>
      <c r="B38" s="591" t="s">
        <v>422</v>
      </c>
      <c r="C38" s="592" t="s">
        <v>634</v>
      </c>
      <c r="D38" s="593" t="s">
        <v>423</v>
      </c>
      <c r="E38" s="594">
        <v>2</v>
      </c>
      <c r="F38" s="595">
        <v>2143.8200000000002</v>
      </c>
      <c r="G38" s="595">
        <v>270.18</v>
      </c>
      <c r="H38" s="595">
        <v>662.32</v>
      </c>
      <c r="I38" s="595">
        <v>33.9</v>
      </c>
      <c r="J38" s="596">
        <v>4288</v>
      </c>
      <c r="K38" s="596">
        <v>540</v>
      </c>
      <c r="L38" s="596">
        <v>1325</v>
      </c>
      <c r="M38" s="596">
        <v>68</v>
      </c>
      <c r="N38" s="596">
        <v>23.7</v>
      </c>
      <c r="O38" s="596">
        <v>47.4</v>
      </c>
      <c r="P38" s="596">
        <v>2.2000000000000002</v>
      </c>
      <c r="Q38" s="596">
        <v>4.4000000000000004</v>
      </c>
    </row>
    <row r="39" spans="1:17" ht="96" x14ac:dyDescent="0.2">
      <c r="A39" s="590">
        <v>8</v>
      </c>
      <c r="B39" s="591" t="s">
        <v>424</v>
      </c>
      <c r="C39" s="592" t="s">
        <v>635</v>
      </c>
      <c r="D39" s="593" t="s">
        <v>359</v>
      </c>
      <c r="E39" s="594">
        <v>2</v>
      </c>
      <c r="F39" s="595">
        <v>664.27</v>
      </c>
      <c r="G39" s="595">
        <v>653.38</v>
      </c>
      <c r="H39" s="596"/>
      <c r="I39" s="596"/>
      <c r="J39" s="596">
        <v>1329</v>
      </c>
      <c r="K39" s="596">
        <v>1307</v>
      </c>
      <c r="L39" s="596"/>
      <c r="M39" s="596"/>
      <c r="N39" s="596">
        <v>38.4</v>
      </c>
      <c r="O39" s="596">
        <v>76.8</v>
      </c>
      <c r="P39" s="596"/>
      <c r="Q39" s="596"/>
    </row>
    <row r="40" spans="1:17" x14ac:dyDescent="0.2">
      <c r="A40" s="1388" t="s">
        <v>636</v>
      </c>
      <c r="B40" s="1387"/>
      <c r="C40" s="1387"/>
      <c r="D40" s="1387"/>
      <c r="E40" s="1387"/>
      <c r="F40" s="1387"/>
      <c r="G40" s="1387"/>
      <c r="H40" s="1387"/>
      <c r="I40" s="1387"/>
      <c r="J40" s="599">
        <v>257987</v>
      </c>
      <c r="K40" s="596"/>
      <c r="L40" s="596"/>
      <c r="M40" s="596"/>
      <c r="N40" s="596"/>
      <c r="O40" s="599">
        <v>386.65</v>
      </c>
      <c r="P40" s="596"/>
      <c r="Q40" s="599">
        <v>5.1100000000000003</v>
      </c>
    </row>
    <row r="41" spans="1:17" ht="19.149999999999999" customHeight="1" x14ac:dyDescent="0.2">
      <c r="A41" s="1391" t="s">
        <v>438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1387"/>
      <c r="L41" s="1387"/>
      <c r="M41" s="1387"/>
      <c r="N41" s="1387"/>
      <c r="O41" s="1387"/>
      <c r="P41" s="1387"/>
      <c r="Q41" s="1387"/>
    </row>
    <row r="42" spans="1:17" ht="96" x14ac:dyDescent="0.2">
      <c r="A42" s="590">
        <v>9</v>
      </c>
      <c r="B42" s="591" t="s">
        <v>425</v>
      </c>
      <c r="C42" s="592" t="s">
        <v>637</v>
      </c>
      <c r="D42" s="593" t="s">
        <v>361</v>
      </c>
      <c r="E42" s="594">
        <v>2</v>
      </c>
      <c r="F42" s="595">
        <v>48.8</v>
      </c>
      <c r="G42" s="595">
        <v>48.8</v>
      </c>
      <c r="H42" s="596"/>
      <c r="I42" s="596"/>
      <c r="J42" s="596">
        <v>98</v>
      </c>
      <c r="K42" s="596">
        <v>98</v>
      </c>
      <c r="L42" s="596"/>
      <c r="M42" s="596"/>
      <c r="N42" s="596">
        <v>3.5</v>
      </c>
      <c r="O42" s="596">
        <v>7</v>
      </c>
      <c r="P42" s="596"/>
      <c r="Q42" s="596"/>
    </row>
    <row r="43" spans="1:17" ht="96" x14ac:dyDescent="0.2">
      <c r="A43" s="590">
        <v>10</v>
      </c>
      <c r="B43" s="591" t="s">
        <v>426</v>
      </c>
      <c r="C43" s="592" t="s">
        <v>638</v>
      </c>
      <c r="D43" s="593" t="s">
        <v>427</v>
      </c>
      <c r="E43" s="594">
        <v>1</v>
      </c>
      <c r="F43" s="595">
        <v>390.22</v>
      </c>
      <c r="G43" s="595">
        <v>390.22</v>
      </c>
      <c r="H43" s="596"/>
      <c r="I43" s="596"/>
      <c r="J43" s="596">
        <v>390</v>
      </c>
      <c r="K43" s="596">
        <v>390</v>
      </c>
      <c r="L43" s="596"/>
      <c r="M43" s="596"/>
      <c r="N43" s="596">
        <v>29</v>
      </c>
      <c r="O43" s="596">
        <v>29</v>
      </c>
      <c r="P43" s="596"/>
      <c r="Q43" s="596"/>
    </row>
    <row r="44" spans="1:17" ht="96" x14ac:dyDescent="0.2">
      <c r="A44" s="590">
        <v>11</v>
      </c>
      <c r="B44" s="591" t="s">
        <v>408</v>
      </c>
      <c r="C44" s="592" t="s">
        <v>639</v>
      </c>
      <c r="D44" s="593" t="s">
        <v>361</v>
      </c>
      <c r="E44" s="594">
        <v>4</v>
      </c>
      <c r="F44" s="595">
        <v>27.72</v>
      </c>
      <c r="G44" s="595">
        <v>27.72</v>
      </c>
      <c r="H44" s="596"/>
      <c r="I44" s="596"/>
      <c r="J44" s="596">
        <v>111</v>
      </c>
      <c r="K44" s="596">
        <v>111</v>
      </c>
      <c r="L44" s="596"/>
      <c r="M44" s="596"/>
      <c r="N44" s="596">
        <v>2</v>
      </c>
      <c r="O44" s="596">
        <v>8</v>
      </c>
      <c r="P44" s="596"/>
      <c r="Q44" s="596"/>
    </row>
    <row r="45" spans="1:17" ht="96" x14ac:dyDescent="0.2">
      <c r="A45" s="590">
        <v>12</v>
      </c>
      <c r="B45" s="591" t="s">
        <v>585</v>
      </c>
      <c r="C45" s="592" t="s">
        <v>649</v>
      </c>
      <c r="D45" s="593" t="s">
        <v>429</v>
      </c>
      <c r="E45" s="594">
        <v>1</v>
      </c>
      <c r="F45" s="595">
        <v>28215.66</v>
      </c>
      <c r="G45" s="595">
        <v>28215.66</v>
      </c>
      <c r="H45" s="596"/>
      <c r="I45" s="596"/>
      <c r="J45" s="596">
        <v>28216</v>
      </c>
      <c r="K45" s="596">
        <v>28216</v>
      </c>
      <c r="L45" s="596"/>
      <c r="M45" s="596"/>
      <c r="N45" s="596">
        <v>1506</v>
      </c>
      <c r="O45" s="596">
        <v>1506</v>
      </c>
      <c r="P45" s="596"/>
      <c r="Q45" s="596"/>
    </row>
    <row r="46" spans="1:17" ht="26.1" customHeight="1" x14ac:dyDescent="0.2">
      <c r="A46" s="1388" t="s">
        <v>642</v>
      </c>
      <c r="B46" s="1387"/>
      <c r="C46" s="1387"/>
      <c r="D46" s="1387"/>
      <c r="E46" s="1387"/>
      <c r="F46" s="1387"/>
      <c r="G46" s="1387"/>
      <c r="H46" s="1387"/>
      <c r="I46" s="1387"/>
      <c r="J46" s="599">
        <v>1044273</v>
      </c>
      <c r="K46" s="596"/>
      <c r="L46" s="596"/>
      <c r="M46" s="596"/>
      <c r="N46" s="596"/>
      <c r="O46" s="599">
        <v>1860</v>
      </c>
      <c r="P46" s="596"/>
      <c r="Q46" s="596"/>
    </row>
    <row r="47" spans="1:17" ht="19.149999999999999" customHeight="1" x14ac:dyDescent="0.2">
      <c r="A47" s="1391" t="s">
        <v>362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1387"/>
      <c r="L47" s="1387"/>
      <c r="M47" s="1387"/>
      <c r="N47" s="1387"/>
      <c r="O47" s="1387"/>
      <c r="P47" s="1387"/>
      <c r="Q47" s="1387"/>
    </row>
    <row r="48" spans="1:17" ht="24" x14ac:dyDescent="0.2">
      <c r="A48" s="600">
        <v>13</v>
      </c>
      <c r="B48" s="591" t="s">
        <v>363</v>
      </c>
      <c r="C48" s="598" t="s">
        <v>431</v>
      </c>
      <c r="D48" s="601" t="s">
        <v>365</v>
      </c>
      <c r="E48" s="602">
        <v>53</v>
      </c>
      <c r="F48" s="599">
        <v>25109</v>
      </c>
      <c r="G48" s="596"/>
      <c r="H48" s="596"/>
      <c r="I48" s="596"/>
      <c r="J48" s="603">
        <v>1330777</v>
      </c>
      <c r="K48" s="596"/>
      <c r="L48" s="596"/>
      <c r="M48" s="596"/>
      <c r="N48" s="596"/>
      <c r="O48" s="596"/>
      <c r="P48" s="596"/>
      <c r="Q48" s="596"/>
    </row>
    <row r="49" spans="1:17" ht="24" x14ac:dyDescent="0.2">
      <c r="A49" s="600">
        <v>14</v>
      </c>
      <c r="B49" s="591" t="s">
        <v>363</v>
      </c>
      <c r="C49" s="598" t="s">
        <v>430</v>
      </c>
      <c r="D49" s="601" t="s">
        <v>365</v>
      </c>
      <c r="E49" s="602">
        <v>1</v>
      </c>
      <c r="F49" s="599">
        <v>13974</v>
      </c>
      <c r="G49" s="596"/>
      <c r="H49" s="596"/>
      <c r="I49" s="596"/>
      <c r="J49" s="603">
        <v>13974</v>
      </c>
      <c r="K49" s="596"/>
      <c r="L49" s="596"/>
      <c r="M49" s="596"/>
      <c r="N49" s="596"/>
      <c r="O49" s="596"/>
      <c r="P49" s="596"/>
      <c r="Q49" s="596"/>
    </row>
    <row r="50" spans="1:17" ht="24" x14ac:dyDescent="0.2">
      <c r="A50" s="600">
        <v>15</v>
      </c>
      <c r="B50" s="591" t="s">
        <v>363</v>
      </c>
      <c r="C50" s="598" t="s">
        <v>432</v>
      </c>
      <c r="D50" s="601" t="s">
        <v>365</v>
      </c>
      <c r="E50" s="602">
        <v>2</v>
      </c>
      <c r="F50" s="599">
        <v>36331.07</v>
      </c>
      <c r="G50" s="596"/>
      <c r="H50" s="596"/>
      <c r="I50" s="596"/>
      <c r="J50" s="603">
        <v>72662</v>
      </c>
      <c r="K50" s="596"/>
      <c r="L50" s="596"/>
      <c r="M50" s="596"/>
      <c r="N50" s="596"/>
      <c r="O50" s="596"/>
      <c r="P50" s="596"/>
      <c r="Q50" s="596"/>
    </row>
    <row r="51" spans="1:17" ht="24" x14ac:dyDescent="0.2">
      <c r="A51" s="600">
        <v>16</v>
      </c>
      <c r="B51" s="591" t="s">
        <v>363</v>
      </c>
      <c r="C51" s="598" t="s">
        <v>371</v>
      </c>
      <c r="D51" s="601" t="s">
        <v>369</v>
      </c>
      <c r="E51" s="602">
        <v>80</v>
      </c>
      <c r="F51" s="599">
        <v>5.08</v>
      </c>
      <c r="G51" s="596"/>
      <c r="H51" s="596"/>
      <c r="I51" s="596"/>
      <c r="J51" s="603">
        <v>406</v>
      </c>
      <c r="K51" s="596"/>
      <c r="L51" s="596"/>
      <c r="M51" s="596"/>
      <c r="N51" s="596"/>
      <c r="O51" s="596"/>
      <c r="P51" s="596"/>
      <c r="Q51" s="596"/>
    </row>
    <row r="52" spans="1:17" ht="24" x14ac:dyDescent="0.2">
      <c r="A52" s="600">
        <v>17</v>
      </c>
      <c r="B52" s="591" t="s">
        <v>363</v>
      </c>
      <c r="C52" s="598" t="s">
        <v>411</v>
      </c>
      <c r="D52" s="601" t="s">
        <v>365</v>
      </c>
      <c r="E52" s="602">
        <v>80</v>
      </c>
      <c r="F52" s="599">
        <v>37.42</v>
      </c>
      <c r="G52" s="596"/>
      <c r="H52" s="596"/>
      <c r="I52" s="596"/>
      <c r="J52" s="603">
        <v>2994</v>
      </c>
      <c r="K52" s="596"/>
      <c r="L52" s="596"/>
      <c r="M52" s="596"/>
      <c r="N52" s="596"/>
      <c r="O52" s="596"/>
      <c r="P52" s="596"/>
      <c r="Q52" s="596"/>
    </row>
    <row r="53" spans="1:17" ht="24" x14ac:dyDescent="0.2">
      <c r="A53" s="600">
        <v>18</v>
      </c>
      <c r="B53" s="591" t="s">
        <v>363</v>
      </c>
      <c r="C53" s="598" t="s">
        <v>574</v>
      </c>
      <c r="D53" s="601" t="s">
        <v>369</v>
      </c>
      <c r="E53" s="602">
        <v>20</v>
      </c>
      <c r="F53" s="599">
        <v>113.82</v>
      </c>
      <c r="G53" s="596"/>
      <c r="H53" s="596"/>
      <c r="I53" s="596"/>
      <c r="J53" s="603">
        <v>2276</v>
      </c>
      <c r="K53" s="596"/>
      <c r="L53" s="596"/>
      <c r="M53" s="596"/>
      <c r="N53" s="596"/>
      <c r="O53" s="596"/>
      <c r="P53" s="596"/>
      <c r="Q53" s="596"/>
    </row>
    <row r="54" spans="1:17" ht="24" x14ac:dyDescent="0.2">
      <c r="A54" s="600">
        <v>19</v>
      </c>
      <c r="B54" s="591" t="s">
        <v>363</v>
      </c>
      <c r="C54" s="598" t="s">
        <v>575</v>
      </c>
      <c r="D54" s="601" t="s">
        <v>365</v>
      </c>
      <c r="E54" s="602">
        <v>120</v>
      </c>
      <c r="F54" s="599">
        <v>7.52</v>
      </c>
      <c r="G54" s="596"/>
      <c r="H54" s="596"/>
      <c r="I54" s="596"/>
      <c r="J54" s="603">
        <v>902</v>
      </c>
      <c r="K54" s="596"/>
      <c r="L54" s="596"/>
      <c r="M54" s="596"/>
      <c r="N54" s="596"/>
      <c r="O54" s="596"/>
      <c r="P54" s="596"/>
      <c r="Q54" s="596"/>
    </row>
    <row r="55" spans="1:17" x14ac:dyDescent="0.2">
      <c r="A55" s="1388" t="s">
        <v>643</v>
      </c>
      <c r="B55" s="1387"/>
      <c r="C55" s="1387"/>
      <c r="D55" s="1387"/>
      <c r="E55" s="1387"/>
      <c r="F55" s="1387"/>
      <c r="G55" s="1387"/>
      <c r="H55" s="1387"/>
      <c r="I55" s="1387"/>
      <c r="J55" s="599">
        <v>1423991</v>
      </c>
      <c r="K55" s="596"/>
      <c r="L55" s="596"/>
      <c r="M55" s="596"/>
      <c r="N55" s="596"/>
      <c r="O55" s="596"/>
      <c r="P55" s="596"/>
      <c r="Q55" s="596"/>
    </row>
    <row r="56" spans="1:17" x14ac:dyDescent="0.2">
      <c r="A56" s="1389" t="s">
        <v>379</v>
      </c>
      <c r="B56" s="1390"/>
      <c r="C56" s="1390"/>
      <c r="D56" s="1390"/>
      <c r="E56" s="1390"/>
      <c r="F56" s="1390"/>
      <c r="G56" s="1390"/>
      <c r="H56" s="1390"/>
      <c r="I56" s="1390"/>
      <c r="J56" s="1390"/>
      <c r="K56" s="1390"/>
      <c r="L56" s="1390"/>
      <c r="M56" s="1390"/>
      <c r="N56" s="1390"/>
      <c r="O56" s="1390"/>
      <c r="P56" s="1390"/>
      <c r="Q56" s="1390"/>
    </row>
    <row r="57" spans="1:17" x14ac:dyDescent="0.2">
      <c r="A57" s="1386" t="s">
        <v>380</v>
      </c>
      <c r="B57" s="1387"/>
      <c r="C57" s="1387"/>
      <c r="D57" s="1387"/>
      <c r="E57" s="1387"/>
      <c r="F57" s="1387"/>
      <c r="G57" s="1387"/>
      <c r="H57" s="1387"/>
      <c r="I57" s="1387"/>
      <c r="J57" s="595">
        <v>2250329</v>
      </c>
      <c r="K57" s="595">
        <v>682543</v>
      </c>
      <c r="L57" s="595">
        <v>76819</v>
      </c>
      <c r="M57" s="595">
        <v>18810</v>
      </c>
      <c r="N57" s="596"/>
      <c r="O57" s="595">
        <v>2507.37</v>
      </c>
      <c r="P57" s="596"/>
      <c r="Q57" s="595">
        <v>90.08</v>
      </c>
    </row>
    <row r="58" spans="1:17" x14ac:dyDescent="0.2">
      <c r="A58" s="1386" t="s">
        <v>381</v>
      </c>
      <c r="B58" s="1387"/>
      <c r="C58" s="1387"/>
      <c r="D58" s="1387"/>
      <c r="E58" s="1387"/>
      <c r="F58" s="1387"/>
      <c r="G58" s="1387"/>
      <c r="H58" s="1387"/>
      <c r="I58" s="1387"/>
      <c r="J58" s="595">
        <v>423897</v>
      </c>
      <c r="K58" s="596"/>
      <c r="L58" s="596"/>
      <c r="M58" s="596"/>
      <c r="N58" s="596"/>
      <c r="O58" s="596"/>
      <c r="P58" s="596"/>
      <c r="Q58" s="596"/>
    </row>
    <row r="59" spans="1:17" x14ac:dyDescent="0.2">
      <c r="A59" s="1386" t="s">
        <v>382</v>
      </c>
      <c r="B59" s="1387"/>
      <c r="C59" s="1387"/>
      <c r="D59" s="1387"/>
      <c r="E59" s="1387"/>
      <c r="F59" s="1387"/>
      <c r="G59" s="1387"/>
      <c r="H59" s="1387"/>
      <c r="I59" s="1387"/>
      <c r="J59" s="595">
        <v>249968</v>
      </c>
      <c r="K59" s="596"/>
      <c r="L59" s="596"/>
      <c r="M59" s="596"/>
      <c r="N59" s="596"/>
      <c r="O59" s="596"/>
      <c r="P59" s="596"/>
      <c r="Q59" s="596"/>
    </row>
    <row r="60" spans="1:17" x14ac:dyDescent="0.2">
      <c r="A60" s="1388" t="s">
        <v>383</v>
      </c>
      <c r="B60" s="1387"/>
      <c r="C60" s="1387"/>
      <c r="D60" s="1387"/>
      <c r="E60" s="1387"/>
      <c r="F60" s="1387"/>
      <c r="G60" s="1387"/>
      <c r="H60" s="1387"/>
      <c r="I60" s="1387"/>
      <c r="J60" s="596"/>
      <c r="K60" s="596"/>
      <c r="L60" s="596"/>
      <c r="M60" s="596"/>
      <c r="N60" s="596"/>
      <c r="O60" s="596"/>
      <c r="P60" s="596"/>
      <c r="Q60" s="596"/>
    </row>
    <row r="61" spans="1:17" x14ac:dyDescent="0.2">
      <c r="A61" s="1386" t="s">
        <v>384</v>
      </c>
      <c r="B61" s="1387"/>
      <c r="C61" s="1387"/>
      <c r="D61" s="1387"/>
      <c r="E61" s="1387"/>
      <c r="F61" s="1387"/>
      <c r="G61" s="1387"/>
      <c r="H61" s="1387"/>
      <c r="I61" s="1387"/>
      <c r="J61" s="595">
        <v>1596051</v>
      </c>
      <c r="K61" s="596"/>
      <c r="L61" s="596"/>
      <c r="M61" s="596"/>
      <c r="N61" s="596"/>
      <c r="O61" s="595">
        <v>204.62</v>
      </c>
      <c r="P61" s="596"/>
      <c r="Q61" s="595">
        <v>84.35</v>
      </c>
    </row>
    <row r="62" spans="1:17" x14ac:dyDescent="0.2">
      <c r="A62" s="1386" t="s">
        <v>385</v>
      </c>
      <c r="B62" s="1387"/>
      <c r="C62" s="1387"/>
      <c r="D62" s="1387"/>
      <c r="E62" s="1387"/>
      <c r="F62" s="1387"/>
      <c r="G62" s="1387"/>
      <c r="H62" s="1387"/>
      <c r="I62" s="1387"/>
      <c r="J62" s="595">
        <v>283870</v>
      </c>
      <c r="K62" s="596"/>
      <c r="L62" s="596"/>
      <c r="M62" s="596"/>
      <c r="N62" s="596"/>
      <c r="O62" s="595">
        <v>442.75</v>
      </c>
      <c r="P62" s="596"/>
      <c r="Q62" s="595">
        <v>5.73</v>
      </c>
    </row>
    <row r="63" spans="1:17" x14ac:dyDescent="0.2">
      <c r="A63" s="1386" t="s">
        <v>386</v>
      </c>
      <c r="B63" s="1387"/>
      <c r="C63" s="1387"/>
      <c r="D63" s="1387"/>
      <c r="E63" s="1387"/>
      <c r="F63" s="1387"/>
      <c r="G63" s="1387"/>
      <c r="H63" s="1387"/>
      <c r="I63" s="1387"/>
      <c r="J63" s="595">
        <v>1044273</v>
      </c>
      <c r="K63" s="596"/>
      <c r="L63" s="596"/>
      <c r="M63" s="596"/>
      <c r="N63" s="596"/>
      <c r="O63" s="595">
        <v>1860</v>
      </c>
      <c r="P63" s="596"/>
      <c r="Q63" s="596"/>
    </row>
    <row r="64" spans="1:17" x14ac:dyDescent="0.2">
      <c r="A64" s="1386" t="s">
        <v>387</v>
      </c>
      <c r="B64" s="1387"/>
      <c r="C64" s="1387"/>
      <c r="D64" s="1387"/>
      <c r="E64" s="1387"/>
      <c r="F64" s="1387"/>
      <c r="G64" s="1387"/>
      <c r="H64" s="1387"/>
      <c r="I64" s="1387"/>
      <c r="J64" s="595">
        <v>2924194</v>
      </c>
      <c r="K64" s="596"/>
      <c r="L64" s="596"/>
      <c r="M64" s="596"/>
      <c r="N64" s="596"/>
      <c r="O64" s="595">
        <v>2507.37</v>
      </c>
      <c r="P64" s="596"/>
      <c r="Q64" s="595">
        <v>90.08</v>
      </c>
    </row>
    <row r="65" spans="1:17" x14ac:dyDescent="0.2">
      <c r="A65" s="1386" t="s">
        <v>388</v>
      </c>
      <c r="B65" s="1387"/>
      <c r="C65" s="1387"/>
      <c r="D65" s="1387"/>
      <c r="E65" s="1387"/>
      <c r="F65" s="1387"/>
      <c r="G65" s="1387"/>
      <c r="H65" s="1387"/>
      <c r="I65" s="1387"/>
      <c r="J65" s="596"/>
      <c r="K65" s="596"/>
      <c r="L65" s="596"/>
      <c r="M65" s="596"/>
      <c r="N65" s="596"/>
      <c r="O65" s="596"/>
      <c r="P65" s="596"/>
      <c r="Q65" s="596"/>
    </row>
    <row r="66" spans="1:17" x14ac:dyDescent="0.2">
      <c r="A66" s="1386" t="s">
        <v>389</v>
      </c>
      <c r="B66" s="1387"/>
      <c r="C66" s="1387"/>
      <c r="D66" s="1387"/>
      <c r="E66" s="1387"/>
      <c r="F66" s="1387"/>
      <c r="G66" s="1387"/>
      <c r="H66" s="1387"/>
      <c r="I66" s="1387"/>
      <c r="J66" s="595">
        <v>1490967</v>
      </c>
      <c r="K66" s="596"/>
      <c r="L66" s="596"/>
      <c r="M66" s="596"/>
      <c r="N66" s="596"/>
      <c r="O66" s="596"/>
      <c r="P66" s="596"/>
      <c r="Q66" s="596"/>
    </row>
    <row r="67" spans="1:17" x14ac:dyDescent="0.2">
      <c r="A67" s="1386" t="s">
        <v>390</v>
      </c>
      <c r="B67" s="1387"/>
      <c r="C67" s="1387"/>
      <c r="D67" s="1387"/>
      <c r="E67" s="1387"/>
      <c r="F67" s="1387"/>
      <c r="G67" s="1387"/>
      <c r="H67" s="1387"/>
      <c r="I67" s="1387"/>
      <c r="J67" s="595">
        <v>76819</v>
      </c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391</v>
      </c>
      <c r="B68" s="1387"/>
      <c r="C68" s="1387"/>
      <c r="D68" s="1387"/>
      <c r="E68" s="1387"/>
      <c r="F68" s="1387"/>
      <c r="G68" s="1387"/>
      <c r="H68" s="1387"/>
      <c r="I68" s="1387"/>
      <c r="J68" s="595">
        <v>701353</v>
      </c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392</v>
      </c>
      <c r="B69" s="1387"/>
      <c r="C69" s="1387"/>
      <c r="D69" s="1387"/>
      <c r="E69" s="1387"/>
      <c r="F69" s="1387"/>
      <c r="G69" s="1387"/>
      <c r="H69" s="1387"/>
      <c r="I69" s="1387"/>
      <c r="J69" s="595">
        <v>423897</v>
      </c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393</v>
      </c>
      <c r="B70" s="1387"/>
      <c r="C70" s="1387"/>
      <c r="D70" s="1387"/>
      <c r="E70" s="1387"/>
      <c r="F70" s="1387"/>
      <c r="G70" s="1387"/>
      <c r="H70" s="1387"/>
      <c r="I70" s="1387"/>
      <c r="J70" s="595">
        <v>249968</v>
      </c>
      <c r="K70" s="596"/>
      <c r="L70" s="596"/>
      <c r="M70" s="596"/>
      <c r="N70" s="596"/>
      <c r="O70" s="596"/>
      <c r="P70" s="596"/>
      <c r="Q70" s="596"/>
    </row>
    <row r="71" spans="1:17" x14ac:dyDescent="0.2">
      <c r="A71" s="1386" t="s">
        <v>524</v>
      </c>
      <c r="B71" s="1387"/>
      <c r="C71" s="1387"/>
      <c r="D71" s="1387"/>
      <c r="E71" s="1387"/>
      <c r="F71" s="1387"/>
      <c r="G71" s="1387"/>
      <c r="H71" s="1387"/>
      <c r="I71" s="1387"/>
      <c r="J71" s="595">
        <v>1879921</v>
      </c>
      <c r="K71" s="596"/>
      <c r="L71" s="596"/>
      <c r="M71" s="596"/>
      <c r="N71" s="596"/>
      <c r="O71" s="596"/>
      <c r="P71" s="596"/>
      <c r="Q71" s="596"/>
    </row>
    <row r="72" spans="1:17" x14ac:dyDescent="0.2">
      <c r="A72" s="1386" t="s">
        <v>525</v>
      </c>
      <c r="B72" s="1387"/>
      <c r="C72" s="1387"/>
      <c r="D72" s="1387"/>
      <c r="E72" s="1387"/>
      <c r="F72" s="1387"/>
      <c r="G72" s="1387"/>
      <c r="H72" s="1387"/>
      <c r="I72" s="1387"/>
      <c r="J72" s="595">
        <v>69557</v>
      </c>
      <c r="K72" s="596"/>
      <c r="L72" s="596"/>
      <c r="M72" s="596"/>
      <c r="N72" s="596"/>
      <c r="O72" s="596"/>
      <c r="P72" s="596"/>
      <c r="Q72" s="596"/>
    </row>
    <row r="73" spans="1:17" x14ac:dyDescent="0.2">
      <c r="A73" s="1388" t="s">
        <v>387</v>
      </c>
      <c r="B73" s="1387"/>
      <c r="C73" s="1387"/>
      <c r="D73" s="1387"/>
      <c r="E73" s="1387"/>
      <c r="F73" s="1387"/>
      <c r="G73" s="1387"/>
      <c r="H73" s="1387"/>
      <c r="I73" s="1387"/>
      <c r="J73" s="599">
        <v>1949478</v>
      </c>
      <c r="K73" s="596"/>
      <c r="L73" s="596"/>
      <c r="M73" s="596"/>
      <c r="N73" s="596"/>
      <c r="O73" s="596"/>
      <c r="P73" s="596"/>
      <c r="Q73" s="596"/>
    </row>
    <row r="74" spans="1:17" x14ac:dyDescent="0.2">
      <c r="A74" s="1386" t="s">
        <v>587</v>
      </c>
      <c r="B74" s="1387"/>
      <c r="C74" s="1387"/>
      <c r="D74" s="1387"/>
      <c r="E74" s="1387"/>
      <c r="F74" s="1387"/>
      <c r="G74" s="1387"/>
      <c r="H74" s="1387"/>
      <c r="I74" s="1387"/>
      <c r="J74" s="595">
        <v>2993751</v>
      </c>
      <c r="K74" s="596"/>
      <c r="L74" s="596"/>
      <c r="M74" s="596"/>
      <c r="N74" s="596"/>
      <c r="O74" s="596"/>
      <c r="P74" s="596"/>
      <c r="Q74" s="596"/>
    </row>
    <row r="75" spans="1:17" x14ac:dyDescent="0.2">
      <c r="A75" s="1386" t="s">
        <v>527</v>
      </c>
      <c r="B75" s="1387"/>
      <c r="C75" s="1387"/>
      <c r="D75" s="1387"/>
      <c r="E75" s="1387"/>
      <c r="F75" s="1387"/>
      <c r="G75" s="1387"/>
      <c r="H75" s="1387"/>
      <c r="I75" s="1387"/>
      <c r="J75" s="903">
        <v>538875.18000000005</v>
      </c>
      <c r="K75" s="596"/>
      <c r="L75" s="596"/>
      <c r="M75" s="596"/>
      <c r="N75" s="596"/>
      <c r="O75" s="596"/>
      <c r="P75" s="596"/>
      <c r="Q75" s="596"/>
    </row>
    <row r="76" spans="1:17" x14ac:dyDescent="0.2">
      <c r="A76" s="1388" t="s">
        <v>394</v>
      </c>
      <c r="B76" s="1387"/>
      <c r="C76" s="1387"/>
      <c r="D76" s="1387"/>
      <c r="E76" s="1387"/>
      <c r="F76" s="1387"/>
      <c r="G76" s="1387"/>
      <c r="H76" s="1387"/>
      <c r="I76" s="1387"/>
      <c r="J76" s="904">
        <v>3532626.18</v>
      </c>
      <c r="K76" s="596"/>
      <c r="L76" s="596"/>
      <c r="M76" s="596"/>
      <c r="N76" s="596"/>
      <c r="O76" s="599">
        <v>2507.37</v>
      </c>
      <c r="P76" s="596"/>
      <c r="Q76" s="599">
        <v>90.08</v>
      </c>
    </row>
    <row r="77" spans="1:17" x14ac:dyDescent="0.2"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</row>
    <row r="78" spans="1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1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1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6:17" x14ac:dyDescent="0.2"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6:17" x14ac:dyDescent="0.2"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6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6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6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6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6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6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6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6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6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6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6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6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6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6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</sheetData>
  <mergeCells count="51">
    <mergeCell ref="A73:I73"/>
    <mergeCell ref="A74:I74"/>
    <mergeCell ref="A75:I75"/>
    <mergeCell ref="A76:I76"/>
    <mergeCell ref="A63:I63"/>
    <mergeCell ref="A64:I64"/>
    <mergeCell ref="A65:I65"/>
    <mergeCell ref="A66:I66"/>
    <mergeCell ref="A68:I68"/>
    <mergeCell ref="A29:Q29"/>
    <mergeCell ref="J21:K21"/>
    <mergeCell ref="C25:C27"/>
    <mergeCell ref="D25:D27"/>
    <mergeCell ref="E25:E27"/>
    <mergeCell ref="A25:A27"/>
    <mergeCell ref="B25:B27"/>
    <mergeCell ref="F25:I25"/>
    <mergeCell ref="A61:I61"/>
    <mergeCell ref="J16:K16"/>
    <mergeCell ref="J17:K17"/>
    <mergeCell ref="J18:K18"/>
    <mergeCell ref="J19:K19"/>
    <mergeCell ref="J20:K20"/>
    <mergeCell ref="A67:I67"/>
    <mergeCell ref="A62:I62"/>
    <mergeCell ref="D12:O12"/>
    <mergeCell ref="O25:O27"/>
    <mergeCell ref="P25:P27"/>
    <mergeCell ref="Q25:Q27"/>
    <mergeCell ref="F26:F27"/>
    <mergeCell ref="G26:I26"/>
    <mergeCell ref="J26:J27"/>
    <mergeCell ref="K26:M26"/>
    <mergeCell ref="J25:M25"/>
    <mergeCell ref="N25:N27"/>
    <mergeCell ref="A34:I34"/>
    <mergeCell ref="A35:Q35"/>
    <mergeCell ref="A40:I40"/>
    <mergeCell ref="A41:Q41"/>
    <mergeCell ref="A46:I46"/>
    <mergeCell ref="A47:Q47"/>
    <mergeCell ref="A55:I55"/>
    <mergeCell ref="A56:Q56"/>
    <mergeCell ref="A69:I69"/>
    <mergeCell ref="A70:I70"/>
    <mergeCell ref="A71:I71"/>
    <mergeCell ref="A72:I72"/>
    <mergeCell ref="A57:I57"/>
    <mergeCell ref="A58:I58"/>
    <mergeCell ref="A59:I59"/>
    <mergeCell ref="A60:I6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434"/>
  <sheetViews>
    <sheetView topLeftCell="A52" workbookViewId="0">
      <selection activeCell="J77" sqref="J77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outlineLevel="1" x14ac:dyDescent="0.2">
      <c r="A6" s="568"/>
      <c r="C6" s="562"/>
      <c r="D6" s="563"/>
      <c r="E6" s="564"/>
      <c r="F6" s="565"/>
      <c r="G6" s="565"/>
      <c r="H6" s="565"/>
      <c r="I6" s="565"/>
      <c r="J6" s="565"/>
      <c r="K6" s="565"/>
      <c r="L6" s="565"/>
      <c r="M6" s="569"/>
      <c r="O6" s="565"/>
      <c r="P6" s="565"/>
      <c r="Q6" s="565"/>
    </row>
    <row r="7" spans="1:18" x14ac:dyDescent="0.2">
      <c r="A7" s="564"/>
      <c r="B7" s="568"/>
      <c r="C7" s="562"/>
      <c r="D7" s="563"/>
      <c r="E7" s="567"/>
      <c r="F7" s="565"/>
      <c r="G7" s="565"/>
      <c r="H7" s="564"/>
      <c r="I7" s="565"/>
      <c r="J7" s="571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72"/>
      <c r="F8" s="573"/>
      <c r="G8" s="573"/>
      <c r="H8" s="574" t="s">
        <v>308</v>
      </c>
      <c r="I8" s="574"/>
      <c r="J8" s="570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75" t="s">
        <v>442</v>
      </c>
      <c r="I10" s="575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4" t="s">
        <v>310</v>
      </c>
      <c r="I11" s="564"/>
      <c r="J11" s="565"/>
      <c r="K11" s="565"/>
      <c r="L11" s="565"/>
      <c r="M11" s="565"/>
      <c r="N11" s="565"/>
      <c r="O11" s="565"/>
      <c r="P11" s="565"/>
      <c r="Q11" s="565"/>
    </row>
    <row r="12" spans="1:18" x14ac:dyDescent="0.2">
      <c r="A12" s="564"/>
      <c r="B12" s="568"/>
      <c r="C12" s="562"/>
      <c r="D12" s="563"/>
      <c r="E12" s="567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</row>
    <row r="13" spans="1:18" ht="65.25" customHeight="1" x14ac:dyDescent="0.2">
      <c r="A13" s="564"/>
      <c r="B13" s="568"/>
      <c r="C13" s="576" t="s">
        <v>311</v>
      </c>
      <c r="D13" s="1440" t="s">
        <v>650</v>
      </c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565"/>
      <c r="Q13" s="565"/>
    </row>
    <row r="14" spans="1:18" x14ac:dyDescent="0.2">
      <c r="A14" s="564"/>
      <c r="B14" s="568"/>
      <c r="C14" s="562"/>
      <c r="D14" s="563"/>
      <c r="E14" s="572"/>
      <c r="F14" s="570"/>
      <c r="G14" s="570"/>
      <c r="H14" s="577" t="s">
        <v>312</v>
      </c>
      <c r="I14" s="577"/>
      <c r="J14" s="570"/>
      <c r="K14" s="570"/>
      <c r="L14" s="565"/>
      <c r="M14" s="565"/>
      <c r="N14" s="565"/>
      <c r="O14" s="565"/>
      <c r="P14" s="565"/>
      <c r="Q14" s="565"/>
    </row>
    <row r="15" spans="1:18" x14ac:dyDescent="0.2">
      <c r="A15" s="578"/>
      <c r="B15" s="579"/>
      <c r="C15" s="562"/>
      <c r="D15" s="563"/>
      <c r="E15" s="567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</row>
    <row r="16" spans="1:18" ht="14.25" x14ac:dyDescent="0.2">
      <c r="A16" s="564"/>
      <c r="B16" s="568"/>
      <c r="C16" s="562"/>
      <c r="D16" s="580" t="s">
        <v>313</v>
      </c>
      <c r="E16" s="564"/>
      <c r="F16" s="565"/>
      <c r="G16" s="565"/>
      <c r="H16" s="565"/>
      <c r="I16" s="580"/>
      <c r="J16" s="580"/>
      <c r="K16" s="565"/>
      <c r="L16" s="565"/>
      <c r="M16" s="565"/>
      <c r="N16" s="565"/>
      <c r="O16" s="565"/>
      <c r="P16" s="565"/>
      <c r="Q16" s="565"/>
      <c r="R16" s="901"/>
    </row>
    <row r="17" spans="1:17" x14ac:dyDescent="0.2">
      <c r="A17" s="564"/>
      <c r="B17" s="568"/>
      <c r="C17" s="562"/>
      <c r="D17" s="580" t="s">
        <v>314</v>
      </c>
      <c r="E17" s="564"/>
      <c r="F17" s="565"/>
      <c r="G17" s="565"/>
      <c r="H17" s="565"/>
      <c r="I17" s="580"/>
      <c r="J17" s="1399" t="s">
        <v>651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316</v>
      </c>
      <c r="E18" s="564"/>
      <c r="F18" s="565"/>
      <c r="G18" s="565"/>
      <c r="H18" s="565"/>
      <c r="I18" s="580"/>
      <c r="J18" s="1399" t="s">
        <v>652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317</v>
      </c>
      <c r="E19" s="564"/>
      <c r="F19" s="565"/>
      <c r="G19" s="565"/>
      <c r="H19" s="565"/>
      <c r="I19" s="580"/>
      <c r="J19" s="1399" t="s">
        <v>592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outlineLevel="1" x14ac:dyDescent="0.2">
      <c r="A20" s="564"/>
      <c r="B20" s="568"/>
      <c r="C20" s="562"/>
      <c r="D20" s="580" t="s">
        <v>318</v>
      </c>
      <c r="E20" s="564"/>
      <c r="F20" s="565"/>
      <c r="G20" s="565"/>
      <c r="H20" s="565"/>
      <c r="I20" s="580"/>
      <c r="J20" s="1399" t="s">
        <v>593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x14ac:dyDescent="0.2">
      <c r="A21" s="564"/>
      <c r="B21" s="568"/>
      <c r="C21" s="562"/>
      <c r="D21" s="580" t="s">
        <v>626</v>
      </c>
      <c r="E21" s="564"/>
      <c r="F21" s="565"/>
      <c r="G21" s="565"/>
      <c r="H21" s="565"/>
      <c r="I21" s="580"/>
      <c r="J21" s="1399" t="s">
        <v>594</v>
      </c>
      <c r="K21" s="1400"/>
      <c r="L21" s="569" t="s">
        <v>315</v>
      </c>
      <c r="M21" s="565"/>
      <c r="N21" s="565"/>
      <c r="O21" s="565"/>
      <c r="P21" s="565"/>
      <c r="Q21" s="565"/>
    </row>
    <row r="22" spans="1:17" outlineLevel="1" x14ac:dyDescent="0.2">
      <c r="A22" s="564"/>
      <c r="B22" s="568"/>
      <c r="C22" s="562"/>
      <c r="D22" s="580" t="s">
        <v>319</v>
      </c>
      <c r="E22" s="564"/>
      <c r="F22" s="565"/>
      <c r="G22" s="565"/>
      <c r="H22" s="565"/>
      <c r="I22" s="580"/>
      <c r="J22" s="1399" t="s">
        <v>595</v>
      </c>
      <c r="K22" s="1400"/>
      <c r="L22" s="569" t="s">
        <v>320</v>
      </c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81" t="s">
        <v>485</v>
      </c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</row>
    <row r="26" spans="1:17" ht="18" customHeight="1" x14ac:dyDescent="0.2">
      <c r="A26" s="1392" t="s">
        <v>321</v>
      </c>
      <c r="B26" s="1394" t="s">
        <v>322</v>
      </c>
      <c r="C26" s="1392" t="s">
        <v>323</v>
      </c>
      <c r="D26" s="1392" t="s">
        <v>324</v>
      </c>
      <c r="E26" s="1392" t="s">
        <v>325</v>
      </c>
      <c r="F26" s="1392" t="s">
        <v>326</v>
      </c>
      <c r="G26" s="1393"/>
      <c r="H26" s="1393"/>
      <c r="I26" s="1393"/>
      <c r="J26" s="1392" t="s">
        <v>327</v>
      </c>
      <c r="K26" s="1393"/>
      <c r="L26" s="1393"/>
      <c r="M26" s="1393"/>
      <c r="N26" s="1392" t="s">
        <v>328</v>
      </c>
      <c r="O26" s="1392" t="s">
        <v>329</v>
      </c>
      <c r="P26" s="1392" t="s">
        <v>627</v>
      </c>
      <c r="Q26" s="1392" t="s">
        <v>628</v>
      </c>
    </row>
    <row r="27" spans="1:17" ht="15.75" customHeight="1" x14ac:dyDescent="0.2">
      <c r="A27" s="1393"/>
      <c r="B27" s="1395"/>
      <c r="C27" s="1396"/>
      <c r="D27" s="1392"/>
      <c r="E27" s="1393"/>
      <c r="F27" s="1392" t="s">
        <v>330</v>
      </c>
      <c r="G27" s="1392" t="s">
        <v>331</v>
      </c>
      <c r="H27" s="1393"/>
      <c r="I27" s="1393"/>
      <c r="J27" s="1392" t="s">
        <v>330</v>
      </c>
      <c r="K27" s="1392" t="s">
        <v>331</v>
      </c>
      <c r="L27" s="1393"/>
      <c r="M27" s="1393"/>
      <c r="N27" s="1392"/>
      <c r="O27" s="1392"/>
      <c r="P27" s="1392"/>
      <c r="Q27" s="1392"/>
    </row>
    <row r="28" spans="1:17" ht="15.75" customHeight="1" x14ac:dyDescent="0.2">
      <c r="A28" s="1393"/>
      <c r="B28" s="1395"/>
      <c r="C28" s="1396"/>
      <c r="D28" s="1392"/>
      <c r="E28" s="1393"/>
      <c r="F28" s="1393"/>
      <c r="G28" s="587" t="s">
        <v>332</v>
      </c>
      <c r="H28" s="587" t="s">
        <v>333</v>
      </c>
      <c r="I28" s="587" t="s">
        <v>334</v>
      </c>
      <c r="J28" s="1393"/>
      <c r="K28" s="587" t="s">
        <v>332</v>
      </c>
      <c r="L28" s="587" t="s">
        <v>333</v>
      </c>
      <c r="M28" s="587" t="s">
        <v>334</v>
      </c>
      <c r="N28" s="1392"/>
      <c r="O28" s="1392"/>
      <c r="P28" s="1392"/>
      <c r="Q28" s="1392"/>
    </row>
    <row r="29" spans="1:17" x14ac:dyDescent="0.2">
      <c r="A29" s="590">
        <v>1</v>
      </c>
      <c r="B29" s="589">
        <v>2</v>
      </c>
      <c r="C29" s="587">
        <v>3</v>
      </c>
      <c r="D29" s="587">
        <v>4</v>
      </c>
      <c r="E29" s="590">
        <v>5</v>
      </c>
      <c r="F29" s="588">
        <v>6</v>
      </c>
      <c r="G29" s="588">
        <v>7</v>
      </c>
      <c r="H29" s="588">
        <v>8</v>
      </c>
      <c r="I29" s="588">
        <v>9</v>
      </c>
      <c r="J29" s="588">
        <v>10</v>
      </c>
      <c r="K29" s="588">
        <v>11</v>
      </c>
      <c r="L29" s="588">
        <v>12</v>
      </c>
      <c r="M29" s="588">
        <v>13</v>
      </c>
      <c r="N29" s="588">
        <v>14</v>
      </c>
      <c r="O29" s="588">
        <v>15</v>
      </c>
      <c r="P29" s="588">
        <v>16</v>
      </c>
      <c r="Q29" s="588">
        <v>17</v>
      </c>
    </row>
    <row r="30" spans="1:17" ht="19.149999999999999" customHeight="1" x14ac:dyDescent="0.2">
      <c r="A30" s="1391" t="s">
        <v>434</v>
      </c>
      <c r="B30" s="1387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  <c r="O30" s="1387"/>
      <c r="P30" s="1387"/>
      <c r="Q30" s="1387"/>
    </row>
    <row r="31" spans="1:17" ht="96" x14ac:dyDescent="0.2">
      <c r="A31" s="590">
        <v>1</v>
      </c>
      <c r="B31" s="591" t="s">
        <v>417</v>
      </c>
      <c r="C31" s="592" t="s">
        <v>629</v>
      </c>
      <c r="D31" s="593" t="s">
        <v>416</v>
      </c>
      <c r="E31" s="594">
        <v>32</v>
      </c>
      <c r="F31" s="595">
        <v>204.18</v>
      </c>
      <c r="G31" s="595">
        <v>34.659999999999997</v>
      </c>
      <c r="H31" s="595">
        <v>162.31</v>
      </c>
      <c r="I31" s="595">
        <v>17.47</v>
      </c>
      <c r="J31" s="596">
        <v>6534</v>
      </c>
      <c r="K31" s="596">
        <v>1109</v>
      </c>
      <c r="L31" s="596">
        <v>5194</v>
      </c>
      <c r="M31" s="596">
        <v>559</v>
      </c>
      <c r="N31" s="596">
        <v>3.32</v>
      </c>
      <c r="O31" s="596">
        <v>106.24</v>
      </c>
      <c r="P31" s="596">
        <v>1.37</v>
      </c>
      <c r="Q31" s="596">
        <v>43.84</v>
      </c>
    </row>
    <row r="32" spans="1:17" ht="96" x14ac:dyDescent="0.2">
      <c r="A32" s="590">
        <v>2</v>
      </c>
      <c r="B32" s="591" t="s">
        <v>415</v>
      </c>
      <c r="C32" s="592" t="s">
        <v>647</v>
      </c>
      <c r="D32" s="593" t="s">
        <v>416</v>
      </c>
      <c r="E32" s="594">
        <v>1</v>
      </c>
      <c r="F32" s="595">
        <v>110.89</v>
      </c>
      <c r="G32" s="595">
        <v>20.57</v>
      </c>
      <c r="H32" s="595">
        <v>88.88</v>
      </c>
      <c r="I32" s="595">
        <v>9.44</v>
      </c>
      <c r="J32" s="596">
        <v>111</v>
      </c>
      <c r="K32" s="596">
        <v>21</v>
      </c>
      <c r="L32" s="596">
        <v>89</v>
      </c>
      <c r="M32" s="596">
        <v>9</v>
      </c>
      <c r="N32" s="596">
        <v>1.97</v>
      </c>
      <c r="O32" s="596">
        <v>1.97</v>
      </c>
      <c r="P32" s="596">
        <v>0.74</v>
      </c>
      <c r="Q32" s="596">
        <v>0.74</v>
      </c>
    </row>
    <row r="33" spans="1:17" ht="96" x14ac:dyDescent="0.2">
      <c r="A33" s="590">
        <v>3</v>
      </c>
      <c r="B33" s="591" t="s">
        <v>419</v>
      </c>
      <c r="C33" s="592" t="s">
        <v>630</v>
      </c>
      <c r="D33" s="593" t="s">
        <v>359</v>
      </c>
      <c r="E33" s="594">
        <v>32</v>
      </c>
      <c r="F33" s="595">
        <v>14.63</v>
      </c>
      <c r="G33" s="595">
        <v>10.42</v>
      </c>
      <c r="H33" s="595">
        <v>3.68</v>
      </c>
      <c r="I33" s="595">
        <v>0.15</v>
      </c>
      <c r="J33" s="596">
        <v>468</v>
      </c>
      <c r="K33" s="596">
        <v>333</v>
      </c>
      <c r="L33" s="596">
        <v>118</v>
      </c>
      <c r="M33" s="596">
        <v>5</v>
      </c>
      <c r="N33" s="596">
        <v>0.91349999999999998</v>
      </c>
      <c r="O33" s="596">
        <v>29.23</v>
      </c>
      <c r="P33" s="596">
        <v>0.01</v>
      </c>
      <c r="Q33" s="596">
        <v>0.32</v>
      </c>
    </row>
    <row r="34" spans="1:17" ht="96" x14ac:dyDescent="0.2">
      <c r="A34" s="590">
        <v>4</v>
      </c>
      <c r="B34" s="591" t="s">
        <v>418</v>
      </c>
      <c r="C34" s="592" t="s">
        <v>648</v>
      </c>
      <c r="D34" s="593" t="s">
        <v>359</v>
      </c>
      <c r="E34" s="594">
        <v>1</v>
      </c>
      <c r="F34" s="595">
        <v>8.16</v>
      </c>
      <c r="G34" s="595">
        <v>4.07</v>
      </c>
      <c r="H34" s="595">
        <v>3.68</v>
      </c>
      <c r="I34" s="595">
        <v>0.15</v>
      </c>
      <c r="J34" s="596">
        <v>8</v>
      </c>
      <c r="K34" s="596">
        <v>4</v>
      </c>
      <c r="L34" s="596">
        <v>4</v>
      </c>
      <c r="M34" s="596"/>
      <c r="N34" s="596">
        <v>0.35699999999999998</v>
      </c>
      <c r="O34" s="596">
        <v>0.36</v>
      </c>
      <c r="P34" s="596">
        <v>0.01</v>
      </c>
      <c r="Q34" s="596">
        <v>0.01</v>
      </c>
    </row>
    <row r="35" spans="1:17" x14ac:dyDescent="0.2">
      <c r="A35" s="1388" t="s">
        <v>631</v>
      </c>
      <c r="B35" s="1387"/>
      <c r="C35" s="1387"/>
      <c r="D35" s="1387"/>
      <c r="E35" s="1387"/>
      <c r="F35" s="1387"/>
      <c r="G35" s="1387"/>
      <c r="H35" s="1387"/>
      <c r="I35" s="1387"/>
      <c r="J35" s="599">
        <v>120327</v>
      </c>
      <c r="K35" s="596"/>
      <c r="L35" s="596"/>
      <c r="M35" s="596"/>
      <c r="N35" s="596"/>
      <c r="O35" s="599">
        <v>158.47</v>
      </c>
      <c r="P35" s="596"/>
      <c r="Q35" s="599">
        <v>51.65</v>
      </c>
    </row>
    <row r="36" spans="1:17" ht="19.149999999999999" customHeight="1" x14ac:dyDescent="0.2">
      <c r="A36" s="1391" t="s">
        <v>436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1387"/>
      <c r="L36" s="1387"/>
      <c r="M36" s="1387"/>
      <c r="N36" s="1387"/>
      <c r="O36" s="1387"/>
      <c r="P36" s="1387"/>
      <c r="Q36" s="1387"/>
    </row>
    <row r="37" spans="1:17" ht="96" x14ac:dyDescent="0.2">
      <c r="A37" s="590">
        <v>5</v>
      </c>
      <c r="B37" s="591" t="s">
        <v>562</v>
      </c>
      <c r="C37" s="592" t="s">
        <v>632</v>
      </c>
      <c r="D37" s="593" t="s">
        <v>420</v>
      </c>
      <c r="E37" s="597">
        <v>2.6</v>
      </c>
      <c r="F37" s="595">
        <v>3185.92</v>
      </c>
      <c r="G37" s="595">
        <v>395.58</v>
      </c>
      <c r="H37" s="595">
        <v>25.52</v>
      </c>
      <c r="I37" s="595">
        <v>0.15</v>
      </c>
      <c r="J37" s="596">
        <v>8283</v>
      </c>
      <c r="K37" s="596">
        <v>1029</v>
      </c>
      <c r="L37" s="596">
        <v>66</v>
      </c>
      <c r="M37" s="596"/>
      <c r="N37" s="596">
        <v>34.700000000000003</v>
      </c>
      <c r="O37" s="596">
        <v>90.22</v>
      </c>
      <c r="P37" s="596">
        <v>0.01</v>
      </c>
      <c r="Q37" s="596">
        <v>0.03</v>
      </c>
    </row>
    <row r="38" spans="1:17" ht="132" x14ac:dyDescent="0.2">
      <c r="A38" s="590">
        <v>6</v>
      </c>
      <c r="B38" s="591" t="s">
        <v>421</v>
      </c>
      <c r="C38" s="592" t="s">
        <v>633</v>
      </c>
      <c r="D38" s="593" t="s">
        <v>359</v>
      </c>
      <c r="E38" s="594">
        <v>33</v>
      </c>
      <c r="F38" s="595">
        <v>13.95</v>
      </c>
      <c r="G38" s="595">
        <v>13.41</v>
      </c>
      <c r="H38" s="596"/>
      <c r="I38" s="596"/>
      <c r="J38" s="596">
        <v>460</v>
      </c>
      <c r="K38" s="596">
        <v>443</v>
      </c>
      <c r="L38" s="596"/>
      <c r="M38" s="596"/>
      <c r="N38" s="596">
        <v>1.1759999999999999</v>
      </c>
      <c r="O38" s="596">
        <v>38.81</v>
      </c>
      <c r="P38" s="596"/>
      <c r="Q38" s="596"/>
    </row>
    <row r="39" spans="1:17" ht="99" x14ac:dyDescent="0.2">
      <c r="A39" s="590">
        <v>7</v>
      </c>
      <c r="B39" s="591" t="s">
        <v>422</v>
      </c>
      <c r="C39" s="592" t="s">
        <v>634</v>
      </c>
      <c r="D39" s="593" t="s">
        <v>423</v>
      </c>
      <c r="E39" s="594">
        <v>2</v>
      </c>
      <c r="F39" s="595">
        <v>2143.8200000000002</v>
      </c>
      <c r="G39" s="595">
        <v>270.18</v>
      </c>
      <c r="H39" s="595">
        <v>662.32</v>
      </c>
      <c r="I39" s="595">
        <v>33.9</v>
      </c>
      <c r="J39" s="596">
        <v>4288</v>
      </c>
      <c r="K39" s="596">
        <v>540</v>
      </c>
      <c r="L39" s="596">
        <v>1325</v>
      </c>
      <c r="M39" s="596">
        <v>68</v>
      </c>
      <c r="N39" s="596">
        <v>23.7</v>
      </c>
      <c r="O39" s="596">
        <v>47.4</v>
      </c>
      <c r="P39" s="596">
        <v>2.2000000000000002</v>
      </c>
      <c r="Q39" s="596">
        <v>4.4000000000000004</v>
      </c>
    </row>
    <row r="40" spans="1:17" ht="96" x14ac:dyDescent="0.2">
      <c r="A40" s="590">
        <v>8</v>
      </c>
      <c r="B40" s="591" t="s">
        <v>424</v>
      </c>
      <c r="C40" s="592" t="s">
        <v>635</v>
      </c>
      <c r="D40" s="593" t="s">
        <v>359</v>
      </c>
      <c r="E40" s="594">
        <v>2</v>
      </c>
      <c r="F40" s="595">
        <v>664.27</v>
      </c>
      <c r="G40" s="595">
        <v>653.38</v>
      </c>
      <c r="H40" s="596"/>
      <c r="I40" s="596"/>
      <c r="J40" s="596">
        <v>1329</v>
      </c>
      <c r="K40" s="596">
        <v>1307</v>
      </c>
      <c r="L40" s="596"/>
      <c r="M40" s="596"/>
      <c r="N40" s="596">
        <v>38.4</v>
      </c>
      <c r="O40" s="596">
        <v>76.8</v>
      </c>
      <c r="P40" s="596"/>
      <c r="Q40" s="596"/>
    </row>
    <row r="41" spans="1:17" x14ac:dyDescent="0.2">
      <c r="A41" s="1388" t="s">
        <v>636</v>
      </c>
      <c r="B41" s="1387"/>
      <c r="C41" s="1387"/>
      <c r="D41" s="1387"/>
      <c r="E41" s="1387"/>
      <c r="F41" s="1387"/>
      <c r="G41" s="1387"/>
      <c r="H41" s="1387"/>
      <c r="I41" s="1387"/>
      <c r="J41" s="599">
        <v>195525</v>
      </c>
      <c r="K41" s="596"/>
      <c r="L41" s="596"/>
      <c r="M41" s="596"/>
      <c r="N41" s="596"/>
      <c r="O41" s="599">
        <v>291.20999999999998</v>
      </c>
      <c r="P41" s="596"/>
      <c r="Q41" s="599">
        <v>5.09</v>
      </c>
    </row>
    <row r="42" spans="1:17" ht="19.149999999999999" customHeight="1" x14ac:dyDescent="0.2">
      <c r="A42" s="1391" t="s">
        <v>438</v>
      </c>
      <c r="B42" s="1387"/>
      <c r="C42" s="1387"/>
      <c r="D42" s="1387"/>
      <c r="E42" s="1387"/>
      <c r="F42" s="1387"/>
      <c r="G42" s="1387"/>
      <c r="H42" s="1387"/>
      <c r="I42" s="1387"/>
      <c r="J42" s="1387"/>
      <c r="K42" s="1387"/>
      <c r="L42" s="1387"/>
      <c r="M42" s="1387"/>
      <c r="N42" s="1387"/>
      <c r="O42" s="1387"/>
      <c r="P42" s="1387"/>
      <c r="Q42" s="1387"/>
    </row>
    <row r="43" spans="1:17" ht="96" x14ac:dyDescent="0.2">
      <c r="A43" s="590">
        <v>9</v>
      </c>
      <c r="B43" s="591" t="s">
        <v>425</v>
      </c>
      <c r="C43" s="592" t="s">
        <v>637</v>
      </c>
      <c r="D43" s="593" t="s">
        <v>361</v>
      </c>
      <c r="E43" s="594">
        <v>2</v>
      </c>
      <c r="F43" s="595">
        <v>48.8</v>
      </c>
      <c r="G43" s="595">
        <v>48.8</v>
      </c>
      <c r="H43" s="596"/>
      <c r="I43" s="596"/>
      <c r="J43" s="596">
        <v>98</v>
      </c>
      <c r="K43" s="596">
        <v>98</v>
      </c>
      <c r="L43" s="596"/>
      <c r="M43" s="596"/>
      <c r="N43" s="596">
        <v>3.5</v>
      </c>
      <c r="O43" s="596">
        <v>7</v>
      </c>
      <c r="P43" s="596"/>
      <c r="Q43" s="596"/>
    </row>
    <row r="44" spans="1:17" ht="96" x14ac:dyDescent="0.2">
      <c r="A44" s="590">
        <v>10</v>
      </c>
      <c r="B44" s="591" t="s">
        <v>426</v>
      </c>
      <c r="C44" s="592" t="s">
        <v>638</v>
      </c>
      <c r="D44" s="593" t="s">
        <v>427</v>
      </c>
      <c r="E44" s="594">
        <v>1</v>
      </c>
      <c r="F44" s="595">
        <v>390.22</v>
      </c>
      <c r="G44" s="595">
        <v>390.22</v>
      </c>
      <c r="H44" s="596"/>
      <c r="I44" s="596"/>
      <c r="J44" s="596">
        <v>390</v>
      </c>
      <c r="K44" s="596">
        <v>390</v>
      </c>
      <c r="L44" s="596"/>
      <c r="M44" s="596"/>
      <c r="N44" s="596">
        <v>29</v>
      </c>
      <c r="O44" s="596">
        <v>29</v>
      </c>
      <c r="P44" s="596"/>
      <c r="Q44" s="596"/>
    </row>
    <row r="45" spans="1:17" ht="96" x14ac:dyDescent="0.2">
      <c r="A45" s="590">
        <v>11</v>
      </c>
      <c r="B45" s="591" t="s">
        <v>408</v>
      </c>
      <c r="C45" s="592" t="s">
        <v>639</v>
      </c>
      <c r="D45" s="593" t="s">
        <v>361</v>
      </c>
      <c r="E45" s="594">
        <v>4</v>
      </c>
      <c r="F45" s="595">
        <v>27.72</v>
      </c>
      <c r="G45" s="595">
        <v>27.72</v>
      </c>
      <c r="H45" s="596"/>
      <c r="I45" s="596"/>
      <c r="J45" s="596">
        <v>111</v>
      </c>
      <c r="K45" s="596">
        <v>111</v>
      </c>
      <c r="L45" s="596"/>
      <c r="M45" s="596"/>
      <c r="N45" s="596">
        <v>2</v>
      </c>
      <c r="O45" s="596">
        <v>8</v>
      </c>
      <c r="P45" s="596"/>
      <c r="Q45" s="596"/>
    </row>
    <row r="46" spans="1:17" ht="96" x14ac:dyDescent="0.2">
      <c r="A46" s="590">
        <v>12</v>
      </c>
      <c r="B46" s="591" t="s">
        <v>428</v>
      </c>
      <c r="C46" s="592" t="s">
        <v>640</v>
      </c>
      <c r="D46" s="593" t="s">
        <v>429</v>
      </c>
      <c r="E46" s="594">
        <v>1</v>
      </c>
      <c r="F46" s="595">
        <v>14426.34</v>
      </c>
      <c r="G46" s="595">
        <v>14426.34</v>
      </c>
      <c r="H46" s="596"/>
      <c r="I46" s="596"/>
      <c r="J46" s="596">
        <v>14426</v>
      </c>
      <c r="K46" s="596">
        <v>14426</v>
      </c>
      <c r="L46" s="596"/>
      <c r="M46" s="596"/>
      <c r="N46" s="596">
        <v>770</v>
      </c>
      <c r="O46" s="596">
        <v>770</v>
      </c>
      <c r="P46" s="596"/>
      <c r="Q46" s="596"/>
    </row>
    <row r="47" spans="1:17" ht="101.25" x14ac:dyDescent="0.2">
      <c r="A47" s="590">
        <v>13</v>
      </c>
      <c r="B47" s="591" t="s">
        <v>439</v>
      </c>
      <c r="C47" s="592" t="s">
        <v>641</v>
      </c>
      <c r="D47" s="593" t="s">
        <v>440</v>
      </c>
      <c r="E47" s="594">
        <v>17</v>
      </c>
      <c r="F47" s="595">
        <v>172.37</v>
      </c>
      <c r="G47" s="595">
        <v>172.37</v>
      </c>
      <c r="H47" s="596"/>
      <c r="I47" s="596"/>
      <c r="J47" s="596">
        <v>2930</v>
      </c>
      <c r="K47" s="596">
        <v>2930</v>
      </c>
      <c r="L47" s="596"/>
      <c r="M47" s="596"/>
      <c r="N47" s="596">
        <v>9.1999999999999993</v>
      </c>
      <c r="O47" s="596">
        <v>156.4</v>
      </c>
      <c r="P47" s="596"/>
      <c r="Q47" s="596"/>
    </row>
    <row r="48" spans="1:17" ht="26.1" customHeight="1" x14ac:dyDescent="0.2">
      <c r="A48" s="1388" t="s">
        <v>642</v>
      </c>
      <c r="B48" s="1387"/>
      <c r="C48" s="1387"/>
      <c r="D48" s="1387"/>
      <c r="E48" s="1387"/>
      <c r="F48" s="1387"/>
      <c r="G48" s="1387"/>
      <c r="H48" s="1387"/>
      <c r="I48" s="1387"/>
      <c r="J48" s="599">
        <v>650700</v>
      </c>
      <c r="K48" s="596"/>
      <c r="L48" s="596"/>
      <c r="M48" s="596"/>
      <c r="N48" s="596"/>
      <c r="O48" s="599">
        <v>1164.48</v>
      </c>
      <c r="P48" s="596"/>
      <c r="Q48" s="596"/>
    </row>
    <row r="49" spans="1:17" ht="19.149999999999999" customHeight="1" x14ac:dyDescent="0.2">
      <c r="A49" s="1391" t="s">
        <v>362</v>
      </c>
      <c r="B49" s="1387"/>
      <c r="C49" s="1387"/>
      <c r="D49" s="1387"/>
      <c r="E49" s="1387"/>
      <c r="F49" s="1387"/>
      <c r="G49" s="1387"/>
      <c r="H49" s="1387"/>
      <c r="I49" s="1387"/>
      <c r="J49" s="1387"/>
      <c r="K49" s="1387"/>
      <c r="L49" s="1387"/>
      <c r="M49" s="1387"/>
      <c r="N49" s="1387"/>
      <c r="O49" s="1387"/>
      <c r="P49" s="1387"/>
      <c r="Q49" s="1387"/>
    </row>
    <row r="50" spans="1:17" ht="24" x14ac:dyDescent="0.2">
      <c r="A50" s="600">
        <v>14</v>
      </c>
      <c r="B50" s="591" t="s">
        <v>363</v>
      </c>
      <c r="C50" s="598" t="s">
        <v>431</v>
      </c>
      <c r="D50" s="601" t="s">
        <v>365</v>
      </c>
      <c r="E50" s="602">
        <v>32</v>
      </c>
      <c r="F50" s="599">
        <v>25109</v>
      </c>
      <c r="G50" s="596"/>
      <c r="H50" s="596"/>
      <c r="I50" s="596"/>
      <c r="J50" s="603">
        <v>803488</v>
      </c>
      <c r="K50" s="596"/>
      <c r="L50" s="596"/>
      <c r="M50" s="596"/>
      <c r="N50" s="596"/>
      <c r="O50" s="596"/>
      <c r="P50" s="596"/>
      <c r="Q50" s="596"/>
    </row>
    <row r="51" spans="1:17" ht="24" x14ac:dyDescent="0.2">
      <c r="A51" s="600">
        <v>15</v>
      </c>
      <c r="B51" s="591" t="s">
        <v>363</v>
      </c>
      <c r="C51" s="598" t="s">
        <v>430</v>
      </c>
      <c r="D51" s="601" t="s">
        <v>365</v>
      </c>
      <c r="E51" s="602">
        <v>1</v>
      </c>
      <c r="F51" s="599">
        <v>13974</v>
      </c>
      <c r="G51" s="596"/>
      <c r="H51" s="596"/>
      <c r="I51" s="596"/>
      <c r="J51" s="603">
        <v>13974</v>
      </c>
      <c r="K51" s="596"/>
      <c r="L51" s="596"/>
      <c r="M51" s="596"/>
      <c r="N51" s="596"/>
      <c r="O51" s="596"/>
      <c r="P51" s="596"/>
      <c r="Q51" s="596"/>
    </row>
    <row r="52" spans="1:17" ht="24" x14ac:dyDescent="0.2">
      <c r="A52" s="600">
        <v>16</v>
      </c>
      <c r="B52" s="591" t="s">
        <v>363</v>
      </c>
      <c r="C52" s="598" t="s">
        <v>432</v>
      </c>
      <c r="D52" s="601" t="s">
        <v>365</v>
      </c>
      <c r="E52" s="602">
        <v>2</v>
      </c>
      <c r="F52" s="599">
        <v>36331.07</v>
      </c>
      <c r="G52" s="596"/>
      <c r="H52" s="596"/>
      <c r="I52" s="596"/>
      <c r="J52" s="603">
        <v>72662</v>
      </c>
      <c r="K52" s="596"/>
      <c r="L52" s="596"/>
      <c r="M52" s="596"/>
      <c r="N52" s="596"/>
      <c r="O52" s="596"/>
      <c r="P52" s="596"/>
      <c r="Q52" s="596"/>
    </row>
    <row r="53" spans="1:17" ht="24" x14ac:dyDescent="0.2">
      <c r="A53" s="600">
        <v>17</v>
      </c>
      <c r="B53" s="591" t="s">
        <v>363</v>
      </c>
      <c r="C53" s="598" t="s">
        <v>371</v>
      </c>
      <c r="D53" s="601" t="s">
        <v>369</v>
      </c>
      <c r="E53" s="602">
        <v>50</v>
      </c>
      <c r="F53" s="599">
        <v>5.08</v>
      </c>
      <c r="G53" s="596"/>
      <c r="H53" s="596"/>
      <c r="I53" s="596"/>
      <c r="J53" s="603">
        <v>254</v>
      </c>
      <c r="K53" s="596"/>
      <c r="L53" s="596"/>
      <c r="M53" s="596"/>
      <c r="N53" s="596"/>
      <c r="O53" s="596"/>
      <c r="P53" s="596"/>
      <c r="Q53" s="596"/>
    </row>
    <row r="54" spans="1:17" ht="24" x14ac:dyDescent="0.2">
      <c r="A54" s="600">
        <v>18</v>
      </c>
      <c r="B54" s="591" t="s">
        <v>363</v>
      </c>
      <c r="C54" s="598" t="s">
        <v>411</v>
      </c>
      <c r="D54" s="601" t="s">
        <v>365</v>
      </c>
      <c r="E54" s="602">
        <v>50</v>
      </c>
      <c r="F54" s="599">
        <v>37.42</v>
      </c>
      <c r="G54" s="596"/>
      <c r="H54" s="596"/>
      <c r="I54" s="596"/>
      <c r="J54" s="603">
        <v>1871</v>
      </c>
      <c r="K54" s="596"/>
      <c r="L54" s="596"/>
      <c r="M54" s="596"/>
      <c r="N54" s="596"/>
      <c r="O54" s="596"/>
      <c r="P54" s="596"/>
      <c r="Q54" s="596"/>
    </row>
    <row r="55" spans="1:17" ht="24" x14ac:dyDescent="0.2">
      <c r="A55" s="600">
        <v>19</v>
      </c>
      <c r="B55" s="591" t="s">
        <v>363</v>
      </c>
      <c r="C55" s="598" t="s">
        <v>575</v>
      </c>
      <c r="D55" s="601" t="s">
        <v>365</v>
      </c>
      <c r="E55" s="602">
        <v>100</v>
      </c>
      <c r="F55" s="599">
        <v>7.52</v>
      </c>
      <c r="G55" s="596"/>
      <c r="H55" s="596"/>
      <c r="I55" s="596"/>
      <c r="J55" s="603">
        <v>752</v>
      </c>
      <c r="K55" s="596"/>
      <c r="L55" s="596"/>
      <c r="M55" s="596"/>
      <c r="N55" s="596"/>
      <c r="O55" s="596"/>
      <c r="P55" s="596"/>
      <c r="Q55" s="596"/>
    </row>
    <row r="56" spans="1:17" x14ac:dyDescent="0.2">
      <c r="A56" s="1388" t="s">
        <v>643</v>
      </c>
      <c r="B56" s="1387"/>
      <c r="C56" s="1387"/>
      <c r="D56" s="1387"/>
      <c r="E56" s="1387"/>
      <c r="F56" s="1387"/>
      <c r="G56" s="1387"/>
      <c r="H56" s="1387"/>
      <c r="I56" s="1387"/>
      <c r="J56" s="599">
        <v>893001</v>
      </c>
      <c r="K56" s="596"/>
      <c r="L56" s="596"/>
      <c r="M56" s="596"/>
      <c r="N56" s="596"/>
      <c r="O56" s="596"/>
      <c r="P56" s="596"/>
      <c r="Q56" s="596"/>
    </row>
    <row r="57" spans="1:17" x14ac:dyDescent="0.2">
      <c r="A57" s="1389" t="s">
        <v>379</v>
      </c>
      <c r="B57" s="1390"/>
      <c r="C57" s="1390"/>
      <c r="D57" s="1390"/>
      <c r="E57" s="1390"/>
      <c r="F57" s="1390"/>
      <c r="G57" s="1390"/>
      <c r="H57" s="1390"/>
      <c r="I57" s="1390"/>
      <c r="J57" s="1390"/>
      <c r="K57" s="1390"/>
      <c r="L57" s="1390"/>
      <c r="M57" s="1390"/>
      <c r="N57" s="1390"/>
      <c r="O57" s="1390"/>
      <c r="P57" s="1390"/>
      <c r="Q57" s="1390"/>
    </row>
    <row r="58" spans="1:17" x14ac:dyDescent="0.2">
      <c r="A58" s="1386" t="s">
        <v>380</v>
      </c>
      <c r="B58" s="1387"/>
      <c r="C58" s="1387"/>
      <c r="D58" s="1387"/>
      <c r="E58" s="1387"/>
      <c r="F58" s="1387"/>
      <c r="G58" s="1387"/>
      <c r="H58" s="1387"/>
      <c r="I58" s="1387"/>
      <c r="J58" s="595">
        <v>1425517</v>
      </c>
      <c r="K58" s="595">
        <v>436912</v>
      </c>
      <c r="L58" s="595">
        <v>50563</v>
      </c>
      <c r="M58" s="595">
        <v>11909</v>
      </c>
      <c r="N58" s="596"/>
      <c r="O58" s="595">
        <v>1614.16</v>
      </c>
      <c r="P58" s="596"/>
      <c r="Q58" s="595">
        <v>56.74</v>
      </c>
    </row>
    <row r="59" spans="1:17" x14ac:dyDescent="0.2">
      <c r="A59" s="1386" t="s">
        <v>381</v>
      </c>
      <c r="B59" s="1387"/>
      <c r="C59" s="1387"/>
      <c r="D59" s="1387"/>
      <c r="E59" s="1387"/>
      <c r="F59" s="1387"/>
      <c r="G59" s="1387"/>
      <c r="H59" s="1387"/>
      <c r="I59" s="1387"/>
      <c r="J59" s="595">
        <v>272440</v>
      </c>
      <c r="K59" s="596"/>
      <c r="L59" s="596"/>
      <c r="M59" s="596"/>
      <c r="N59" s="596"/>
      <c r="O59" s="596"/>
      <c r="P59" s="596"/>
      <c r="Q59" s="596"/>
    </row>
    <row r="60" spans="1:17" x14ac:dyDescent="0.2">
      <c r="A60" s="1386" t="s">
        <v>382</v>
      </c>
      <c r="B60" s="1387"/>
      <c r="C60" s="1387"/>
      <c r="D60" s="1387"/>
      <c r="E60" s="1387"/>
      <c r="F60" s="1387"/>
      <c r="G60" s="1387"/>
      <c r="H60" s="1387"/>
      <c r="I60" s="1387"/>
      <c r="J60" s="595">
        <v>161560</v>
      </c>
      <c r="K60" s="596"/>
      <c r="L60" s="596"/>
      <c r="M60" s="596"/>
      <c r="N60" s="596"/>
      <c r="O60" s="596"/>
      <c r="P60" s="596"/>
      <c r="Q60" s="596"/>
    </row>
    <row r="61" spans="1:17" x14ac:dyDescent="0.2">
      <c r="A61" s="1388" t="s">
        <v>383</v>
      </c>
      <c r="B61" s="1387"/>
      <c r="C61" s="1387"/>
      <c r="D61" s="1387"/>
      <c r="E61" s="1387"/>
      <c r="F61" s="1387"/>
      <c r="G61" s="1387"/>
      <c r="H61" s="1387"/>
      <c r="I61" s="1387"/>
      <c r="J61" s="596"/>
      <c r="K61" s="596"/>
      <c r="L61" s="596"/>
      <c r="M61" s="596"/>
      <c r="N61" s="596"/>
      <c r="O61" s="596"/>
      <c r="P61" s="596"/>
      <c r="Q61" s="596"/>
    </row>
    <row r="62" spans="1:17" x14ac:dyDescent="0.2">
      <c r="A62" s="1386" t="s">
        <v>384</v>
      </c>
      <c r="B62" s="1387"/>
      <c r="C62" s="1387"/>
      <c r="D62" s="1387"/>
      <c r="E62" s="1387"/>
      <c r="F62" s="1387"/>
      <c r="G62" s="1387"/>
      <c r="H62" s="1387"/>
      <c r="I62" s="1387"/>
      <c r="J62" s="595">
        <v>997607</v>
      </c>
      <c r="K62" s="596"/>
      <c r="L62" s="596"/>
      <c r="M62" s="596"/>
      <c r="N62" s="596"/>
      <c r="O62" s="595">
        <v>124.44</v>
      </c>
      <c r="P62" s="596"/>
      <c r="Q62" s="595">
        <v>51.27</v>
      </c>
    </row>
    <row r="63" spans="1:17" x14ac:dyDescent="0.2">
      <c r="A63" s="1386" t="s">
        <v>385</v>
      </c>
      <c r="B63" s="1387"/>
      <c r="C63" s="1387"/>
      <c r="D63" s="1387"/>
      <c r="E63" s="1387"/>
      <c r="F63" s="1387"/>
      <c r="G63" s="1387"/>
      <c r="H63" s="1387"/>
      <c r="I63" s="1387"/>
      <c r="J63" s="595">
        <v>211210</v>
      </c>
      <c r="K63" s="596"/>
      <c r="L63" s="596"/>
      <c r="M63" s="596"/>
      <c r="N63" s="596"/>
      <c r="O63" s="595">
        <v>325.24</v>
      </c>
      <c r="P63" s="596"/>
      <c r="Q63" s="595">
        <v>5.47</v>
      </c>
    </row>
    <row r="64" spans="1:17" x14ac:dyDescent="0.2">
      <c r="A64" s="1386" t="s">
        <v>386</v>
      </c>
      <c r="B64" s="1387"/>
      <c r="C64" s="1387"/>
      <c r="D64" s="1387"/>
      <c r="E64" s="1387"/>
      <c r="F64" s="1387"/>
      <c r="G64" s="1387"/>
      <c r="H64" s="1387"/>
      <c r="I64" s="1387"/>
      <c r="J64" s="595">
        <v>650700</v>
      </c>
      <c r="K64" s="596"/>
      <c r="L64" s="596"/>
      <c r="M64" s="596"/>
      <c r="N64" s="596"/>
      <c r="O64" s="595">
        <v>1164.48</v>
      </c>
      <c r="P64" s="596"/>
      <c r="Q64" s="596"/>
    </row>
    <row r="65" spans="1:17" x14ac:dyDescent="0.2">
      <c r="A65" s="1386" t="s">
        <v>387</v>
      </c>
      <c r="B65" s="1387"/>
      <c r="C65" s="1387"/>
      <c r="D65" s="1387"/>
      <c r="E65" s="1387"/>
      <c r="F65" s="1387"/>
      <c r="G65" s="1387"/>
      <c r="H65" s="1387"/>
      <c r="I65" s="1387"/>
      <c r="J65" s="595">
        <v>1859517</v>
      </c>
      <c r="K65" s="596"/>
      <c r="L65" s="596"/>
      <c r="M65" s="596"/>
      <c r="N65" s="596"/>
      <c r="O65" s="595">
        <v>1614.16</v>
      </c>
      <c r="P65" s="596"/>
      <c r="Q65" s="595">
        <v>56.74</v>
      </c>
    </row>
    <row r="66" spans="1:17" x14ac:dyDescent="0.2">
      <c r="A66" s="1386" t="s">
        <v>388</v>
      </c>
      <c r="B66" s="1387"/>
      <c r="C66" s="1387"/>
      <c r="D66" s="1387"/>
      <c r="E66" s="1387"/>
      <c r="F66" s="1387"/>
      <c r="G66" s="1387"/>
      <c r="H66" s="1387"/>
      <c r="I66" s="1387"/>
      <c r="J66" s="596"/>
      <c r="K66" s="596"/>
      <c r="L66" s="596"/>
      <c r="M66" s="596"/>
      <c r="N66" s="596"/>
      <c r="O66" s="596"/>
      <c r="P66" s="596"/>
      <c r="Q66" s="596"/>
    </row>
    <row r="67" spans="1:17" x14ac:dyDescent="0.2">
      <c r="A67" s="1386" t="s">
        <v>389</v>
      </c>
      <c r="B67" s="1387"/>
      <c r="C67" s="1387"/>
      <c r="D67" s="1387"/>
      <c r="E67" s="1387"/>
      <c r="F67" s="1387"/>
      <c r="G67" s="1387"/>
      <c r="H67" s="1387"/>
      <c r="I67" s="1387"/>
      <c r="J67" s="595">
        <v>938042</v>
      </c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390</v>
      </c>
      <c r="B68" s="1387"/>
      <c r="C68" s="1387"/>
      <c r="D68" s="1387"/>
      <c r="E68" s="1387"/>
      <c r="F68" s="1387"/>
      <c r="G68" s="1387"/>
      <c r="H68" s="1387"/>
      <c r="I68" s="1387"/>
      <c r="J68" s="595">
        <v>50563</v>
      </c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391</v>
      </c>
      <c r="B69" s="1387"/>
      <c r="C69" s="1387"/>
      <c r="D69" s="1387"/>
      <c r="E69" s="1387"/>
      <c r="F69" s="1387"/>
      <c r="G69" s="1387"/>
      <c r="H69" s="1387"/>
      <c r="I69" s="1387"/>
      <c r="J69" s="595">
        <v>448821</v>
      </c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392</v>
      </c>
      <c r="B70" s="1387"/>
      <c r="C70" s="1387"/>
      <c r="D70" s="1387"/>
      <c r="E70" s="1387"/>
      <c r="F70" s="1387"/>
      <c r="G70" s="1387"/>
      <c r="H70" s="1387"/>
      <c r="I70" s="1387"/>
      <c r="J70" s="595">
        <v>272440</v>
      </c>
      <c r="K70" s="596"/>
      <c r="L70" s="596"/>
      <c r="M70" s="596"/>
      <c r="N70" s="596"/>
      <c r="O70" s="596"/>
      <c r="P70" s="596"/>
      <c r="Q70" s="596"/>
    </row>
    <row r="71" spans="1:17" x14ac:dyDescent="0.2">
      <c r="A71" s="1386" t="s">
        <v>393</v>
      </c>
      <c r="B71" s="1387"/>
      <c r="C71" s="1387"/>
      <c r="D71" s="1387"/>
      <c r="E71" s="1387"/>
      <c r="F71" s="1387"/>
      <c r="G71" s="1387"/>
      <c r="H71" s="1387"/>
      <c r="I71" s="1387"/>
      <c r="J71" s="595">
        <v>161560</v>
      </c>
      <c r="K71" s="596"/>
      <c r="L71" s="596"/>
      <c r="M71" s="596"/>
      <c r="N71" s="596"/>
      <c r="O71" s="596"/>
      <c r="P71" s="596"/>
      <c r="Q71" s="596"/>
    </row>
    <row r="72" spans="1:17" x14ac:dyDescent="0.2">
      <c r="A72" s="1386" t="s">
        <v>524</v>
      </c>
      <c r="B72" s="1387"/>
      <c r="C72" s="1387"/>
      <c r="D72" s="1387"/>
      <c r="E72" s="1387"/>
      <c r="F72" s="1387"/>
      <c r="G72" s="1387"/>
      <c r="H72" s="1387"/>
      <c r="I72" s="1387"/>
      <c r="J72" s="595">
        <v>1208817</v>
      </c>
      <c r="K72" s="596"/>
      <c r="L72" s="596"/>
      <c r="M72" s="596"/>
      <c r="N72" s="596"/>
      <c r="O72" s="596"/>
      <c r="P72" s="596"/>
      <c r="Q72" s="596"/>
    </row>
    <row r="73" spans="1:17" x14ac:dyDescent="0.2">
      <c r="A73" s="1386" t="s">
        <v>525</v>
      </c>
      <c r="B73" s="1387"/>
      <c r="C73" s="1387"/>
      <c r="D73" s="1387"/>
      <c r="E73" s="1387"/>
      <c r="F73" s="1387"/>
      <c r="G73" s="1387"/>
      <c r="H73" s="1387"/>
      <c r="I73" s="1387"/>
      <c r="J73" s="595">
        <v>44726</v>
      </c>
      <c r="K73" s="596"/>
      <c r="L73" s="596"/>
      <c r="M73" s="596"/>
      <c r="N73" s="596"/>
      <c r="O73" s="596"/>
      <c r="P73" s="596"/>
      <c r="Q73" s="596"/>
    </row>
    <row r="74" spans="1:17" x14ac:dyDescent="0.2">
      <c r="A74" s="1388" t="s">
        <v>387</v>
      </c>
      <c r="B74" s="1387"/>
      <c r="C74" s="1387"/>
      <c r="D74" s="1387"/>
      <c r="E74" s="1387"/>
      <c r="F74" s="1387"/>
      <c r="G74" s="1387"/>
      <c r="H74" s="1387"/>
      <c r="I74" s="1387"/>
      <c r="J74" s="599">
        <v>1253543</v>
      </c>
      <c r="K74" s="596"/>
      <c r="L74" s="596"/>
      <c r="M74" s="596"/>
      <c r="N74" s="596"/>
      <c r="O74" s="596"/>
      <c r="P74" s="596"/>
      <c r="Q74" s="596"/>
    </row>
    <row r="75" spans="1:17" x14ac:dyDescent="0.2">
      <c r="A75" s="1386" t="s">
        <v>596</v>
      </c>
      <c r="B75" s="1387"/>
      <c r="C75" s="1387"/>
      <c r="D75" s="1387"/>
      <c r="E75" s="1387"/>
      <c r="F75" s="1387"/>
      <c r="G75" s="1387"/>
      <c r="H75" s="1387"/>
      <c r="I75" s="1387"/>
      <c r="J75" s="595">
        <v>1904243</v>
      </c>
      <c r="K75" s="596"/>
      <c r="L75" s="596"/>
      <c r="M75" s="596"/>
      <c r="N75" s="596"/>
      <c r="O75" s="596"/>
      <c r="P75" s="596"/>
      <c r="Q75" s="596"/>
    </row>
    <row r="76" spans="1:17" x14ac:dyDescent="0.2">
      <c r="A76" s="1386" t="s">
        <v>527</v>
      </c>
      <c r="B76" s="1387"/>
      <c r="C76" s="1387"/>
      <c r="D76" s="1387"/>
      <c r="E76" s="1387"/>
      <c r="F76" s="1387"/>
      <c r="G76" s="1387"/>
      <c r="H76" s="1387"/>
      <c r="I76" s="1387"/>
      <c r="J76" s="903">
        <v>342763.74</v>
      </c>
      <c r="K76" s="596"/>
      <c r="L76" s="596"/>
      <c r="M76" s="596"/>
      <c r="N76" s="596"/>
      <c r="O76" s="596"/>
      <c r="P76" s="596"/>
      <c r="Q76" s="596"/>
    </row>
    <row r="77" spans="1:17" x14ac:dyDescent="0.2">
      <c r="A77" s="1388" t="s">
        <v>394</v>
      </c>
      <c r="B77" s="1387"/>
      <c r="C77" s="1387"/>
      <c r="D77" s="1387"/>
      <c r="E77" s="1387"/>
      <c r="F77" s="1387"/>
      <c r="G77" s="1387"/>
      <c r="H77" s="1387"/>
      <c r="I77" s="1387"/>
      <c r="J77" s="904">
        <v>2247006.7400000002</v>
      </c>
      <c r="K77" s="596"/>
      <c r="L77" s="596"/>
      <c r="M77" s="596"/>
      <c r="N77" s="596"/>
      <c r="O77" s="599">
        <v>1614.16</v>
      </c>
      <c r="P77" s="596"/>
      <c r="Q77" s="599">
        <v>56.74</v>
      </c>
    </row>
    <row r="78" spans="1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1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1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6:17" x14ac:dyDescent="0.2"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6:17" x14ac:dyDescent="0.2"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6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6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6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6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6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6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6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6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6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6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6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6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6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6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  <row r="3434" spans="6:17" x14ac:dyDescent="0.2">
      <c r="F3434" s="605"/>
      <c r="G3434" s="605"/>
      <c r="H3434" s="605"/>
      <c r="I3434" s="605"/>
      <c r="J3434" s="605"/>
      <c r="K3434" s="605"/>
      <c r="L3434" s="605"/>
      <c r="M3434" s="605"/>
      <c r="N3434" s="605"/>
      <c r="O3434" s="605"/>
      <c r="P3434" s="605"/>
      <c r="Q3434" s="605"/>
    </row>
  </sheetData>
  <mergeCells count="51">
    <mergeCell ref="A77:I77"/>
    <mergeCell ref="A71:I71"/>
    <mergeCell ref="A72:I72"/>
    <mergeCell ref="A73:I73"/>
    <mergeCell ref="A74:I74"/>
    <mergeCell ref="A75:I75"/>
    <mergeCell ref="A76:I76"/>
    <mergeCell ref="A65:I65"/>
    <mergeCell ref="A66:I66"/>
    <mergeCell ref="A67:I67"/>
    <mergeCell ref="A68:I68"/>
    <mergeCell ref="A69:I69"/>
    <mergeCell ref="A70:I70"/>
    <mergeCell ref="A59:I59"/>
    <mergeCell ref="A60:I60"/>
    <mergeCell ref="A61:I61"/>
    <mergeCell ref="A62:I62"/>
    <mergeCell ref="A63:I63"/>
    <mergeCell ref="A64:I64"/>
    <mergeCell ref="A41:I41"/>
    <mergeCell ref="A42:Q42"/>
    <mergeCell ref="A48:I48"/>
    <mergeCell ref="A49:Q49"/>
    <mergeCell ref="A56:I56"/>
    <mergeCell ref="A57:Q57"/>
    <mergeCell ref="P26:P28"/>
    <mergeCell ref="Q26:Q28"/>
    <mergeCell ref="F27:F28"/>
    <mergeCell ref="G27:I27"/>
    <mergeCell ref="J27:J28"/>
    <mergeCell ref="K27:M27"/>
    <mergeCell ref="D13:O13"/>
    <mergeCell ref="J22:K22"/>
    <mergeCell ref="A26:A28"/>
    <mergeCell ref="B26:B28"/>
    <mergeCell ref="C26:C28"/>
    <mergeCell ref="J21:K21"/>
    <mergeCell ref="D26:D28"/>
    <mergeCell ref="E26:E28"/>
    <mergeCell ref="J17:K17"/>
    <mergeCell ref="J18:K18"/>
    <mergeCell ref="A36:Q36"/>
    <mergeCell ref="A58:I58"/>
    <mergeCell ref="J19:K19"/>
    <mergeCell ref="J20:K20"/>
    <mergeCell ref="F26:I26"/>
    <mergeCell ref="J26:M26"/>
    <mergeCell ref="A30:Q30"/>
    <mergeCell ref="A35:I35"/>
    <mergeCell ref="N26:N28"/>
    <mergeCell ref="O26:O2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Q2262"/>
  <sheetViews>
    <sheetView topLeftCell="A93" workbookViewId="0">
      <selection activeCell="L74" sqref="L74"/>
    </sheetView>
  </sheetViews>
  <sheetFormatPr defaultRowHeight="12.75" outlineLevelRow="2" outlineLevelCol="1" x14ac:dyDescent="0.2"/>
  <cols>
    <col min="1" max="1" width="3.28515625" style="582" customWidth="1"/>
    <col min="2" max="2" width="9" style="583" customWidth="1"/>
    <col min="3" max="3" width="34.28515625" style="584" customWidth="1"/>
    <col min="4" max="4" width="7.7109375" style="585" customWidth="1"/>
    <col min="5" max="5" width="16.42578125" style="751" customWidth="1"/>
    <col min="6" max="6" width="7.28515625" style="586" customWidth="1"/>
    <col min="7" max="9" width="6.7109375" style="586" customWidth="1"/>
    <col min="10" max="10" width="7.7109375" style="586" customWidth="1"/>
    <col min="11" max="11" width="7.28515625" style="586" customWidth="1"/>
    <col min="12" max="16" width="6.7109375" style="586" customWidth="1"/>
    <col min="17" max="17" width="5.7109375" style="567" customWidth="1" outlineLevel="1"/>
    <col min="18" max="16384" width="9.140625" style="567"/>
  </cols>
  <sheetData>
    <row r="1" spans="1:17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</row>
    <row r="2" spans="1:17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</row>
    <row r="3" spans="1:17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</row>
    <row r="4" spans="1:17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</row>
    <row r="5" spans="1:17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</row>
    <row r="6" spans="1:17" x14ac:dyDescent="0.2">
      <c r="A6" s="564"/>
      <c r="B6" s="568"/>
      <c r="C6" s="562"/>
      <c r="D6" s="563"/>
      <c r="E6" s="567"/>
      <c r="F6" s="565"/>
      <c r="G6" s="565"/>
      <c r="H6" s="564"/>
      <c r="I6" s="565"/>
      <c r="J6" s="571"/>
      <c r="K6" s="565"/>
      <c r="L6" s="565"/>
      <c r="M6" s="565"/>
      <c r="N6" s="565"/>
      <c r="O6" s="565"/>
      <c r="P6" s="565"/>
      <c r="Q6" s="565"/>
    </row>
    <row r="7" spans="1:17" x14ac:dyDescent="0.2">
      <c r="A7" s="564"/>
      <c r="B7" s="568"/>
      <c r="C7" s="562"/>
      <c r="D7" s="563"/>
      <c r="E7" s="572"/>
      <c r="F7" s="573"/>
      <c r="G7" s="573"/>
      <c r="H7" s="574" t="s">
        <v>308</v>
      </c>
      <c r="I7" s="574"/>
      <c r="J7" s="570"/>
      <c r="K7" s="565"/>
      <c r="L7" s="565"/>
      <c r="M7" s="565"/>
      <c r="N7" s="565"/>
      <c r="O7" s="565"/>
      <c r="P7" s="565"/>
      <c r="Q7" s="565"/>
    </row>
    <row r="8" spans="1:17" x14ac:dyDescent="0.2">
      <c r="A8" s="564"/>
      <c r="B8" s="568"/>
      <c r="C8" s="562"/>
      <c r="D8" s="563"/>
      <c r="E8" s="567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</row>
    <row r="9" spans="1:17" x14ac:dyDescent="0.2">
      <c r="A9" s="564"/>
      <c r="B9" s="568"/>
      <c r="C9" s="562"/>
      <c r="D9" s="563"/>
      <c r="E9" s="567"/>
      <c r="F9" s="565"/>
      <c r="G9" s="565"/>
      <c r="H9" s="575" t="s">
        <v>743</v>
      </c>
      <c r="I9" s="575"/>
      <c r="J9" s="565"/>
      <c r="K9" s="565"/>
      <c r="L9" s="565"/>
      <c r="M9" s="565"/>
      <c r="N9" s="565"/>
      <c r="O9" s="565"/>
      <c r="P9" s="565"/>
      <c r="Q9" s="565"/>
    </row>
    <row r="10" spans="1:17" x14ac:dyDescent="0.2">
      <c r="A10" s="564"/>
      <c r="B10" s="568"/>
      <c r="C10" s="562"/>
      <c r="D10" s="563"/>
      <c r="E10" s="567"/>
      <c r="F10" s="565"/>
      <c r="G10" s="565"/>
      <c r="H10" s="564" t="s">
        <v>310</v>
      </c>
      <c r="I10" s="564"/>
      <c r="J10" s="565"/>
      <c r="K10" s="565"/>
      <c r="L10" s="565"/>
      <c r="M10" s="565"/>
      <c r="N10" s="565"/>
      <c r="O10" s="565"/>
      <c r="P10" s="565"/>
      <c r="Q10" s="565"/>
    </row>
    <row r="11" spans="1:17" x14ac:dyDescent="0.2">
      <c r="A11" s="564"/>
      <c r="B11" s="568"/>
      <c r="C11" s="562"/>
      <c r="D11" s="563"/>
      <c r="E11" s="567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</row>
    <row r="12" spans="1:17" ht="66.75" customHeight="1" x14ac:dyDescent="0.2">
      <c r="A12" s="564"/>
      <c r="B12" s="568"/>
      <c r="C12" s="576" t="s">
        <v>311</v>
      </c>
      <c r="D12" s="1441" t="s">
        <v>744</v>
      </c>
      <c r="E12" s="1441"/>
      <c r="F12" s="1441"/>
      <c r="G12" s="1441"/>
      <c r="H12" s="1441"/>
      <c r="I12" s="1441"/>
      <c r="J12" s="1441"/>
      <c r="K12" s="1441"/>
      <c r="L12" s="1441"/>
      <c r="M12" s="1441"/>
      <c r="N12" s="1441"/>
      <c r="O12" s="1441"/>
      <c r="P12" s="565"/>
      <c r="Q12" s="565"/>
    </row>
    <row r="13" spans="1:17" x14ac:dyDescent="0.2">
      <c r="A13" s="564"/>
      <c r="B13" s="568"/>
      <c r="C13" s="562"/>
      <c r="D13" s="563"/>
      <c r="E13" s="572"/>
      <c r="F13" s="570"/>
      <c r="G13" s="570"/>
      <c r="H13" s="577" t="s">
        <v>312</v>
      </c>
      <c r="I13" s="577"/>
      <c r="J13" s="570"/>
      <c r="K13" s="570"/>
      <c r="L13" s="565"/>
      <c r="M13" s="565"/>
      <c r="N13" s="565"/>
      <c r="O13" s="565"/>
      <c r="P13" s="565"/>
      <c r="Q13" s="565"/>
    </row>
    <row r="14" spans="1:17" x14ac:dyDescent="0.2">
      <c r="A14" s="578"/>
      <c r="B14" s="579"/>
      <c r="C14" s="563"/>
      <c r="D14" s="567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</row>
    <row r="15" spans="1:17" x14ac:dyDescent="0.2">
      <c r="A15" s="564"/>
      <c r="B15" s="568"/>
      <c r="C15" s="563"/>
      <c r="D15" s="580" t="s">
        <v>313</v>
      </c>
      <c r="E15" s="565"/>
      <c r="F15" s="565"/>
      <c r="G15" s="565"/>
      <c r="H15" s="580"/>
      <c r="I15" s="580"/>
      <c r="J15" s="580"/>
      <c r="K15" s="565"/>
      <c r="L15" s="565"/>
      <c r="M15" s="565"/>
      <c r="N15" s="565"/>
      <c r="O15" s="565"/>
      <c r="P15" s="565"/>
      <c r="Q15" s="565"/>
    </row>
    <row r="16" spans="1:17" x14ac:dyDescent="0.2">
      <c r="A16" s="564"/>
      <c r="B16" s="568"/>
      <c r="C16" s="563"/>
      <c r="D16" s="580" t="s">
        <v>314</v>
      </c>
      <c r="E16" s="565"/>
      <c r="F16" s="565"/>
      <c r="G16" s="565"/>
      <c r="H16" s="580"/>
      <c r="I16" s="580"/>
      <c r="J16" s="1399" t="s">
        <v>765</v>
      </c>
      <c r="K16" s="1400"/>
      <c r="L16" s="569" t="s">
        <v>315</v>
      </c>
      <c r="M16" s="565"/>
      <c r="N16" s="565"/>
      <c r="O16" s="565"/>
      <c r="P16" s="565"/>
    </row>
    <row r="17" spans="1:17" outlineLevel="1" x14ac:dyDescent="0.2">
      <c r="A17" s="564"/>
      <c r="B17" s="568"/>
      <c r="C17" s="563"/>
      <c r="D17" s="580" t="s">
        <v>316</v>
      </c>
      <c r="E17" s="565"/>
      <c r="F17" s="565"/>
      <c r="G17" s="565"/>
      <c r="H17" s="580"/>
      <c r="I17" s="580"/>
      <c r="J17" s="1399" t="s">
        <v>766</v>
      </c>
      <c r="K17" s="1400"/>
      <c r="L17" s="569" t="s">
        <v>315</v>
      </c>
      <c r="M17" s="565"/>
      <c r="N17" s="565"/>
      <c r="O17" s="565"/>
      <c r="P17" s="565"/>
    </row>
    <row r="18" spans="1:17" outlineLevel="1" x14ac:dyDescent="0.2">
      <c r="A18" s="564"/>
      <c r="B18" s="568"/>
      <c r="C18" s="563"/>
      <c r="D18" s="580" t="s">
        <v>317</v>
      </c>
      <c r="E18" s="565"/>
      <c r="F18" s="565"/>
      <c r="G18" s="565"/>
      <c r="H18" s="580"/>
      <c r="I18" s="580"/>
      <c r="J18" s="1399" t="s">
        <v>767</v>
      </c>
      <c r="K18" s="1400"/>
      <c r="L18" s="569" t="s">
        <v>315</v>
      </c>
      <c r="M18" s="565"/>
      <c r="N18" s="565"/>
      <c r="O18" s="565"/>
      <c r="P18" s="565"/>
    </row>
    <row r="19" spans="1:17" outlineLevel="1" x14ac:dyDescent="0.2">
      <c r="A19" s="564"/>
      <c r="B19" s="568"/>
      <c r="C19" s="563"/>
      <c r="D19" s="580" t="s">
        <v>318</v>
      </c>
      <c r="E19" s="565"/>
      <c r="F19" s="565"/>
      <c r="G19" s="565"/>
      <c r="H19" s="580"/>
      <c r="I19" s="580"/>
      <c r="J19" s="1399" t="s">
        <v>682</v>
      </c>
      <c r="K19" s="1400"/>
      <c r="L19" s="569" t="s">
        <v>315</v>
      </c>
      <c r="M19" s="565"/>
      <c r="N19" s="565"/>
      <c r="O19" s="565"/>
      <c r="P19" s="565"/>
    </row>
    <row r="20" spans="1:17" x14ac:dyDescent="0.2">
      <c r="A20" s="564"/>
      <c r="B20" s="568"/>
      <c r="C20" s="563"/>
      <c r="D20" s="580" t="s">
        <v>482</v>
      </c>
      <c r="E20" s="565"/>
      <c r="F20" s="565"/>
      <c r="G20" s="565"/>
      <c r="H20" s="580"/>
      <c r="I20" s="580"/>
      <c r="J20" s="1399" t="s">
        <v>768</v>
      </c>
      <c r="K20" s="1400"/>
      <c r="L20" s="569" t="s">
        <v>315</v>
      </c>
      <c r="M20" s="565"/>
      <c r="N20" s="565"/>
      <c r="O20" s="565"/>
      <c r="P20" s="565"/>
    </row>
    <row r="21" spans="1:17" outlineLevel="1" x14ac:dyDescent="0.2">
      <c r="A21" s="564"/>
      <c r="B21" s="568"/>
      <c r="C21" s="563"/>
      <c r="D21" s="580" t="s">
        <v>319</v>
      </c>
      <c r="E21" s="565"/>
      <c r="F21" s="565"/>
      <c r="G21" s="565"/>
      <c r="H21" s="580"/>
      <c r="I21" s="580"/>
      <c r="J21" s="1399" t="s">
        <v>769</v>
      </c>
      <c r="K21" s="1400"/>
      <c r="L21" s="569" t="s">
        <v>320</v>
      </c>
      <c r="M21" s="565"/>
      <c r="N21" s="565"/>
      <c r="O21" s="565"/>
      <c r="P21" s="565"/>
    </row>
    <row r="22" spans="1:17" x14ac:dyDescent="0.2">
      <c r="A22" s="564"/>
      <c r="B22" s="568"/>
      <c r="C22" s="563"/>
      <c r="D22" s="581" t="s">
        <v>485</v>
      </c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</row>
    <row r="25" spans="1:17" ht="19.5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401"/>
      <c r="L25" s="1401"/>
      <c r="M25" s="1401"/>
      <c r="N25" s="1401"/>
      <c r="O25" s="1392" t="s">
        <v>328</v>
      </c>
      <c r="P25" s="1392" t="s">
        <v>329</v>
      </c>
      <c r="Q25" s="1397" t="s">
        <v>486</v>
      </c>
    </row>
    <row r="26" spans="1:17" ht="18.75" customHeight="1" x14ac:dyDescent="0.2">
      <c r="A26" s="1393"/>
      <c r="B26" s="1395"/>
      <c r="C26" s="1396"/>
      <c r="D26" s="1392"/>
      <c r="E26" s="1392"/>
      <c r="F26" s="1392" t="s">
        <v>330</v>
      </c>
      <c r="G26" s="1392" t="s">
        <v>331</v>
      </c>
      <c r="H26" s="1393"/>
      <c r="I26" s="1393"/>
      <c r="J26" s="1392" t="s">
        <v>487</v>
      </c>
      <c r="K26" s="1392" t="s">
        <v>330</v>
      </c>
      <c r="L26" s="1392" t="s">
        <v>331</v>
      </c>
      <c r="M26" s="1393"/>
      <c r="N26" s="1393"/>
      <c r="O26" s="1392"/>
      <c r="P26" s="1392"/>
      <c r="Q26" s="1397"/>
    </row>
    <row r="27" spans="1:17" ht="22.5" customHeight="1" x14ac:dyDescent="0.2">
      <c r="A27" s="1393"/>
      <c r="B27" s="1395"/>
      <c r="C27" s="1396"/>
      <c r="D27" s="1392"/>
      <c r="E27" s="1392"/>
      <c r="F27" s="1393"/>
      <c r="G27" s="587" t="s">
        <v>332</v>
      </c>
      <c r="H27" s="587" t="s">
        <v>333</v>
      </c>
      <c r="I27" s="587" t="s">
        <v>334</v>
      </c>
      <c r="J27" s="1396"/>
      <c r="K27" s="1393"/>
      <c r="L27" s="587" t="s">
        <v>332</v>
      </c>
      <c r="M27" s="587" t="s">
        <v>333</v>
      </c>
      <c r="N27" s="587" t="s">
        <v>334</v>
      </c>
      <c r="O27" s="1392"/>
      <c r="P27" s="1392"/>
      <c r="Q27" s="1397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3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434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417</v>
      </c>
      <c r="C30" s="592" t="s">
        <v>559</v>
      </c>
      <c r="D30" s="593" t="s">
        <v>416</v>
      </c>
      <c r="E30" s="594">
        <v>7</v>
      </c>
      <c r="F30" s="595">
        <v>204.18</v>
      </c>
      <c r="G30" s="595">
        <v>34.659999999999997</v>
      </c>
      <c r="H30" s="595">
        <v>162.31</v>
      </c>
      <c r="I30" s="595">
        <v>17.47</v>
      </c>
      <c r="J30" s="596"/>
      <c r="K30" s="596">
        <v>1429</v>
      </c>
      <c r="L30" s="596">
        <v>243</v>
      </c>
      <c r="M30" s="596">
        <v>1136</v>
      </c>
      <c r="N30" s="596">
        <v>122</v>
      </c>
      <c r="O30" s="596">
        <v>3.32</v>
      </c>
      <c r="P30" s="596">
        <v>23.24</v>
      </c>
      <c r="Q30" s="596"/>
    </row>
    <row r="31" spans="1:17" ht="96" x14ac:dyDescent="0.2">
      <c r="A31" s="590">
        <v>2</v>
      </c>
      <c r="B31" s="591" t="s">
        <v>415</v>
      </c>
      <c r="C31" s="592" t="s">
        <v>582</v>
      </c>
      <c r="D31" s="593" t="s">
        <v>416</v>
      </c>
      <c r="E31" s="594">
        <v>30</v>
      </c>
      <c r="F31" s="595">
        <v>110.89</v>
      </c>
      <c r="G31" s="595">
        <v>20.57</v>
      </c>
      <c r="H31" s="595">
        <v>88.88</v>
      </c>
      <c r="I31" s="595">
        <v>9.44</v>
      </c>
      <c r="J31" s="596"/>
      <c r="K31" s="596">
        <v>3327</v>
      </c>
      <c r="L31" s="596">
        <v>617</v>
      </c>
      <c r="M31" s="596">
        <v>2666</v>
      </c>
      <c r="N31" s="596">
        <v>283</v>
      </c>
      <c r="O31" s="596">
        <v>1.97</v>
      </c>
      <c r="P31" s="596">
        <v>59.1</v>
      </c>
      <c r="Q31" s="596"/>
    </row>
    <row r="32" spans="1:17" ht="108" x14ac:dyDescent="0.2">
      <c r="A32" s="590">
        <v>3</v>
      </c>
      <c r="B32" s="591" t="s">
        <v>419</v>
      </c>
      <c r="C32" s="592" t="s">
        <v>560</v>
      </c>
      <c r="D32" s="593" t="s">
        <v>359</v>
      </c>
      <c r="E32" s="594">
        <v>7</v>
      </c>
      <c r="F32" s="595">
        <v>14.63</v>
      </c>
      <c r="G32" s="595">
        <v>10.42</v>
      </c>
      <c r="H32" s="595">
        <v>3.68</v>
      </c>
      <c r="I32" s="595">
        <v>0.15</v>
      </c>
      <c r="J32" s="596"/>
      <c r="K32" s="596">
        <v>102</v>
      </c>
      <c r="L32" s="596">
        <v>73</v>
      </c>
      <c r="M32" s="596">
        <v>26</v>
      </c>
      <c r="N32" s="596">
        <v>1</v>
      </c>
      <c r="O32" s="596">
        <v>0.91349999999999998</v>
      </c>
      <c r="P32" s="596">
        <v>6.39</v>
      </c>
      <c r="Q32" s="596"/>
    </row>
    <row r="33" spans="1:17" ht="108" x14ac:dyDescent="0.2">
      <c r="A33" s="590">
        <v>4</v>
      </c>
      <c r="B33" s="591" t="s">
        <v>418</v>
      </c>
      <c r="C33" s="592" t="s">
        <v>583</v>
      </c>
      <c r="D33" s="593" t="s">
        <v>359</v>
      </c>
      <c r="E33" s="594">
        <v>30</v>
      </c>
      <c r="F33" s="595">
        <v>8.16</v>
      </c>
      <c r="G33" s="595">
        <v>4.07</v>
      </c>
      <c r="H33" s="595">
        <v>3.68</v>
      </c>
      <c r="I33" s="595">
        <v>0.15</v>
      </c>
      <c r="J33" s="596"/>
      <c r="K33" s="596">
        <v>245</v>
      </c>
      <c r="L33" s="596">
        <v>122</v>
      </c>
      <c r="M33" s="596">
        <v>110</v>
      </c>
      <c r="N33" s="596">
        <v>5</v>
      </c>
      <c r="O33" s="596">
        <v>0.35699999999999998</v>
      </c>
      <c r="P33" s="596">
        <v>10.71</v>
      </c>
      <c r="Q33" s="596"/>
    </row>
    <row r="34" spans="1:17" x14ac:dyDescent="0.2">
      <c r="A34" s="1386" t="s">
        <v>494</v>
      </c>
      <c r="B34" s="1387"/>
      <c r="C34" s="1387"/>
      <c r="D34" s="1387"/>
      <c r="E34" s="1387"/>
      <c r="F34" s="1387"/>
      <c r="G34" s="1387"/>
      <c r="H34" s="1387"/>
      <c r="I34" s="1387"/>
      <c r="J34" s="1387"/>
      <c r="K34" s="595">
        <v>5103</v>
      </c>
      <c r="L34" s="595">
        <v>1055</v>
      </c>
      <c r="M34" s="595">
        <v>3938</v>
      </c>
      <c r="N34" s="595">
        <v>411</v>
      </c>
      <c r="O34" s="596"/>
      <c r="P34" s="595">
        <v>99.44</v>
      </c>
      <c r="Q34" s="596"/>
    </row>
    <row r="35" spans="1:17" x14ac:dyDescent="0.2">
      <c r="A35" s="1386" t="s">
        <v>513</v>
      </c>
      <c r="B35" s="1387"/>
      <c r="C35" s="1387"/>
      <c r="D35" s="1387"/>
      <c r="E35" s="1387"/>
      <c r="F35" s="1387"/>
      <c r="G35" s="1387"/>
      <c r="H35" s="1387"/>
      <c r="I35" s="1387"/>
      <c r="J35" s="1387"/>
      <c r="K35" s="595">
        <v>6999</v>
      </c>
      <c r="L35" s="595">
        <v>1456</v>
      </c>
      <c r="M35" s="595">
        <v>5433</v>
      </c>
      <c r="N35" s="595">
        <v>567</v>
      </c>
      <c r="O35" s="596"/>
      <c r="P35" s="595">
        <v>137.22999999999999</v>
      </c>
      <c r="Q35" s="596"/>
    </row>
    <row r="36" spans="1:17" x14ac:dyDescent="0.2">
      <c r="A36" s="1386" t="s">
        <v>496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595">
        <v>59182</v>
      </c>
      <c r="L36" s="595">
        <v>23529</v>
      </c>
      <c r="M36" s="595">
        <v>35152</v>
      </c>
      <c r="N36" s="595">
        <v>9162</v>
      </c>
      <c r="O36" s="596"/>
      <c r="P36" s="595">
        <v>137.22999999999999</v>
      </c>
      <c r="Q36" s="596"/>
    </row>
    <row r="37" spans="1:17" x14ac:dyDescent="0.2">
      <c r="A37" s="1386" t="s">
        <v>381</v>
      </c>
      <c r="B37" s="1387"/>
      <c r="C37" s="1387"/>
      <c r="D37" s="1387"/>
      <c r="E37" s="1387"/>
      <c r="F37" s="1387"/>
      <c r="G37" s="1387"/>
      <c r="H37" s="1387"/>
      <c r="I37" s="1387"/>
      <c r="J37" s="1387"/>
      <c r="K37" s="595">
        <v>28737</v>
      </c>
      <c r="L37" s="596"/>
      <c r="M37" s="596"/>
      <c r="N37" s="596"/>
      <c r="O37" s="596"/>
      <c r="P37" s="596"/>
      <c r="Q37" s="596"/>
    </row>
    <row r="38" spans="1:17" x14ac:dyDescent="0.2">
      <c r="A38" s="1386" t="s">
        <v>382</v>
      </c>
      <c r="B38" s="1387"/>
      <c r="C38" s="1387"/>
      <c r="D38" s="1387"/>
      <c r="E38" s="1387"/>
      <c r="F38" s="1387"/>
      <c r="G38" s="1387"/>
      <c r="H38" s="1387"/>
      <c r="I38" s="1387"/>
      <c r="J38" s="1387"/>
      <c r="K38" s="595">
        <v>15871</v>
      </c>
      <c r="L38" s="596"/>
      <c r="M38" s="596"/>
      <c r="N38" s="596"/>
      <c r="O38" s="596"/>
      <c r="P38" s="596"/>
      <c r="Q38" s="596"/>
    </row>
    <row r="39" spans="1:17" x14ac:dyDescent="0.2">
      <c r="A39" s="1388" t="s">
        <v>561</v>
      </c>
      <c r="B39" s="1387"/>
      <c r="C39" s="1387"/>
      <c r="D39" s="1387"/>
      <c r="E39" s="1387"/>
      <c r="F39" s="1387"/>
      <c r="G39" s="1387"/>
      <c r="H39" s="1387"/>
      <c r="I39" s="1387"/>
      <c r="J39" s="1387"/>
      <c r="K39" s="596"/>
      <c r="L39" s="596"/>
      <c r="M39" s="596"/>
      <c r="N39" s="596"/>
      <c r="O39" s="596"/>
      <c r="P39" s="596"/>
      <c r="Q39" s="596"/>
    </row>
    <row r="40" spans="1:17" x14ac:dyDescent="0.2">
      <c r="A40" s="1386" t="s">
        <v>384</v>
      </c>
      <c r="B40" s="1387"/>
      <c r="C40" s="1387"/>
      <c r="D40" s="1387"/>
      <c r="E40" s="1387"/>
      <c r="F40" s="1387"/>
      <c r="G40" s="1387"/>
      <c r="H40" s="1387"/>
      <c r="I40" s="1387"/>
      <c r="J40" s="1387"/>
      <c r="K40" s="595">
        <v>92206</v>
      </c>
      <c r="L40" s="596"/>
      <c r="M40" s="596"/>
      <c r="N40" s="596"/>
      <c r="O40" s="596"/>
      <c r="P40" s="595">
        <v>113.63</v>
      </c>
      <c r="Q40" s="596"/>
    </row>
    <row r="41" spans="1:17" x14ac:dyDescent="0.2">
      <c r="A41" s="1386" t="s">
        <v>385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595">
        <v>11584</v>
      </c>
      <c r="L41" s="596"/>
      <c r="M41" s="596"/>
      <c r="N41" s="596"/>
      <c r="O41" s="596"/>
      <c r="P41" s="595">
        <v>23.6</v>
      </c>
      <c r="Q41" s="596"/>
    </row>
    <row r="42" spans="1:17" x14ac:dyDescent="0.2">
      <c r="A42" s="1386" t="s">
        <v>387</v>
      </c>
      <c r="B42" s="1387"/>
      <c r="C42" s="1387"/>
      <c r="D42" s="1387"/>
      <c r="E42" s="1387"/>
      <c r="F42" s="1387"/>
      <c r="G42" s="1387"/>
      <c r="H42" s="1387"/>
      <c r="I42" s="1387"/>
      <c r="J42" s="1387"/>
      <c r="K42" s="595">
        <v>103790</v>
      </c>
      <c r="L42" s="596"/>
      <c r="M42" s="596"/>
      <c r="N42" s="596"/>
      <c r="O42" s="596"/>
      <c r="P42" s="595">
        <v>137.22999999999999</v>
      </c>
      <c r="Q42" s="596"/>
    </row>
    <row r="43" spans="1:17" x14ac:dyDescent="0.2">
      <c r="A43" s="1386" t="s">
        <v>388</v>
      </c>
      <c r="B43" s="1387"/>
      <c r="C43" s="1387"/>
      <c r="D43" s="1387"/>
      <c r="E43" s="1387"/>
      <c r="F43" s="1387"/>
      <c r="G43" s="1387"/>
      <c r="H43" s="1387"/>
      <c r="I43" s="1387"/>
      <c r="J43" s="1387"/>
      <c r="K43" s="596"/>
      <c r="L43" s="596"/>
      <c r="M43" s="596"/>
      <c r="N43" s="596"/>
      <c r="O43" s="596"/>
      <c r="P43" s="596"/>
      <c r="Q43" s="596"/>
    </row>
    <row r="44" spans="1:17" x14ac:dyDescent="0.2">
      <c r="A44" s="1386" t="s">
        <v>389</v>
      </c>
      <c r="B44" s="1387"/>
      <c r="C44" s="1387"/>
      <c r="D44" s="1387"/>
      <c r="E44" s="1387"/>
      <c r="F44" s="1387"/>
      <c r="G44" s="1387"/>
      <c r="H44" s="1387"/>
      <c r="I44" s="1387"/>
      <c r="J44" s="1387"/>
      <c r="K44" s="595">
        <v>501</v>
      </c>
      <c r="L44" s="596"/>
      <c r="M44" s="596"/>
      <c r="N44" s="596"/>
      <c r="O44" s="596"/>
      <c r="P44" s="596"/>
      <c r="Q44" s="596"/>
    </row>
    <row r="45" spans="1:17" x14ac:dyDescent="0.2">
      <c r="A45" s="1386" t="s">
        <v>390</v>
      </c>
      <c r="B45" s="1387"/>
      <c r="C45" s="1387"/>
      <c r="D45" s="1387"/>
      <c r="E45" s="1387"/>
      <c r="F45" s="1387"/>
      <c r="G45" s="1387"/>
      <c r="H45" s="1387"/>
      <c r="I45" s="1387"/>
      <c r="J45" s="1387"/>
      <c r="K45" s="595">
        <v>35152</v>
      </c>
      <c r="L45" s="596"/>
      <c r="M45" s="596"/>
      <c r="N45" s="596"/>
      <c r="O45" s="596"/>
      <c r="P45" s="596"/>
      <c r="Q45" s="596"/>
    </row>
    <row r="46" spans="1:17" x14ac:dyDescent="0.2">
      <c r="A46" s="1386" t="s">
        <v>391</v>
      </c>
      <c r="B46" s="1387"/>
      <c r="C46" s="1387"/>
      <c r="D46" s="1387"/>
      <c r="E46" s="1387"/>
      <c r="F46" s="1387"/>
      <c r="G46" s="1387"/>
      <c r="H46" s="1387"/>
      <c r="I46" s="1387"/>
      <c r="J46" s="1387"/>
      <c r="K46" s="595">
        <v>32691</v>
      </c>
      <c r="L46" s="596"/>
      <c r="M46" s="596"/>
      <c r="N46" s="596"/>
      <c r="O46" s="596"/>
      <c r="P46" s="596"/>
      <c r="Q46" s="596"/>
    </row>
    <row r="47" spans="1:17" x14ac:dyDescent="0.2">
      <c r="A47" s="1386" t="s">
        <v>392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595">
        <v>28737</v>
      </c>
      <c r="L47" s="596"/>
      <c r="M47" s="596"/>
      <c r="N47" s="596"/>
      <c r="O47" s="596"/>
      <c r="P47" s="596"/>
      <c r="Q47" s="596"/>
    </row>
    <row r="48" spans="1:17" x14ac:dyDescent="0.2">
      <c r="A48" s="1386" t="s">
        <v>393</v>
      </c>
      <c r="B48" s="1387"/>
      <c r="C48" s="1387"/>
      <c r="D48" s="1387"/>
      <c r="E48" s="1387"/>
      <c r="F48" s="1387"/>
      <c r="G48" s="1387"/>
      <c r="H48" s="1387"/>
      <c r="I48" s="1387"/>
      <c r="J48" s="1387"/>
      <c r="K48" s="595">
        <v>15871</v>
      </c>
      <c r="L48" s="596"/>
      <c r="M48" s="596"/>
      <c r="N48" s="596"/>
      <c r="O48" s="596"/>
      <c r="P48" s="596"/>
      <c r="Q48" s="596"/>
    </row>
    <row r="49" spans="1:17" x14ac:dyDescent="0.2">
      <c r="A49" s="1388" t="s">
        <v>435</v>
      </c>
      <c r="B49" s="1387"/>
      <c r="C49" s="1387"/>
      <c r="D49" s="1387"/>
      <c r="E49" s="1387"/>
      <c r="F49" s="1387"/>
      <c r="G49" s="1387"/>
      <c r="H49" s="1387"/>
      <c r="I49" s="1387"/>
      <c r="J49" s="1387"/>
      <c r="K49" s="599">
        <v>103790</v>
      </c>
      <c r="L49" s="596"/>
      <c r="M49" s="596"/>
      <c r="N49" s="596"/>
      <c r="O49" s="596"/>
      <c r="P49" s="599">
        <v>137.22999999999999</v>
      </c>
      <c r="Q49" s="596"/>
    </row>
    <row r="50" spans="1:17" ht="19.149999999999999" customHeight="1" x14ac:dyDescent="0.2">
      <c r="A50" s="1391" t="s">
        <v>436</v>
      </c>
      <c r="B50" s="1387"/>
      <c r="C50" s="1387"/>
      <c r="D50" s="1387"/>
      <c r="E50" s="1387"/>
      <c r="F50" s="1387"/>
      <c r="G50" s="1387"/>
      <c r="H50" s="1387"/>
      <c r="I50" s="1387"/>
      <c r="J50" s="1387"/>
      <c r="K50" s="1387"/>
      <c r="L50" s="1387"/>
      <c r="M50" s="1387"/>
      <c r="N50" s="1387"/>
      <c r="O50" s="1387"/>
      <c r="P50" s="1387"/>
      <c r="Q50" s="1387"/>
    </row>
    <row r="51" spans="1:17" ht="108" x14ac:dyDescent="0.2">
      <c r="A51" s="590">
        <v>5</v>
      </c>
      <c r="B51" s="591" t="s">
        <v>562</v>
      </c>
      <c r="C51" s="592" t="s">
        <v>563</v>
      </c>
      <c r="D51" s="593" t="s">
        <v>420</v>
      </c>
      <c r="E51" s="597">
        <v>1.82</v>
      </c>
      <c r="F51" s="595">
        <v>3185.92</v>
      </c>
      <c r="G51" s="595">
        <v>395.58</v>
      </c>
      <c r="H51" s="595">
        <v>25.52</v>
      </c>
      <c r="I51" s="595">
        <v>0.15</v>
      </c>
      <c r="J51" s="596"/>
      <c r="K51" s="596">
        <v>5798</v>
      </c>
      <c r="L51" s="596">
        <v>720</v>
      </c>
      <c r="M51" s="596">
        <v>46</v>
      </c>
      <c r="N51" s="596"/>
      <c r="O51" s="596">
        <v>34.700000000000003</v>
      </c>
      <c r="P51" s="596">
        <v>63.15</v>
      </c>
      <c r="Q51" s="596"/>
    </row>
    <row r="52" spans="1:17" ht="144" x14ac:dyDescent="0.2">
      <c r="A52" s="590">
        <v>6</v>
      </c>
      <c r="B52" s="591" t="s">
        <v>421</v>
      </c>
      <c r="C52" s="592" t="s">
        <v>564</v>
      </c>
      <c r="D52" s="593" t="s">
        <v>359</v>
      </c>
      <c r="E52" s="594">
        <v>37</v>
      </c>
      <c r="F52" s="595">
        <v>13.95</v>
      </c>
      <c r="G52" s="595">
        <v>13.41</v>
      </c>
      <c r="H52" s="596"/>
      <c r="I52" s="596"/>
      <c r="J52" s="596"/>
      <c r="K52" s="596">
        <v>516</v>
      </c>
      <c r="L52" s="596">
        <v>496</v>
      </c>
      <c r="M52" s="596"/>
      <c r="N52" s="596"/>
      <c r="O52" s="596">
        <v>1.1759999999999999</v>
      </c>
      <c r="P52" s="596">
        <v>43.51</v>
      </c>
      <c r="Q52" s="596"/>
    </row>
    <row r="53" spans="1:17" ht="108" x14ac:dyDescent="0.2">
      <c r="A53" s="590">
        <v>7</v>
      </c>
      <c r="B53" s="591" t="s">
        <v>422</v>
      </c>
      <c r="C53" s="592" t="s">
        <v>565</v>
      </c>
      <c r="D53" s="593" t="s">
        <v>423</v>
      </c>
      <c r="E53" s="594">
        <v>1</v>
      </c>
      <c r="F53" s="595">
        <v>2143.8200000000002</v>
      </c>
      <c r="G53" s="595">
        <v>270.18</v>
      </c>
      <c r="H53" s="595">
        <v>662.32</v>
      </c>
      <c r="I53" s="595">
        <v>33.9</v>
      </c>
      <c r="J53" s="596"/>
      <c r="K53" s="596">
        <v>2144</v>
      </c>
      <c r="L53" s="596">
        <v>270</v>
      </c>
      <c r="M53" s="596">
        <v>662</v>
      </c>
      <c r="N53" s="596">
        <v>34</v>
      </c>
      <c r="O53" s="596">
        <v>23.7</v>
      </c>
      <c r="P53" s="596">
        <v>23.7</v>
      </c>
      <c r="Q53" s="596"/>
    </row>
    <row r="54" spans="1:17" ht="108" x14ac:dyDescent="0.2">
      <c r="A54" s="590">
        <v>8</v>
      </c>
      <c r="B54" s="591" t="s">
        <v>424</v>
      </c>
      <c r="C54" s="592" t="s">
        <v>566</v>
      </c>
      <c r="D54" s="593" t="s">
        <v>359</v>
      </c>
      <c r="E54" s="594">
        <v>2</v>
      </c>
      <c r="F54" s="595">
        <v>664.27</v>
      </c>
      <c r="G54" s="595">
        <v>653.38</v>
      </c>
      <c r="H54" s="596"/>
      <c r="I54" s="596"/>
      <c r="J54" s="596"/>
      <c r="K54" s="596">
        <v>1329</v>
      </c>
      <c r="L54" s="596">
        <v>1307</v>
      </c>
      <c r="M54" s="596"/>
      <c r="N54" s="596"/>
      <c r="O54" s="596">
        <v>38.4</v>
      </c>
      <c r="P54" s="596">
        <v>76.8</v>
      </c>
      <c r="Q54" s="596"/>
    </row>
    <row r="55" spans="1:17" x14ac:dyDescent="0.2">
      <c r="A55" s="1386" t="s">
        <v>494</v>
      </c>
      <c r="B55" s="1387"/>
      <c r="C55" s="1387"/>
      <c r="D55" s="1387"/>
      <c r="E55" s="1387"/>
      <c r="F55" s="1387"/>
      <c r="G55" s="1387"/>
      <c r="H55" s="1387"/>
      <c r="I55" s="1387"/>
      <c r="J55" s="1387"/>
      <c r="K55" s="595">
        <v>9787</v>
      </c>
      <c r="L55" s="595">
        <v>2793</v>
      </c>
      <c r="M55" s="595">
        <v>708</v>
      </c>
      <c r="N55" s="595">
        <v>34</v>
      </c>
      <c r="O55" s="596"/>
      <c r="P55" s="595">
        <v>207.16</v>
      </c>
      <c r="Q55" s="596"/>
    </row>
    <row r="56" spans="1:17" ht="51.95" customHeight="1" x14ac:dyDescent="0.2">
      <c r="A56" s="1386" t="s">
        <v>584</v>
      </c>
      <c r="B56" s="1387"/>
      <c r="C56" s="1387"/>
      <c r="D56" s="1387"/>
      <c r="E56" s="1387"/>
      <c r="F56" s="1387"/>
      <c r="G56" s="1387"/>
      <c r="H56" s="1387"/>
      <c r="I56" s="1387"/>
      <c r="J56" s="1387"/>
      <c r="K56" s="595">
        <v>10312</v>
      </c>
      <c r="L56" s="595">
        <v>3212</v>
      </c>
      <c r="M56" s="595">
        <v>814</v>
      </c>
      <c r="N56" s="595">
        <v>39</v>
      </c>
      <c r="O56" s="596"/>
      <c r="P56" s="595">
        <v>238.23</v>
      </c>
      <c r="Q56" s="596"/>
    </row>
    <row r="57" spans="1:17" x14ac:dyDescent="0.2">
      <c r="A57" s="1386" t="s">
        <v>496</v>
      </c>
      <c r="B57" s="1387"/>
      <c r="C57" s="1387"/>
      <c r="D57" s="1387"/>
      <c r="E57" s="1387"/>
      <c r="F57" s="1387"/>
      <c r="G57" s="1387"/>
      <c r="H57" s="1387"/>
      <c r="I57" s="1387"/>
      <c r="J57" s="1387"/>
      <c r="K57" s="595">
        <v>85773</v>
      </c>
      <c r="L57" s="595">
        <v>51905</v>
      </c>
      <c r="M57" s="595">
        <v>5267</v>
      </c>
      <c r="N57" s="595">
        <v>630</v>
      </c>
      <c r="O57" s="596"/>
      <c r="P57" s="595">
        <v>238.23</v>
      </c>
      <c r="Q57" s="596"/>
    </row>
    <row r="58" spans="1:17" x14ac:dyDescent="0.2">
      <c r="A58" s="1386" t="s">
        <v>381</v>
      </c>
      <c r="B58" s="1387"/>
      <c r="C58" s="1387"/>
      <c r="D58" s="1387"/>
      <c r="E58" s="1387"/>
      <c r="F58" s="1387"/>
      <c r="G58" s="1387"/>
      <c r="H58" s="1387"/>
      <c r="I58" s="1387"/>
      <c r="J58" s="1387"/>
      <c r="K58" s="595">
        <v>39396</v>
      </c>
      <c r="L58" s="596"/>
      <c r="M58" s="596"/>
      <c r="N58" s="596"/>
      <c r="O58" s="596"/>
      <c r="P58" s="596"/>
      <c r="Q58" s="596"/>
    </row>
    <row r="59" spans="1:17" x14ac:dyDescent="0.2">
      <c r="A59" s="1386" t="s">
        <v>382</v>
      </c>
      <c r="B59" s="1387"/>
      <c r="C59" s="1387"/>
      <c r="D59" s="1387"/>
      <c r="E59" s="1387"/>
      <c r="F59" s="1387"/>
      <c r="G59" s="1387"/>
      <c r="H59" s="1387"/>
      <c r="I59" s="1387"/>
      <c r="J59" s="1387"/>
      <c r="K59" s="595">
        <v>26346</v>
      </c>
      <c r="L59" s="596"/>
      <c r="M59" s="596"/>
      <c r="N59" s="596"/>
      <c r="O59" s="596"/>
      <c r="P59" s="596"/>
      <c r="Q59" s="596"/>
    </row>
    <row r="60" spans="1:17" x14ac:dyDescent="0.2">
      <c r="A60" s="1388" t="s">
        <v>567</v>
      </c>
      <c r="B60" s="1387"/>
      <c r="C60" s="1387"/>
      <c r="D60" s="1387"/>
      <c r="E60" s="1387"/>
      <c r="F60" s="1387"/>
      <c r="G60" s="1387"/>
      <c r="H60" s="1387"/>
      <c r="I60" s="1387"/>
      <c r="J60" s="1387"/>
      <c r="K60" s="596"/>
      <c r="L60" s="596"/>
      <c r="M60" s="596"/>
      <c r="N60" s="596"/>
      <c r="O60" s="596"/>
      <c r="P60" s="596"/>
      <c r="Q60" s="596"/>
    </row>
    <row r="61" spans="1:17" x14ac:dyDescent="0.2">
      <c r="A61" s="1386" t="s">
        <v>568</v>
      </c>
      <c r="B61" s="1387"/>
      <c r="C61" s="1387"/>
      <c r="D61" s="1387"/>
      <c r="E61" s="1387"/>
      <c r="F61" s="1387"/>
      <c r="G61" s="1387"/>
      <c r="H61" s="1387"/>
      <c r="I61" s="1387"/>
      <c r="J61" s="1387"/>
      <c r="K61" s="595">
        <v>98953</v>
      </c>
      <c r="L61" s="596"/>
      <c r="M61" s="596"/>
      <c r="N61" s="596"/>
      <c r="O61" s="596"/>
      <c r="P61" s="595">
        <v>149.91</v>
      </c>
      <c r="Q61" s="596"/>
    </row>
    <row r="62" spans="1:17" x14ac:dyDescent="0.2">
      <c r="A62" s="1386" t="s">
        <v>569</v>
      </c>
      <c r="B62" s="1387"/>
      <c r="C62" s="1387"/>
      <c r="D62" s="1387"/>
      <c r="E62" s="1387"/>
      <c r="F62" s="1387"/>
      <c r="G62" s="1387"/>
      <c r="H62" s="1387"/>
      <c r="I62" s="1387"/>
      <c r="J62" s="1387"/>
      <c r="K62" s="595">
        <v>52562</v>
      </c>
      <c r="L62" s="596"/>
      <c r="M62" s="596"/>
      <c r="N62" s="596"/>
      <c r="O62" s="596"/>
      <c r="P62" s="595">
        <v>88.32</v>
      </c>
      <c r="Q62" s="596"/>
    </row>
    <row r="63" spans="1:17" x14ac:dyDescent="0.2">
      <c r="A63" s="1386" t="s">
        <v>387</v>
      </c>
      <c r="B63" s="1387"/>
      <c r="C63" s="1387"/>
      <c r="D63" s="1387"/>
      <c r="E63" s="1387"/>
      <c r="F63" s="1387"/>
      <c r="G63" s="1387"/>
      <c r="H63" s="1387"/>
      <c r="I63" s="1387"/>
      <c r="J63" s="1387"/>
      <c r="K63" s="595">
        <v>151515</v>
      </c>
      <c r="L63" s="596"/>
      <c r="M63" s="596"/>
      <c r="N63" s="596"/>
      <c r="O63" s="596"/>
      <c r="P63" s="595">
        <v>238.23</v>
      </c>
      <c r="Q63" s="596"/>
    </row>
    <row r="64" spans="1:17" x14ac:dyDescent="0.2">
      <c r="A64" s="1386" t="s">
        <v>388</v>
      </c>
      <c r="B64" s="1387"/>
      <c r="C64" s="1387"/>
      <c r="D64" s="1387"/>
      <c r="E64" s="1387"/>
      <c r="F64" s="1387"/>
      <c r="G64" s="1387"/>
      <c r="H64" s="1387"/>
      <c r="I64" s="1387"/>
      <c r="J64" s="1387"/>
      <c r="K64" s="596"/>
      <c r="L64" s="596"/>
      <c r="M64" s="596"/>
      <c r="N64" s="596"/>
      <c r="O64" s="596"/>
      <c r="P64" s="596"/>
      <c r="Q64" s="596"/>
    </row>
    <row r="65" spans="1:17" x14ac:dyDescent="0.2">
      <c r="A65" s="1386" t="s">
        <v>389</v>
      </c>
      <c r="B65" s="1387"/>
      <c r="C65" s="1387"/>
      <c r="D65" s="1387"/>
      <c r="E65" s="1387"/>
      <c r="F65" s="1387"/>
      <c r="G65" s="1387"/>
      <c r="H65" s="1387"/>
      <c r="I65" s="1387"/>
      <c r="J65" s="1387"/>
      <c r="K65" s="595">
        <v>28601</v>
      </c>
      <c r="L65" s="596"/>
      <c r="M65" s="596"/>
      <c r="N65" s="596"/>
      <c r="O65" s="596"/>
      <c r="P65" s="596"/>
      <c r="Q65" s="596"/>
    </row>
    <row r="66" spans="1:17" x14ac:dyDescent="0.2">
      <c r="A66" s="1386" t="s">
        <v>390</v>
      </c>
      <c r="B66" s="1387"/>
      <c r="C66" s="1387"/>
      <c r="D66" s="1387"/>
      <c r="E66" s="1387"/>
      <c r="F66" s="1387"/>
      <c r="G66" s="1387"/>
      <c r="H66" s="1387"/>
      <c r="I66" s="1387"/>
      <c r="J66" s="1387"/>
      <c r="K66" s="595">
        <v>5267</v>
      </c>
      <c r="L66" s="596"/>
      <c r="M66" s="596"/>
      <c r="N66" s="596"/>
      <c r="O66" s="596"/>
      <c r="P66" s="596"/>
      <c r="Q66" s="596"/>
    </row>
    <row r="67" spans="1:17" x14ac:dyDescent="0.2">
      <c r="A67" s="1386" t="s">
        <v>391</v>
      </c>
      <c r="B67" s="1387"/>
      <c r="C67" s="1387"/>
      <c r="D67" s="1387"/>
      <c r="E67" s="1387"/>
      <c r="F67" s="1387"/>
      <c r="G67" s="1387"/>
      <c r="H67" s="1387"/>
      <c r="I67" s="1387"/>
      <c r="J67" s="1387"/>
      <c r="K67" s="595">
        <v>52535</v>
      </c>
      <c r="L67" s="596"/>
      <c r="M67" s="596"/>
      <c r="N67" s="596"/>
      <c r="O67" s="596"/>
      <c r="P67" s="596"/>
      <c r="Q67" s="596"/>
    </row>
    <row r="68" spans="1:17" x14ac:dyDescent="0.2">
      <c r="A68" s="1386" t="s">
        <v>392</v>
      </c>
      <c r="B68" s="1387"/>
      <c r="C68" s="1387"/>
      <c r="D68" s="1387"/>
      <c r="E68" s="1387"/>
      <c r="F68" s="1387"/>
      <c r="G68" s="1387"/>
      <c r="H68" s="1387"/>
      <c r="I68" s="1387"/>
      <c r="J68" s="1387"/>
      <c r="K68" s="595">
        <v>39396</v>
      </c>
      <c r="L68" s="596"/>
      <c r="M68" s="596"/>
      <c r="N68" s="596"/>
      <c r="O68" s="596"/>
      <c r="P68" s="596"/>
      <c r="Q68" s="596"/>
    </row>
    <row r="69" spans="1:17" x14ac:dyDescent="0.2">
      <c r="A69" s="1386" t="s">
        <v>393</v>
      </c>
      <c r="B69" s="1387"/>
      <c r="C69" s="1387"/>
      <c r="D69" s="1387"/>
      <c r="E69" s="1387"/>
      <c r="F69" s="1387"/>
      <c r="G69" s="1387"/>
      <c r="H69" s="1387"/>
      <c r="I69" s="1387"/>
      <c r="J69" s="1387"/>
      <c r="K69" s="595">
        <v>26346</v>
      </c>
      <c r="L69" s="596"/>
      <c r="M69" s="596"/>
      <c r="N69" s="596"/>
      <c r="O69" s="596"/>
      <c r="P69" s="596"/>
      <c r="Q69" s="596"/>
    </row>
    <row r="70" spans="1:17" x14ac:dyDescent="0.2">
      <c r="A70" s="1388" t="s">
        <v>437</v>
      </c>
      <c r="B70" s="1387"/>
      <c r="C70" s="1387"/>
      <c r="D70" s="1387"/>
      <c r="E70" s="1387"/>
      <c r="F70" s="1387"/>
      <c r="G70" s="1387"/>
      <c r="H70" s="1387"/>
      <c r="I70" s="1387"/>
      <c r="J70" s="1387"/>
      <c r="K70" s="599">
        <v>151515</v>
      </c>
      <c r="L70" s="596"/>
      <c r="M70" s="596"/>
      <c r="N70" s="596"/>
      <c r="O70" s="596"/>
      <c r="P70" s="599">
        <v>238.23</v>
      </c>
      <c r="Q70" s="596"/>
    </row>
    <row r="71" spans="1:17" ht="19.149999999999999" customHeight="1" x14ac:dyDescent="0.2">
      <c r="A71" s="1391" t="s">
        <v>438</v>
      </c>
      <c r="B71" s="1387"/>
      <c r="C71" s="1387"/>
      <c r="D71" s="1387"/>
      <c r="E71" s="1387"/>
      <c r="F71" s="1387"/>
      <c r="G71" s="1387"/>
      <c r="H71" s="1387"/>
      <c r="I71" s="1387"/>
      <c r="J71" s="1387"/>
      <c r="K71" s="1387"/>
      <c r="L71" s="1387"/>
      <c r="M71" s="1387"/>
      <c r="N71" s="1387"/>
      <c r="O71" s="1387"/>
      <c r="P71" s="1387"/>
      <c r="Q71" s="1387"/>
    </row>
    <row r="72" spans="1:17" ht="108" x14ac:dyDescent="0.2">
      <c r="A72" s="590">
        <v>9</v>
      </c>
      <c r="B72" s="591" t="s">
        <v>425</v>
      </c>
      <c r="C72" s="592" t="s">
        <v>570</v>
      </c>
      <c r="D72" s="593" t="s">
        <v>361</v>
      </c>
      <c r="E72" s="594">
        <v>2</v>
      </c>
      <c r="F72" s="595">
        <v>48.8</v>
      </c>
      <c r="G72" s="595">
        <v>48.8</v>
      </c>
      <c r="H72" s="596"/>
      <c r="I72" s="596"/>
      <c r="J72" s="596"/>
      <c r="K72" s="596">
        <v>98</v>
      </c>
      <c r="L72" s="596">
        <v>98</v>
      </c>
      <c r="M72" s="596"/>
      <c r="N72" s="596"/>
      <c r="O72" s="596">
        <v>3.5</v>
      </c>
      <c r="P72" s="596">
        <v>7</v>
      </c>
      <c r="Q72" s="596"/>
    </row>
    <row r="73" spans="1:17" ht="108" x14ac:dyDescent="0.2">
      <c r="A73" s="590">
        <v>10</v>
      </c>
      <c r="B73" s="591" t="s">
        <v>426</v>
      </c>
      <c r="C73" s="592" t="s">
        <v>571</v>
      </c>
      <c r="D73" s="593" t="s">
        <v>427</v>
      </c>
      <c r="E73" s="594">
        <v>1</v>
      </c>
      <c r="F73" s="595">
        <v>390.22</v>
      </c>
      <c r="G73" s="595">
        <v>390.22</v>
      </c>
      <c r="H73" s="596"/>
      <c r="I73" s="596"/>
      <c r="J73" s="596"/>
      <c r="K73" s="596">
        <v>390</v>
      </c>
      <c r="L73" s="596">
        <v>390</v>
      </c>
      <c r="M73" s="596"/>
      <c r="N73" s="596"/>
      <c r="O73" s="596">
        <v>29</v>
      </c>
      <c r="P73" s="596">
        <v>29</v>
      </c>
      <c r="Q73" s="596"/>
    </row>
    <row r="74" spans="1:17" ht="108" x14ac:dyDescent="0.2">
      <c r="A74" s="590">
        <v>11</v>
      </c>
      <c r="B74" s="591" t="s">
        <v>408</v>
      </c>
      <c r="C74" s="592" t="s">
        <v>572</v>
      </c>
      <c r="D74" s="593" t="s">
        <v>361</v>
      </c>
      <c r="E74" s="594">
        <v>4</v>
      </c>
      <c r="F74" s="595">
        <v>27.72</v>
      </c>
      <c r="G74" s="595">
        <v>27.72</v>
      </c>
      <c r="H74" s="596"/>
      <c r="I74" s="596"/>
      <c r="J74" s="596"/>
      <c r="K74" s="596">
        <v>111</v>
      </c>
      <c r="L74" s="596">
        <v>111</v>
      </c>
      <c r="M74" s="596"/>
      <c r="N74" s="596"/>
      <c r="O74" s="596">
        <v>2</v>
      </c>
      <c r="P74" s="596">
        <v>8</v>
      </c>
      <c r="Q74" s="596"/>
    </row>
    <row r="75" spans="1:17" ht="108" x14ac:dyDescent="0.2">
      <c r="A75" s="590">
        <v>12</v>
      </c>
      <c r="B75" s="591" t="s">
        <v>687</v>
      </c>
      <c r="C75" s="592" t="s">
        <v>770</v>
      </c>
      <c r="D75" s="593" t="s">
        <v>429</v>
      </c>
      <c r="E75" s="594">
        <v>1</v>
      </c>
      <c r="F75" s="595">
        <v>7363.05</v>
      </c>
      <c r="G75" s="595">
        <v>7363.05</v>
      </c>
      <c r="H75" s="596"/>
      <c r="I75" s="596"/>
      <c r="J75" s="596"/>
      <c r="K75" s="596">
        <v>7363</v>
      </c>
      <c r="L75" s="596">
        <v>7363</v>
      </c>
      <c r="M75" s="596"/>
      <c r="N75" s="596"/>
      <c r="O75" s="596">
        <v>393</v>
      </c>
      <c r="P75" s="596">
        <v>393</v>
      </c>
      <c r="Q75" s="596"/>
    </row>
    <row r="76" spans="1:17" x14ac:dyDescent="0.2">
      <c r="A76" s="1386" t="s">
        <v>494</v>
      </c>
      <c r="B76" s="1387"/>
      <c r="C76" s="1387"/>
      <c r="D76" s="1387"/>
      <c r="E76" s="1387"/>
      <c r="F76" s="1387"/>
      <c r="G76" s="1387"/>
      <c r="H76" s="1387"/>
      <c r="I76" s="1387"/>
      <c r="J76" s="1387"/>
      <c r="K76" s="595">
        <v>7962</v>
      </c>
      <c r="L76" s="595">
        <v>7962</v>
      </c>
      <c r="M76" s="596"/>
      <c r="N76" s="596"/>
      <c r="O76" s="596"/>
      <c r="P76" s="595">
        <v>437</v>
      </c>
      <c r="Q76" s="596"/>
    </row>
    <row r="77" spans="1:17" ht="90.95" customHeight="1" x14ac:dyDescent="0.2">
      <c r="A77" s="1386" t="s">
        <v>586</v>
      </c>
      <c r="B77" s="1387"/>
      <c r="C77" s="1387"/>
      <c r="D77" s="1387"/>
      <c r="E77" s="1387"/>
      <c r="F77" s="1387"/>
      <c r="G77" s="1387"/>
      <c r="H77" s="1387"/>
      <c r="I77" s="1387"/>
      <c r="J77" s="1387"/>
      <c r="K77" s="595">
        <v>9554</v>
      </c>
      <c r="L77" s="595">
        <v>9554</v>
      </c>
      <c r="M77" s="596"/>
      <c r="N77" s="596"/>
      <c r="O77" s="596"/>
      <c r="P77" s="595">
        <v>524.4</v>
      </c>
      <c r="Q77" s="596"/>
    </row>
    <row r="78" spans="1:17" x14ac:dyDescent="0.2">
      <c r="A78" s="1386" t="s">
        <v>496</v>
      </c>
      <c r="B78" s="1387"/>
      <c r="C78" s="1387"/>
      <c r="D78" s="1387"/>
      <c r="E78" s="1387"/>
      <c r="F78" s="1387"/>
      <c r="G78" s="1387"/>
      <c r="H78" s="1387"/>
      <c r="I78" s="1387"/>
      <c r="J78" s="1387"/>
      <c r="K78" s="595">
        <v>154297</v>
      </c>
      <c r="L78" s="595">
        <v>154297</v>
      </c>
      <c r="M78" s="596"/>
      <c r="N78" s="596"/>
      <c r="O78" s="596"/>
      <c r="P78" s="595">
        <v>524.4</v>
      </c>
      <c r="Q78" s="596"/>
    </row>
    <row r="79" spans="1:17" x14ac:dyDescent="0.2">
      <c r="A79" s="1386" t="s">
        <v>381</v>
      </c>
      <c r="B79" s="1387"/>
      <c r="C79" s="1387"/>
      <c r="D79" s="1387"/>
      <c r="E79" s="1387"/>
      <c r="F79" s="1387"/>
      <c r="G79" s="1387"/>
      <c r="H79" s="1387"/>
      <c r="I79" s="1387"/>
      <c r="J79" s="1387"/>
      <c r="K79" s="595">
        <v>84863</v>
      </c>
      <c r="L79" s="596"/>
      <c r="M79" s="596"/>
      <c r="N79" s="596"/>
      <c r="O79" s="596"/>
      <c r="P79" s="596"/>
      <c r="Q79" s="596"/>
    </row>
    <row r="80" spans="1:17" x14ac:dyDescent="0.2">
      <c r="A80" s="1386" t="s">
        <v>382</v>
      </c>
      <c r="B80" s="1387"/>
      <c r="C80" s="1387"/>
      <c r="D80" s="1387"/>
      <c r="E80" s="1387"/>
      <c r="F80" s="1387"/>
      <c r="G80" s="1387"/>
      <c r="H80" s="1387"/>
      <c r="I80" s="1387"/>
      <c r="J80" s="1387"/>
      <c r="K80" s="595">
        <v>49375</v>
      </c>
      <c r="L80" s="596"/>
      <c r="M80" s="596"/>
      <c r="N80" s="596"/>
      <c r="O80" s="596"/>
      <c r="P80" s="596"/>
      <c r="Q80" s="596"/>
    </row>
    <row r="81" spans="1:17" ht="26.1" customHeight="1" x14ac:dyDescent="0.2">
      <c r="A81" s="1388" t="s">
        <v>573</v>
      </c>
      <c r="B81" s="1387"/>
      <c r="C81" s="1387"/>
      <c r="D81" s="1387"/>
      <c r="E81" s="1387"/>
      <c r="F81" s="1387"/>
      <c r="G81" s="1387"/>
      <c r="H81" s="1387"/>
      <c r="I81" s="1387"/>
      <c r="J81" s="1387"/>
      <c r="K81" s="596"/>
      <c r="L81" s="596"/>
      <c r="M81" s="596"/>
      <c r="N81" s="596"/>
      <c r="O81" s="596"/>
      <c r="P81" s="596"/>
      <c r="Q81" s="596"/>
    </row>
    <row r="82" spans="1:17" x14ac:dyDescent="0.2">
      <c r="A82" s="1386" t="s">
        <v>515</v>
      </c>
      <c r="B82" s="1387"/>
      <c r="C82" s="1387"/>
      <c r="D82" s="1387"/>
      <c r="E82" s="1387"/>
      <c r="F82" s="1387"/>
      <c r="G82" s="1387"/>
      <c r="H82" s="1387"/>
      <c r="I82" s="1387"/>
      <c r="J82" s="1387"/>
      <c r="K82" s="595">
        <v>288535</v>
      </c>
      <c r="L82" s="596"/>
      <c r="M82" s="596"/>
      <c r="N82" s="596"/>
      <c r="O82" s="596"/>
      <c r="P82" s="595">
        <v>524.4</v>
      </c>
      <c r="Q82" s="596"/>
    </row>
    <row r="83" spans="1:17" x14ac:dyDescent="0.2">
      <c r="A83" s="1386" t="s">
        <v>387</v>
      </c>
      <c r="B83" s="1387"/>
      <c r="C83" s="1387"/>
      <c r="D83" s="1387"/>
      <c r="E83" s="1387"/>
      <c r="F83" s="1387"/>
      <c r="G83" s="1387"/>
      <c r="H83" s="1387"/>
      <c r="I83" s="1387"/>
      <c r="J83" s="1387"/>
      <c r="K83" s="595">
        <v>288535</v>
      </c>
      <c r="L83" s="596"/>
      <c r="M83" s="596"/>
      <c r="N83" s="596"/>
      <c r="O83" s="596"/>
      <c r="P83" s="595">
        <v>524.4</v>
      </c>
      <c r="Q83" s="596"/>
    </row>
    <row r="84" spans="1:17" x14ac:dyDescent="0.2">
      <c r="A84" s="1386" t="s">
        <v>388</v>
      </c>
      <c r="B84" s="1387"/>
      <c r="C84" s="1387"/>
      <c r="D84" s="1387"/>
      <c r="E84" s="1387"/>
      <c r="F84" s="1387"/>
      <c r="G84" s="1387"/>
      <c r="H84" s="1387"/>
      <c r="I84" s="1387"/>
      <c r="J84" s="1387"/>
      <c r="K84" s="596"/>
      <c r="L84" s="596"/>
      <c r="M84" s="596"/>
      <c r="N84" s="596"/>
      <c r="O84" s="596"/>
      <c r="P84" s="596"/>
      <c r="Q84" s="596"/>
    </row>
    <row r="85" spans="1:17" x14ac:dyDescent="0.2">
      <c r="A85" s="1386" t="s">
        <v>391</v>
      </c>
      <c r="B85" s="1387"/>
      <c r="C85" s="1387"/>
      <c r="D85" s="1387"/>
      <c r="E85" s="1387"/>
      <c r="F85" s="1387"/>
      <c r="G85" s="1387"/>
      <c r="H85" s="1387"/>
      <c r="I85" s="1387"/>
      <c r="J85" s="1387"/>
      <c r="K85" s="595">
        <v>154297</v>
      </c>
      <c r="L85" s="596"/>
      <c r="M85" s="596"/>
      <c r="N85" s="596"/>
      <c r="O85" s="596"/>
      <c r="P85" s="596"/>
      <c r="Q85" s="596"/>
    </row>
    <row r="86" spans="1:17" x14ac:dyDescent="0.2">
      <c r="A86" s="1386" t="s">
        <v>392</v>
      </c>
      <c r="B86" s="1387"/>
      <c r="C86" s="1387"/>
      <c r="D86" s="1387"/>
      <c r="E86" s="1387"/>
      <c r="F86" s="1387"/>
      <c r="G86" s="1387"/>
      <c r="H86" s="1387"/>
      <c r="I86" s="1387"/>
      <c r="J86" s="1387"/>
      <c r="K86" s="595">
        <v>84863</v>
      </c>
      <c r="L86" s="596"/>
      <c r="M86" s="596"/>
      <c r="N86" s="596"/>
      <c r="O86" s="596"/>
      <c r="P86" s="596"/>
      <c r="Q86" s="596"/>
    </row>
    <row r="87" spans="1:17" x14ac:dyDescent="0.2">
      <c r="A87" s="1386" t="s">
        <v>393</v>
      </c>
      <c r="B87" s="1387"/>
      <c r="C87" s="1387"/>
      <c r="D87" s="1387"/>
      <c r="E87" s="1387"/>
      <c r="F87" s="1387"/>
      <c r="G87" s="1387"/>
      <c r="H87" s="1387"/>
      <c r="I87" s="1387"/>
      <c r="J87" s="1387"/>
      <c r="K87" s="595">
        <v>49375</v>
      </c>
      <c r="L87" s="596"/>
      <c r="M87" s="596"/>
      <c r="N87" s="596"/>
      <c r="O87" s="596"/>
      <c r="P87" s="596"/>
      <c r="Q87" s="596"/>
    </row>
    <row r="88" spans="1:17" ht="26.1" customHeight="1" x14ac:dyDescent="0.2">
      <c r="A88" s="1388" t="s">
        <v>441</v>
      </c>
      <c r="B88" s="1387"/>
      <c r="C88" s="1387"/>
      <c r="D88" s="1387"/>
      <c r="E88" s="1387"/>
      <c r="F88" s="1387"/>
      <c r="G88" s="1387"/>
      <c r="H88" s="1387"/>
      <c r="I88" s="1387"/>
      <c r="J88" s="1387"/>
      <c r="K88" s="599">
        <v>288535</v>
      </c>
      <c r="L88" s="596"/>
      <c r="M88" s="596"/>
      <c r="N88" s="596"/>
      <c r="O88" s="596"/>
      <c r="P88" s="599">
        <v>524.4</v>
      </c>
      <c r="Q88" s="596"/>
    </row>
    <row r="89" spans="1:17" ht="19.149999999999999" customHeight="1" x14ac:dyDescent="0.2">
      <c r="A89" s="1391" t="s">
        <v>362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1387"/>
      <c r="L89" s="1387"/>
      <c r="M89" s="1387"/>
      <c r="N89" s="1387"/>
      <c r="O89" s="1387"/>
      <c r="P89" s="1387"/>
      <c r="Q89" s="1387"/>
    </row>
    <row r="90" spans="1:17" ht="24" x14ac:dyDescent="0.2">
      <c r="A90" s="600">
        <v>13</v>
      </c>
      <c r="B90" s="591" t="s">
        <v>363</v>
      </c>
      <c r="C90" s="598" t="s">
        <v>431</v>
      </c>
      <c r="D90" s="601" t="s">
        <v>365</v>
      </c>
      <c r="E90" s="602">
        <v>7</v>
      </c>
      <c r="F90" s="599">
        <v>25109</v>
      </c>
      <c r="G90" s="596"/>
      <c r="H90" s="596"/>
      <c r="I90" s="596"/>
      <c r="J90" s="596"/>
      <c r="K90" s="603">
        <v>175763</v>
      </c>
      <c r="L90" s="596"/>
      <c r="M90" s="596"/>
      <c r="N90" s="596"/>
      <c r="O90" s="596"/>
      <c r="P90" s="596"/>
      <c r="Q90" s="596"/>
    </row>
    <row r="91" spans="1:17" ht="24" x14ac:dyDescent="0.2">
      <c r="A91" s="600">
        <v>14</v>
      </c>
      <c r="B91" s="591" t="s">
        <v>363</v>
      </c>
      <c r="C91" s="598" t="s">
        <v>430</v>
      </c>
      <c r="D91" s="601" t="s">
        <v>365</v>
      </c>
      <c r="E91" s="602">
        <v>30</v>
      </c>
      <c r="F91" s="599">
        <v>13974</v>
      </c>
      <c r="G91" s="596"/>
      <c r="H91" s="596"/>
      <c r="I91" s="596"/>
      <c r="J91" s="596"/>
      <c r="K91" s="603">
        <v>419220</v>
      </c>
      <c r="L91" s="596"/>
      <c r="M91" s="596"/>
      <c r="N91" s="596"/>
      <c r="O91" s="596"/>
      <c r="P91" s="596"/>
      <c r="Q91" s="596"/>
    </row>
    <row r="92" spans="1:17" ht="24" x14ac:dyDescent="0.2">
      <c r="A92" s="600">
        <v>15</v>
      </c>
      <c r="B92" s="591" t="s">
        <v>363</v>
      </c>
      <c r="C92" s="598" t="s">
        <v>432</v>
      </c>
      <c r="D92" s="601" t="s">
        <v>365</v>
      </c>
      <c r="E92" s="602">
        <v>1</v>
      </c>
      <c r="F92" s="599">
        <v>36331.07</v>
      </c>
      <c r="G92" s="596"/>
      <c r="H92" s="596"/>
      <c r="I92" s="596"/>
      <c r="J92" s="596"/>
      <c r="K92" s="603">
        <v>36331</v>
      </c>
      <c r="L92" s="596"/>
      <c r="M92" s="596"/>
      <c r="N92" s="596"/>
      <c r="O92" s="596"/>
      <c r="P92" s="596"/>
      <c r="Q92" s="596"/>
    </row>
    <row r="93" spans="1:17" ht="24" x14ac:dyDescent="0.2">
      <c r="A93" s="600">
        <v>16</v>
      </c>
      <c r="B93" s="591" t="s">
        <v>363</v>
      </c>
      <c r="C93" s="598" t="s">
        <v>371</v>
      </c>
      <c r="D93" s="601" t="s">
        <v>369</v>
      </c>
      <c r="E93" s="602">
        <v>53</v>
      </c>
      <c r="F93" s="599" t="s">
        <v>520</v>
      </c>
      <c r="G93" s="596"/>
      <c r="H93" s="596"/>
      <c r="I93" s="596"/>
      <c r="J93" s="596"/>
      <c r="K93" s="603">
        <v>269</v>
      </c>
      <c r="L93" s="596"/>
      <c r="M93" s="596"/>
      <c r="N93" s="596"/>
      <c r="O93" s="596"/>
      <c r="P93" s="596"/>
      <c r="Q93" s="596"/>
    </row>
    <row r="94" spans="1:17" ht="24" x14ac:dyDescent="0.2">
      <c r="A94" s="600">
        <v>17</v>
      </c>
      <c r="B94" s="591" t="s">
        <v>363</v>
      </c>
      <c r="C94" s="598" t="s">
        <v>411</v>
      </c>
      <c r="D94" s="601" t="s">
        <v>365</v>
      </c>
      <c r="E94" s="602">
        <v>53</v>
      </c>
      <c r="F94" s="599">
        <v>37.42</v>
      </c>
      <c r="G94" s="596"/>
      <c r="H94" s="596"/>
      <c r="I94" s="596"/>
      <c r="J94" s="596"/>
      <c r="K94" s="603">
        <v>1983</v>
      </c>
      <c r="L94" s="596"/>
      <c r="M94" s="596"/>
      <c r="N94" s="596"/>
      <c r="O94" s="596"/>
      <c r="P94" s="596"/>
      <c r="Q94" s="596"/>
    </row>
    <row r="95" spans="1:17" ht="24" x14ac:dyDescent="0.2">
      <c r="A95" s="600">
        <v>18</v>
      </c>
      <c r="B95" s="591" t="s">
        <v>363</v>
      </c>
      <c r="C95" s="598" t="s">
        <v>575</v>
      </c>
      <c r="D95" s="601" t="s">
        <v>365</v>
      </c>
      <c r="E95" s="602">
        <v>120</v>
      </c>
      <c r="F95" s="599" t="s">
        <v>576</v>
      </c>
      <c r="G95" s="596"/>
      <c r="H95" s="596"/>
      <c r="I95" s="596"/>
      <c r="J95" s="596"/>
      <c r="K95" s="603">
        <v>902</v>
      </c>
      <c r="L95" s="596"/>
      <c r="M95" s="596"/>
      <c r="N95" s="596"/>
      <c r="O95" s="596"/>
      <c r="P95" s="596"/>
      <c r="Q95" s="596"/>
    </row>
    <row r="96" spans="1:17" ht="24" x14ac:dyDescent="0.2">
      <c r="A96" s="600">
        <v>19</v>
      </c>
      <c r="B96" s="591" t="s">
        <v>363</v>
      </c>
      <c r="C96" s="598" t="s">
        <v>691</v>
      </c>
      <c r="D96" s="601" t="s">
        <v>365</v>
      </c>
      <c r="E96" s="602">
        <v>210</v>
      </c>
      <c r="F96" s="599">
        <v>9</v>
      </c>
      <c r="G96" s="596"/>
      <c r="H96" s="596"/>
      <c r="I96" s="596"/>
      <c r="J96" s="596"/>
      <c r="K96" s="603">
        <v>1890</v>
      </c>
      <c r="L96" s="596"/>
      <c r="M96" s="596"/>
      <c r="N96" s="596"/>
      <c r="O96" s="596"/>
      <c r="P96" s="596"/>
      <c r="Q96" s="596"/>
    </row>
    <row r="97" spans="1:17" x14ac:dyDescent="0.2">
      <c r="A97" s="1386" t="s">
        <v>522</v>
      </c>
      <c r="B97" s="1387"/>
      <c r="C97" s="1387"/>
      <c r="D97" s="1387"/>
      <c r="E97" s="1387"/>
      <c r="F97" s="1387"/>
      <c r="G97" s="1387"/>
      <c r="H97" s="1387"/>
      <c r="I97" s="1387"/>
      <c r="J97" s="1387"/>
      <c r="K97" s="595">
        <v>636358</v>
      </c>
      <c r="L97" s="596"/>
      <c r="M97" s="596"/>
      <c r="N97" s="596"/>
      <c r="O97" s="596"/>
      <c r="P97" s="596"/>
      <c r="Q97" s="596"/>
    </row>
    <row r="98" spans="1:17" x14ac:dyDescent="0.2">
      <c r="A98" s="1388" t="s">
        <v>523</v>
      </c>
      <c r="B98" s="1387"/>
      <c r="C98" s="1387"/>
      <c r="D98" s="1387"/>
      <c r="E98" s="1387"/>
      <c r="F98" s="1387"/>
      <c r="G98" s="1387"/>
      <c r="H98" s="1387"/>
      <c r="I98" s="1387"/>
      <c r="J98" s="1387"/>
      <c r="K98" s="596"/>
      <c r="L98" s="596"/>
      <c r="M98" s="596"/>
      <c r="N98" s="596"/>
      <c r="O98" s="596"/>
      <c r="P98" s="596"/>
      <c r="Q98" s="596"/>
    </row>
    <row r="99" spans="1:17" x14ac:dyDescent="0.2">
      <c r="A99" s="1386" t="s">
        <v>450</v>
      </c>
      <c r="B99" s="1387"/>
      <c r="C99" s="1387"/>
      <c r="D99" s="1387"/>
      <c r="E99" s="1387"/>
      <c r="F99" s="1387"/>
      <c r="G99" s="1387"/>
      <c r="H99" s="1387"/>
      <c r="I99" s="1387"/>
      <c r="J99" s="1387"/>
      <c r="K99" s="595">
        <v>636358</v>
      </c>
      <c r="L99" s="596"/>
      <c r="M99" s="596"/>
      <c r="N99" s="596"/>
      <c r="O99" s="596"/>
      <c r="P99" s="596"/>
      <c r="Q99" s="596"/>
    </row>
    <row r="100" spans="1:17" x14ac:dyDescent="0.2">
      <c r="A100" s="1386" t="s">
        <v>387</v>
      </c>
      <c r="B100" s="1387"/>
      <c r="C100" s="1387"/>
      <c r="D100" s="1387"/>
      <c r="E100" s="1387"/>
      <c r="F100" s="1387"/>
      <c r="G100" s="1387"/>
      <c r="H100" s="1387"/>
      <c r="I100" s="1387"/>
      <c r="J100" s="1387"/>
      <c r="K100" s="595">
        <v>636358</v>
      </c>
      <c r="L100" s="596"/>
      <c r="M100" s="596"/>
      <c r="N100" s="596"/>
      <c r="O100" s="596"/>
      <c r="P100" s="596"/>
      <c r="Q100" s="596"/>
    </row>
    <row r="101" spans="1:17" x14ac:dyDescent="0.2">
      <c r="A101" s="1386" t="s">
        <v>388</v>
      </c>
      <c r="B101" s="1387"/>
      <c r="C101" s="1387"/>
      <c r="D101" s="1387"/>
      <c r="E101" s="1387"/>
      <c r="F101" s="1387"/>
      <c r="G101" s="1387"/>
      <c r="H101" s="1387"/>
      <c r="I101" s="1387"/>
      <c r="J101" s="1387"/>
      <c r="K101" s="596"/>
      <c r="L101" s="596"/>
      <c r="M101" s="596"/>
      <c r="N101" s="596"/>
      <c r="O101" s="596"/>
      <c r="P101" s="596"/>
      <c r="Q101" s="596"/>
    </row>
    <row r="102" spans="1:17" x14ac:dyDescent="0.2">
      <c r="A102" s="1386" t="s">
        <v>389</v>
      </c>
      <c r="B102" s="1387"/>
      <c r="C102" s="1387"/>
      <c r="D102" s="1387"/>
      <c r="E102" s="1387"/>
      <c r="F102" s="1387"/>
      <c r="G102" s="1387"/>
      <c r="H102" s="1387"/>
      <c r="I102" s="1387"/>
      <c r="J102" s="1387"/>
      <c r="K102" s="595">
        <v>636358</v>
      </c>
      <c r="L102" s="596"/>
      <c r="M102" s="596"/>
      <c r="N102" s="596"/>
      <c r="O102" s="596"/>
      <c r="P102" s="596"/>
      <c r="Q102" s="596"/>
    </row>
    <row r="103" spans="1:17" x14ac:dyDescent="0.2">
      <c r="A103" s="1388" t="s">
        <v>378</v>
      </c>
      <c r="B103" s="1387"/>
      <c r="C103" s="1387"/>
      <c r="D103" s="1387"/>
      <c r="E103" s="1387"/>
      <c r="F103" s="1387"/>
      <c r="G103" s="1387"/>
      <c r="H103" s="1387"/>
      <c r="I103" s="1387"/>
      <c r="J103" s="1387"/>
      <c r="K103" s="599">
        <v>636358</v>
      </c>
      <c r="L103" s="596"/>
      <c r="M103" s="596"/>
      <c r="N103" s="596"/>
      <c r="O103" s="596"/>
      <c r="P103" s="596"/>
      <c r="Q103" s="596"/>
    </row>
    <row r="104" spans="1:17" x14ac:dyDescent="0.2">
      <c r="A104" s="1389" t="s">
        <v>379</v>
      </c>
      <c r="B104" s="1390"/>
      <c r="C104" s="1390"/>
      <c r="D104" s="1390"/>
      <c r="E104" s="1390"/>
      <c r="F104" s="1390"/>
      <c r="G104" s="1390"/>
      <c r="H104" s="1390"/>
      <c r="I104" s="1390"/>
      <c r="J104" s="1390"/>
      <c r="K104" s="1390"/>
      <c r="L104" s="1390"/>
      <c r="M104" s="1390"/>
      <c r="N104" s="1390"/>
      <c r="O104" s="1390"/>
      <c r="P104" s="1390"/>
      <c r="Q104" s="1390"/>
    </row>
    <row r="105" spans="1:17" x14ac:dyDescent="0.2">
      <c r="A105" s="1386" t="s">
        <v>380</v>
      </c>
      <c r="B105" s="1387"/>
      <c r="C105" s="1387"/>
      <c r="D105" s="1387"/>
      <c r="E105" s="1387"/>
      <c r="F105" s="1387"/>
      <c r="G105" s="1387"/>
      <c r="H105" s="1387"/>
      <c r="I105" s="1387"/>
      <c r="J105" s="1387"/>
      <c r="K105" s="595">
        <v>935609</v>
      </c>
      <c r="L105" s="595">
        <v>229731</v>
      </c>
      <c r="M105" s="595">
        <v>40418</v>
      </c>
      <c r="N105" s="595">
        <v>9793</v>
      </c>
      <c r="O105" s="596"/>
      <c r="P105" s="595">
        <v>899.86</v>
      </c>
      <c r="Q105" s="596"/>
    </row>
    <row r="106" spans="1:17" x14ac:dyDescent="0.2">
      <c r="A106" s="1386" t="s">
        <v>381</v>
      </c>
      <c r="B106" s="1387"/>
      <c r="C106" s="1387"/>
      <c r="D106" s="1387"/>
      <c r="E106" s="1387"/>
      <c r="F106" s="1387"/>
      <c r="G106" s="1387"/>
      <c r="H106" s="1387"/>
      <c r="I106" s="1387"/>
      <c r="J106" s="1387"/>
      <c r="K106" s="595">
        <v>152996</v>
      </c>
      <c r="L106" s="596"/>
      <c r="M106" s="596"/>
      <c r="N106" s="596"/>
      <c r="O106" s="596"/>
      <c r="P106" s="596"/>
      <c r="Q106" s="596"/>
    </row>
    <row r="107" spans="1:17" x14ac:dyDescent="0.2">
      <c r="A107" s="1386" t="s">
        <v>382</v>
      </c>
      <c r="B107" s="1387"/>
      <c r="C107" s="1387"/>
      <c r="D107" s="1387"/>
      <c r="E107" s="1387"/>
      <c r="F107" s="1387"/>
      <c r="G107" s="1387"/>
      <c r="H107" s="1387"/>
      <c r="I107" s="1387"/>
      <c r="J107" s="1387"/>
      <c r="K107" s="595">
        <v>91592</v>
      </c>
      <c r="L107" s="596"/>
      <c r="M107" s="596"/>
      <c r="N107" s="596"/>
      <c r="O107" s="596"/>
      <c r="P107" s="596"/>
      <c r="Q107" s="596"/>
    </row>
    <row r="108" spans="1:17" x14ac:dyDescent="0.2">
      <c r="A108" s="1388" t="s">
        <v>383</v>
      </c>
      <c r="B108" s="1387"/>
      <c r="C108" s="1387"/>
      <c r="D108" s="1387"/>
      <c r="E108" s="1387"/>
      <c r="F108" s="1387"/>
      <c r="G108" s="1387"/>
      <c r="H108" s="1387"/>
      <c r="I108" s="1387"/>
      <c r="J108" s="1387"/>
      <c r="K108" s="596"/>
      <c r="L108" s="596"/>
      <c r="M108" s="596"/>
      <c r="N108" s="596"/>
      <c r="O108" s="596"/>
      <c r="P108" s="596"/>
      <c r="Q108" s="596"/>
    </row>
    <row r="109" spans="1:17" x14ac:dyDescent="0.2">
      <c r="A109" s="1386" t="s">
        <v>384</v>
      </c>
      <c r="B109" s="1387"/>
      <c r="C109" s="1387"/>
      <c r="D109" s="1387"/>
      <c r="E109" s="1387"/>
      <c r="F109" s="1387"/>
      <c r="G109" s="1387"/>
      <c r="H109" s="1387"/>
      <c r="I109" s="1387"/>
      <c r="J109" s="1387"/>
      <c r="K109" s="595">
        <v>728564</v>
      </c>
      <c r="L109" s="596"/>
      <c r="M109" s="596"/>
      <c r="N109" s="596"/>
      <c r="O109" s="596"/>
      <c r="P109" s="595">
        <v>113.63</v>
      </c>
      <c r="Q109" s="596"/>
    </row>
    <row r="110" spans="1:17" x14ac:dyDescent="0.2">
      <c r="A110" s="1386" t="s">
        <v>385</v>
      </c>
      <c r="B110" s="1387"/>
      <c r="C110" s="1387"/>
      <c r="D110" s="1387"/>
      <c r="E110" s="1387"/>
      <c r="F110" s="1387"/>
      <c r="G110" s="1387"/>
      <c r="H110" s="1387"/>
      <c r="I110" s="1387"/>
      <c r="J110" s="1387"/>
      <c r="K110" s="595">
        <v>163098</v>
      </c>
      <c r="L110" s="596"/>
      <c r="M110" s="596"/>
      <c r="N110" s="596"/>
      <c r="O110" s="596"/>
      <c r="P110" s="595">
        <v>261.83</v>
      </c>
      <c r="Q110" s="596"/>
    </row>
    <row r="111" spans="1:17" x14ac:dyDescent="0.2">
      <c r="A111" s="1386" t="s">
        <v>386</v>
      </c>
      <c r="B111" s="1387"/>
      <c r="C111" s="1387"/>
      <c r="D111" s="1387"/>
      <c r="E111" s="1387"/>
      <c r="F111" s="1387"/>
      <c r="G111" s="1387"/>
      <c r="H111" s="1387"/>
      <c r="I111" s="1387"/>
      <c r="J111" s="1387"/>
      <c r="K111" s="595">
        <v>288535</v>
      </c>
      <c r="L111" s="596"/>
      <c r="M111" s="596"/>
      <c r="N111" s="596"/>
      <c r="O111" s="596"/>
      <c r="P111" s="595">
        <v>524.4</v>
      </c>
      <c r="Q111" s="596"/>
    </row>
    <row r="112" spans="1:17" x14ac:dyDescent="0.2">
      <c r="A112" s="1386" t="s">
        <v>387</v>
      </c>
      <c r="B112" s="1387"/>
      <c r="C112" s="1387"/>
      <c r="D112" s="1387"/>
      <c r="E112" s="1387"/>
      <c r="F112" s="1387"/>
      <c r="G112" s="1387"/>
      <c r="H112" s="1387"/>
      <c r="I112" s="1387"/>
      <c r="J112" s="1387"/>
      <c r="K112" s="595">
        <v>1180197</v>
      </c>
      <c r="L112" s="596"/>
      <c r="M112" s="596"/>
      <c r="N112" s="596"/>
      <c r="O112" s="596"/>
      <c r="P112" s="595">
        <v>899.86</v>
      </c>
      <c r="Q112" s="596"/>
    </row>
    <row r="113" spans="1:17" x14ac:dyDescent="0.2">
      <c r="A113" s="1386" t="s">
        <v>388</v>
      </c>
      <c r="B113" s="1387"/>
      <c r="C113" s="1387"/>
      <c r="D113" s="1387"/>
      <c r="E113" s="1387"/>
      <c r="F113" s="1387"/>
      <c r="G113" s="1387"/>
      <c r="H113" s="1387"/>
      <c r="I113" s="1387"/>
      <c r="J113" s="1387"/>
      <c r="K113" s="596"/>
      <c r="L113" s="596"/>
      <c r="M113" s="596"/>
      <c r="N113" s="596"/>
      <c r="O113" s="596"/>
      <c r="P113" s="596"/>
      <c r="Q113" s="596"/>
    </row>
    <row r="114" spans="1:17" x14ac:dyDescent="0.2">
      <c r="A114" s="1386" t="s">
        <v>389</v>
      </c>
      <c r="B114" s="1387"/>
      <c r="C114" s="1387"/>
      <c r="D114" s="1387"/>
      <c r="E114" s="1387"/>
      <c r="F114" s="1387"/>
      <c r="G114" s="1387"/>
      <c r="H114" s="1387"/>
      <c r="I114" s="1387"/>
      <c r="J114" s="1387"/>
      <c r="K114" s="595">
        <v>665460</v>
      </c>
      <c r="L114" s="596"/>
      <c r="M114" s="596"/>
      <c r="N114" s="596"/>
      <c r="O114" s="596"/>
      <c r="P114" s="596"/>
      <c r="Q114" s="596"/>
    </row>
    <row r="115" spans="1:17" x14ac:dyDescent="0.2">
      <c r="A115" s="1386" t="s">
        <v>390</v>
      </c>
      <c r="B115" s="1387"/>
      <c r="C115" s="1387"/>
      <c r="D115" s="1387"/>
      <c r="E115" s="1387"/>
      <c r="F115" s="1387"/>
      <c r="G115" s="1387"/>
      <c r="H115" s="1387"/>
      <c r="I115" s="1387"/>
      <c r="J115" s="1387"/>
      <c r="K115" s="595">
        <v>40418</v>
      </c>
      <c r="L115" s="596"/>
      <c r="M115" s="596"/>
      <c r="N115" s="596"/>
      <c r="O115" s="596"/>
      <c r="P115" s="596"/>
      <c r="Q115" s="596"/>
    </row>
    <row r="116" spans="1:17" x14ac:dyDescent="0.2">
      <c r="A116" s="1386" t="s">
        <v>391</v>
      </c>
      <c r="B116" s="1387"/>
      <c r="C116" s="1387"/>
      <c r="D116" s="1387"/>
      <c r="E116" s="1387"/>
      <c r="F116" s="1387"/>
      <c r="G116" s="1387"/>
      <c r="H116" s="1387"/>
      <c r="I116" s="1387"/>
      <c r="J116" s="1387"/>
      <c r="K116" s="595">
        <v>239524</v>
      </c>
      <c r="L116" s="596"/>
      <c r="M116" s="596"/>
      <c r="N116" s="596"/>
      <c r="O116" s="596"/>
      <c r="P116" s="596"/>
      <c r="Q116" s="596"/>
    </row>
    <row r="117" spans="1:17" x14ac:dyDescent="0.2">
      <c r="A117" s="1386" t="s">
        <v>392</v>
      </c>
      <c r="B117" s="1387"/>
      <c r="C117" s="1387"/>
      <c r="D117" s="1387"/>
      <c r="E117" s="1387"/>
      <c r="F117" s="1387"/>
      <c r="G117" s="1387"/>
      <c r="H117" s="1387"/>
      <c r="I117" s="1387"/>
      <c r="J117" s="1387"/>
      <c r="K117" s="595">
        <v>152996</v>
      </c>
      <c r="L117" s="596"/>
      <c r="M117" s="596"/>
      <c r="N117" s="596"/>
      <c r="O117" s="596"/>
      <c r="P117" s="596"/>
      <c r="Q117" s="596"/>
    </row>
    <row r="118" spans="1:17" x14ac:dyDescent="0.2">
      <c r="A118" s="1386" t="s">
        <v>393</v>
      </c>
      <c r="B118" s="1387"/>
      <c r="C118" s="1387"/>
      <c r="D118" s="1387"/>
      <c r="E118" s="1387"/>
      <c r="F118" s="1387"/>
      <c r="G118" s="1387"/>
      <c r="H118" s="1387"/>
      <c r="I118" s="1387"/>
      <c r="J118" s="1387"/>
      <c r="K118" s="595">
        <v>91592</v>
      </c>
      <c r="L118" s="596"/>
      <c r="M118" s="596"/>
      <c r="N118" s="596"/>
      <c r="O118" s="596"/>
      <c r="P118" s="596"/>
      <c r="Q118" s="596"/>
    </row>
    <row r="119" spans="1:17" x14ac:dyDescent="0.2">
      <c r="A119" s="1386" t="s">
        <v>524</v>
      </c>
      <c r="B119" s="1387"/>
      <c r="C119" s="1387"/>
      <c r="D119" s="1387"/>
      <c r="E119" s="1387"/>
      <c r="F119" s="1387"/>
      <c r="G119" s="1387"/>
      <c r="H119" s="1387"/>
      <c r="I119" s="1387"/>
      <c r="J119" s="1387"/>
      <c r="K119" s="595">
        <v>891662</v>
      </c>
      <c r="L119" s="596"/>
      <c r="M119" s="596"/>
      <c r="N119" s="596"/>
      <c r="O119" s="596"/>
      <c r="P119" s="596"/>
      <c r="Q119" s="596"/>
    </row>
    <row r="120" spans="1:17" x14ac:dyDescent="0.2">
      <c r="A120" s="1386" t="s">
        <v>525</v>
      </c>
      <c r="B120" s="1387"/>
      <c r="C120" s="1387"/>
      <c r="D120" s="1387"/>
      <c r="E120" s="1387"/>
      <c r="F120" s="1387"/>
      <c r="G120" s="1387"/>
      <c r="H120" s="1387"/>
      <c r="I120" s="1387"/>
      <c r="J120" s="1387"/>
      <c r="K120" s="595">
        <v>32991</v>
      </c>
      <c r="L120" s="596"/>
      <c r="M120" s="596"/>
      <c r="N120" s="596"/>
      <c r="O120" s="596"/>
      <c r="P120" s="596"/>
      <c r="Q120" s="596"/>
    </row>
    <row r="121" spans="1:17" x14ac:dyDescent="0.2">
      <c r="A121" s="1388" t="s">
        <v>387</v>
      </c>
      <c r="B121" s="1387"/>
      <c r="C121" s="1387"/>
      <c r="D121" s="1387"/>
      <c r="E121" s="1387"/>
      <c r="F121" s="1387"/>
      <c r="G121" s="1387"/>
      <c r="H121" s="1387"/>
      <c r="I121" s="1387"/>
      <c r="J121" s="1387"/>
      <c r="K121" s="599">
        <v>924653</v>
      </c>
      <c r="L121" s="596"/>
      <c r="M121" s="596"/>
      <c r="N121" s="596"/>
      <c r="O121" s="596"/>
      <c r="P121" s="596"/>
      <c r="Q121" s="596"/>
    </row>
    <row r="122" spans="1:17" x14ac:dyDescent="0.2">
      <c r="A122" s="1386" t="s">
        <v>692</v>
      </c>
      <c r="B122" s="1387"/>
      <c r="C122" s="1387"/>
      <c r="D122" s="1387"/>
      <c r="E122" s="1387"/>
      <c r="F122" s="1387"/>
      <c r="G122" s="1387"/>
      <c r="H122" s="1387"/>
      <c r="I122" s="1387"/>
      <c r="J122" s="1387"/>
      <c r="K122" s="595">
        <v>1213188</v>
      </c>
      <c r="L122" s="596"/>
      <c r="M122" s="596"/>
      <c r="N122" s="596"/>
      <c r="O122" s="596"/>
      <c r="P122" s="596"/>
      <c r="Q122" s="596"/>
    </row>
    <row r="123" spans="1:17" x14ac:dyDescent="0.2">
      <c r="A123" s="1386" t="s">
        <v>527</v>
      </c>
      <c r="B123" s="1387"/>
      <c r="C123" s="1387"/>
      <c r="D123" s="1387"/>
      <c r="E123" s="1387"/>
      <c r="F123" s="1387"/>
      <c r="G123" s="1387"/>
      <c r="H123" s="1387"/>
      <c r="I123" s="1387"/>
      <c r="J123" s="1387"/>
      <c r="K123" s="595">
        <v>218373.84</v>
      </c>
      <c r="L123" s="596"/>
      <c r="M123" s="596"/>
      <c r="N123" s="596"/>
      <c r="O123" s="596"/>
      <c r="P123" s="596"/>
      <c r="Q123" s="596"/>
    </row>
    <row r="124" spans="1:17" x14ac:dyDescent="0.2">
      <c r="A124" s="1388" t="s">
        <v>394</v>
      </c>
      <c r="B124" s="1387"/>
      <c r="C124" s="1387"/>
      <c r="D124" s="1387"/>
      <c r="E124" s="1387"/>
      <c r="F124" s="1387"/>
      <c r="G124" s="1387"/>
      <c r="H124" s="1387"/>
      <c r="I124" s="1387"/>
      <c r="J124" s="1387"/>
      <c r="K124" s="599">
        <v>1431561.84</v>
      </c>
      <c r="L124" s="596"/>
      <c r="M124" s="596"/>
      <c r="N124" s="596"/>
      <c r="O124" s="596"/>
      <c r="P124" s="599">
        <v>899.86</v>
      </c>
      <c r="Q124" s="596"/>
    </row>
    <row r="125" spans="1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1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1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1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Q2052" s="605"/>
    </row>
    <row r="2053" spans="6:17" x14ac:dyDescent="0.2">
      <c r="Q2053" s="605"/>
    </row>
    <row r="2054" spans="6:17" x14ac:dyDescent="0.2">
      <c r="Q2054" s="605"/>
    </row>
    <row r="2055" spans="6:17" x14ac:dyDescent="0.2">
      <c r="Q2055" s="605"/>
    </row>
    <row r="2056" spans="6:17" x14ac:dyDescent="0.2">
      <c r="Q2056" s="605"/>
    </row>
    <row r="2057" spans="6:17" x14ac:dyDescent="0.2">
      <c r="Q2057" s="605"/>
    </row>
    <row r="2058" spans="6:17" x14ac:dyDescent="0.2">
      <c r="Q2058" s="605"/>
    </row>
    <row r="2059" spans="6:17" x14ac:dyDescent="0.2">
      <c r="Q2059" s="605"/>
    </row>
    <row r="2060" spans="6:17" x14ac:dyDescent="0.2">
      <c r="Q2060" s="605"/>
    </row>
    <row r="2061" spans="6:17" x14ac:dyDescent="0.2">
      <c r="Q2061" s="605"/>
    </row>
    <row r="2062" spans="6:17" x14ac:dyDescent="0.2">
      <c r="Q2062" s="605"/>
    </row>
    <row r="2063" spans="6:17" x14ac:dyDescent="0.2">
      <c r="Q2063" s="605"/>
    </row>
    <row r="2064" spans="6:17" x14ac:dyDescent="0.2">
      <c r="Q2064" s="605"/>
    </row>
    <row r="2065" spans="17:17" x14ac:dyDescent="0.2">
      <c r="Q2065" s="605"/>
    </row>
    <row r="2066" spans="17:17" x14ac:dyDescent="0.2">
      <c r="Q2066" s="605"/>
    </row>
    <row r="2067" spans="17:17" x14ac:dyDescent="0.2">
      <c r="Q2067" s="605"/>
    </row>
    <row r="2068" spans="17:17" x14ac:dyDescent="0.2">
      <c r="Q2068" s="605"/>
    </row>
    <row r="2069" spans="17:17" x14ac:dyDescent="0.2">
      <c r="Q2069" s="605"/>
    </row>
    <row r="2070" spans="17:17" x14ac:dyDescent="0.2">
      <c r="Q2070" s="605"/>
    </row>
    <row r="2071" spans="17:17" x14ac:dyDescent="0.2">
      <c r="Q2071" s="605"/>
    </row>
    <row r="2072" spans="17:17" x14ac:dyDescent="0.2">
      <c r="Q2072" s="605"/>
    </row>
    <row r="2073" spans="17:17" x14ac:dyDescent="0.2">
      <c r="Q2073" s="605"/>
    </row>
    <row r="2074" spans="17:17" x14ac:dyDescent="0.2">
      <c r="Q2074" s="605"/>
    </row>
    <row r="2075" spans="17:17" x14ac:dyDescent="0.2">
      <c r="Q2075" s="605"/>
    </row>
    <row r="2076" spans="17:17" x14ac:dyDescent="0.2">
      <c r="Q2076" s="605"/>
    </row>
    <row r="2077" spans="17:17" x14ac:dyDescent="0.2">
      <c r="Q2077" s="605"/>
    </row>
    <row r="2078" spans="17:17" x14ac:dyDescent="0.2">
      <c r="Q2078" s="605"/>
    </row>
    <row r="2079" spans="17:17" x14ac:dyDescent="0.2">
      <c r="Q2079" s="605"/>
    </row>
    <row r="2080" spans="17:17" x14ac:dyDescent="0.2">
      <c r="Q2080" s="605"/>
    </row>
    <row r="2081" spans="17:17" x14ac:dyDescent="0.2">
      <c r="Q2081" s="605"/>
    </row>
    <row r="2082" spans="17:17" x14ac:dyDescent="0.2">
      <c r="Q2082" s="605"/>
    </row>
    <row r="2083" spans="17:17" x14ac:dyDescent="0.2">
      <c r="Q2083" s="605"/>
    </row>
    <row r="2084" spans="17:17" x14ac:dyDescent="0.2">
      <c r="Q2084" s="605"/>
    </row>
    <row r="2085" spans="17:17" x14ac:dyDescent="0.2">
      <c r="Q2085" s="605"/>
    </row>
    <row r="2086" spans="17:17" x14ac:dyDescent="0.2">
      <c r="Q2086" s="605"/>
    </row>
    <row r="2087" spans="17:17" x14ac:dyDescent="0.2">
      <c r="Q2087" s="605"/>
    </row>
    <row r="2088" spans="17:17" x14ac:dyDescent="0.2">
      <c r="Q2088" s="605"/>
    </row>
    <row r="2089" spans="17:17" x14ac:dyDescent="0.2">
      <c r="Q2089" s="605"/>
    </row>
    <row r="2090" spans="17:17" x14ac:dyDescent="0.2">
      <c r="Q2090" s="605"/>
    </row>
    <row r="2091" spans="17:17" x14ac:dyDescent="0.2">
      <c r="Q2091" s="605"/>
    </row>
    <row r="2092" spans="17:17" x14ac:dyDescent="0.2">
      <c r="Q2092" s="605"/>
    </row>
    <row r="2093" spans="17:17" x14ac:dyDescent="0.2">
      <c r="Q2093" s="605"/>
    </row>
    <row r="2094" spans="17:17" x14ac:dyDescent="0.2">
      <c r="Q2094" s="605"/>
    </row>
    <row r="2095" spans="17:17" x14ac:dyDescent="0.2">
      <c r="Q2095" s="605"/>
    </row>
    <row r="2096" spans="17:17" x14ac:dyDescent="0.2">
      <c r="Q2096" s="605"/>
    </row>
    <row r="2097" spans="17:17" x14ac:dyDescent="0.2">
      <c r="Q2097" s="605"/>
    </row>
    <row r="2098" spans="17:17" x14ac:dyDescent="0.2">
      <c r="Q2098" s="605"/>
    </row>
    <row r="2099" spans="17:17" x14ac:dyDescent="0.2">
      <c r="Q2099" s="605"/>
    </row>
    <row r="2100" spans="17:17" x14ac:dyDescent="0.2">
      <c r="Q2100" s="605"/>
    </row>
    <row r="2101" spans="17:17" x14ac:dyDescent="0.2">
      <c r="Q2101" s="605"/>
    </row>
    <row r="2102" spans="17:17" x14ac:dyDescent="0.2">
      <c r="Q2102" s="605"/>
    </row>
    <row r="2103" spans="17:17" x14ac:dyDescent="0.2">
      <c r="Q2103" s="605"/>
    </row>
    <row r="2104" spans="17:17" x14ac:dyDescent="0.2">
      <c r="Q2104" s="605"/>
    </row>
    <row r="2105" spans="17:17" x14ac:dyDescent="0.2">
      <c r="Q2105" s="605"/>
    </row>
    <row r="2106" spans="17:17" x14ac:dyDescent="0.2">
      <c r="Q2106" s="605"/>
    </row>
    <row r="2107" spans="17:17" x14ac:dyDescent="0.2">
      <c r="Q2107" s="605"/>
    </row>
    <row r="2108" spans="17:17" x14ac:dyDescent="0.2">
      <c r="Q2108" s="605"/>
    </row>
    <row r="2109" spans="17:17" x14ac:dyDescent="0.2">
      <c r="Q2109" s="605"/>
    </row>
    <row r="2110" spans="17:17" x14ac:dyDescent="0.2">
      <c r="Q2110" s="605"/>
    </row>
    <row r="2111" spans="17:17" x14ac:dyDescent="0.2">
      <c r="Q2111" s="605"/>
    </row>
    <row r="2112" spans="17:17" x14ac:dyDescent="0.2">
      <c r="Q2112" s="605"/>
    </row>
    <row r="2113" spans="17:17" x14ac:dyDescent="0.2">
      <c r="Q2113" s="605"/>
    </row>
    <row r="2114" spans="17:17" x14ac:dyDescent="0.2">
      <c r="Q2114" s="605"/>
    </row>
    <row r="2115" spans="17:17" x14ac:dyDescent="0.2">
      <c r="Q2115" s="605"/>
    </row>
    <row r="2116" spans="17:17" x14ac:dyDescent="0.2">
      <c r="Q2116" s="605"/>
    </row>
    <row r="2117" spans="17:17" x14ac:dyDescent="0.2">
      <c r="Q2117" s="605"/>
    </row>
    <row r="2118" spans="17:17" x14ac:dyDescent="0.2">
      <c r="Q2118" s="605"/>
    </row>
    <row r="2119" spans="17:17" x14ac:dyDescent="0.2">
      <c r="Q2119" s="605"/>
    </row>
    <row r="2120" spans="17:17" x14ac:dyDescent="0.2">
      <c r="Q2120" s="605"/>
    </row>
    <row r="2121" spans="17:17" x14ac:dyDescent="0.2">
      <c r="Q2121" s="605"/>
    </row>
    <row r="2122" spans="17:17" x14ac:dyDescent="0.2">
      <c r="Q2122" s="605"/>
    </row>
    <row r="2123" spans="17:17" x14ac:dyDescent="0.2">
      <c r="Q2123" s="605"/>
    </row>
    <row r="2124" spans="17:17" x14ac:dyDescent="0.2">
      <c r="Q2124" s="605"/>
    </row>
    <row r="2125" spans="17:17" x14ac:dyDescent="0.2">
      <c r="Q2125" s="605"/>
    </row>
    <row r="2126" spans="17:17" x14ac:dyDescent="0.2">
      <c r="Q2126" s="605"/>
    </row>
    <row r="2127" spans="17:17" x14ac:dyDescent="0.2">
      <c r="Q2127" s="605"/>
    </row>
    <row r="2128" spans="17:17" x14ac:dyDescent="0.2">
      <c r="Q2128" s="605"/>
    </row>
    <row r="2129" spans="17:17" x14ac:dyDescent="0.2">
      <c r="Q2129" s="605"/>
    </row>
    <row r="2130" spans="17:17" x14ac:dyDescent="0.2">
      <c r="Q2130" s="605"/>
    </row>
    <row r="2131" spans="17:17" x14ac:dyDescent="0.2">
      <c r="Q2131" s="605"/>
    </row>
    <row r="2132" spans="17:17" x14ac:dyDescent="0.2">
      <c r="Q2132" s="605"/>
    </row>
    <row r="2133" spans="17:17" x14ac:dyDescent="0.2">
      <c r="Q2133" s="605"/>
    </row>
    <row r="2134" spans="17:17" x14ac:dyDescent="0.2">
      <c r="Q2134" s="605"/>
    </row>
    <row r="2135" spans="17:17" x14ac:dyDescent="0.2">
      <c r="Q2135" s="605"/>
    </row>
    <row r="2136" spans="17:17" x14ac:dyDescent="0.2">
      <c r="Q2136" s="605"/>
    </row>
    <row r="2137" spans="17:17" x14ac:dyDescent="0.2">
      <c r="Q2137" s="605"/>
    </row>
    <row r="2138" spans="17:17" x14ac:dyDescent="0.2">
      <c r="Q2138" s="605"/>
    </row>
    <row r="2139" spans="17:17" x14ac:dyDescent="0.2">
      <c r="Q2139" s="605"/>
    </row>
    <row r="2140" spans="17:17" x14ac:dyDescent="0.2">
      <c r="Q2140" s="605"/>
    </row>
    <row r="2141" spans="17:17" x14ac:dyDescent="0.2">
      <c r="Q2141" s="605"/>
    </row>
    <row r="2142" spans="17:17" x14ac:dyDescent="0.2">
      <c r="Q2142" s="605"/>
    </row>
    <row r="2143" spans="17:17" x14ac:dyDescent="0.2">
      <c r="Q2143" s="605"/>
    </row>
    <row r="2144" spans="17:17" x14ac:dyDescent="0.2">
      <c r="Q2144" s="605"/>
    </row>
    <row r="2145" spans="17:17" x14ac:dyDescent="0.2">
      <c r="Q2145" s="605"/>
    </row>
    <row r="2146" spans="17:17" x14ac:dyDescent="0.2">
      <c r="Q2146" s="605"/>
    </row>
    <row r="2147" spans="17:17" x14ac:dyDescent="0.2">
      <c r="Q2147" s="605"/>
    </row>
    <row r="2148" spans="17:17" x14ac:dyDescent="0.2">
      <c r="Q2148" s="605"/>
    </row>
    <row r="2149" spans="17:17" x14ac:dyDescent="0.2">
      <c r="Q2149" s="605"/>
    </row>
    <row r="2150" spans="17:17" x14ac:dyDescent="0.2">
      <c r="Q2150" s="605"/>
    </row>
    <row r="2151" spans="17:17" x14ac:dyDescent="0.2">
      <c r="Q2151" s="605"/>
    </row>
    <row r="2152" spans="17:17" x14ac:dyDescent="0.2">
      <c r="Q2152" s="605"/>
    </row>
    <row r="2153" spans="17:17" x14ac:dyDescent="0.2">
      <c r="Q2153" s="605"/>
    </row>
    <row r="2154" spans="17:17" x14ac:dyDescent="0.2">
      <c r="Q2154" s="605"/>
    </row>
    <row r="2155" spans="17:17" x14ac:dyDescent="0.2">
      <c r="Q2155" s="605"/>
    </row>
    <row r="2156" spans="17:17" x14ac:dyDescent="0.2">
      <c r="Q2156" s="605"/>
    </row>
    <row r="2157" spans="17:17" x14ac:dyDescent="0.2">
      <c r="Q2157" s="605"/>
    </row>
    <row r="2158" spans="17:17" x14ac:dyDescent="0.2">
      <c r="Q2158" s="605"/>
    </row>
    <row r="2159" spans="17:17" x14ac:dyDescent="0.2">
      <c r="Q2159" s="605"/>
    </row>
    <row r="2160" spans="17:17" x14ac:dyDescent="0.2">
      <c r="Q2160" s="605"/>
    </row>
    <row r="2161" spans="17:17" x14ac:dyDescent="0.2">
      <c r="Q2161" s="605"/>
    </row>
    <row r="2162" spans="17:17" x14ac:dyDescent="0.2">
      <c r="Q2162" s="605"/>
    </row>
    <row r="2163" spans="17:17" x14ac:dyDescent="0.2">
      <c r="Q2163" s="605"/>
    </row>
    <row r="2164" spans="17:17" x14ac:dyDescent="0.2">
      <c r="Q2164" s="605"/>
    </row>
    <row r="2165" spans="17:17" x14ac:dyDescent="0.2">
      <c r="Q2165" s="605"/>
    </row>
    <row r="2166" spans="17:17" x14ac:dyDescent="0.2">
      <c r="Q2166" s="605"/>
    </row>
    <row r="2167" spans="17:17" x14ac:dyDescent="0.2">
      <c r="Q2167" s="605"/>
    </row>
    <row r="2168" spans="17:17" x14ac:dyDescent="0.2">
      <c r="Q2168" s="605"/>
    </row>
    <row r="2169" spans="17:17" x14ac:dyDescent="0.2">
      <c r="Q2169" s="605"/>
    </row>
    <row r="2170" spans="17:17" x14ac:dyDescent="0.2">
      <c r="Q2170" s="605"/>
    </row>
    <row r="2171" spans="17:17" x14ac:dyDescent="0.2">
      <c r="Q2171" s="605"/>
    </row>
    <row r="2172" spans="17:17" x14ac:dyDescent="0.2">
      <c r="Q2172" s="605"/>
    </row>
    <row r="2173" spans="17:17" x14ac:dyDescent="0.2">
      <c r="Q2173" s="605"/>
    </row>
    <row r="2174" spans="17:17" x14ac:dyDescent="0.2">
      <c r="Q2174" s="605"/>
    </row>
    <row r="2175" spans="17:17" x14ac:dyDescent="0.2">
      <c r="Q2175" s="605"/>
    </row>
    <row r="2176" spans="17:17" x14ac:dyDescent="0.2">
      <c r="Q2176" s="605"/>
    </row>
    <row r="2177" spans="17:17" x14ac:dyDescent="0.2">
      <c r="Q2177" s="605"/>
    </row>
    <row r="2178" spans="17:17" x14ac:dyDescent="0.2">
      <c r="Q2178" s="605"/>
    </row>
    <row r="2179" spans="17:17" x14ac:dyDescent="0.2">
      <c r="Q2179" s="605"/>
    </row>
    <row r="2180" spans="17:17" x14ac:dyDescent="0.2">
      <c r="Q2180" s="605"/>
    </row>
    <row r="2181" spans="17:17" x14ac:dyDescent="0.2">
      <c r="Q2181" s="605"/>
    </row>
    <row r="2182" spans="17:17" x14ac:dyDescent="0.2">
      <c r="Q2182" s="605"/>
    </row>
    <row r="2183" spans="17:17" x14ac:dyDescent="0.2">
      <c r="Q2183" s="605"/>
    </row>
    <row r="2184" spans="17:17" x14ac:dyDescent="0.2">
      <c r="Q2184" s="605"/>
    </row>
    <row r="2185" spans="17:17" x14ac:dyDescent="0.2">
      <c r="Q2185" s="605"/>
    </row>
    <row r="2186" spans="17:17" x14ac:dyDescent="0.2">
      <c r="Q2186" s="605"/>
    </row>
    <row r="2187" spans="17:17" x14ac:dyDescent="0.2">
      <c r="Q2187" s="605"/>
    </row>
    <row r="2188" spans="17:17" x14ac:dyDescent="0.2">
      <c r="Q2188" s="605"/>
    </row>
    <row r="2189" spans="17:17" x14ac:dyDescent="0.2">
      <c r="Q2189" s="605"/>
    </row>
    <row r="2190" spans="17:17" x14ac:dyDescent="0.2">
      <c r="Q2190" s="605"/>
    </row>
    <row r="2191" spans="17:17" x14ac:dyDescent="0.2">
      <c r="Q2191" s="605"/>
    </row>
    <row r="2192" spans="17:17" x14ac:dyDescent="0.2">
      <c r="Q2192" s="605"/>
    </row>
    <row r="2193" spans="17:17" x14ac:dyDescent="0.2">
      <c r="Q2193" s="605"/>
    </row>
    <row r="2194" spans="17:17" x14ac:dyDescent="0.2">
      <c r="Q2194" s="605"/>
    </row>
    <row r="2195" spans="17:17" x14ac:dyDescent="0.2">
      <c r="Q2195" s="605"/>
    </row>
    <row r="2196" spans="17:17" x14ac:dyDescent="0.2">
      <c r="Q2196" s="605"/>
    </row>
    <row r="2197" spans="17:17" x14ac:dyDescent="0.2">
      <c r="Q2197" s="605"/>
    </row>
    <row r="2198" spans="17:17" x14ac:dyDescent="0.2">
      <c r="Q2198" s="605"/>
    </row>
    <row r="2199" spans="17:17" x14ac:dyDescent="0.2">
      <c r="Q2199" s="605"/>
    </row>
    <row r="2200" spans="17:17" x14ac:dyDescent="0.2">
      <c r="Q2200" s="605"/>
    </row>
    <row r="2201" spans="17:17" x14ac:dyDescent="0.2">
      <c r="Q2201" s="605"/>
    </row>
    <row r="2202" spans="17:17" x14ac:dyDescent="0.2">
      <c r="Q2202" s="605"/>
    </row>
    <row r="2203" spans="17:17" x14ac:dyDescent="0.2">
      <c r="Q2203" s="605"/>
    </row>
    <row r="2204" spans="17:17" x14ac:dyDescent="0.2">
      <c r="Q2204" s="605"/>
    </row>
    <row r="2205" spans="17:17" x14ac:dyDescent="0.2">
      <c r="Q2205" s="605"/>
    </row>
    <row r="2206" spans="17:17" x14ac:dyDescent="0.2">
      <c r="Q2206" s="605"/>
    </row>
    <row r="2207" spans="17:17" x14ac:dyDescent="0.2">
      <c r="Q2207" s="605"/>
    </row>
    <row r="2208" spans="17:17" x14ac:dyDescent="0.2">
      <c r="Q2208" s="605"/>
    </row>
    <row r="2209" spans="17:17" x14ac:dyDescent="0.2">
      <c r="Q2209" s="605"/>
    </row>
    <row r="2210" spans="17:17" x14ac:dyDescent="0.2">
      <c r="Q2210" s="605"/>
    </row>
    <row r="2211" spans="17:17" x14ac:dyDescent="0.2">
      <c r="Q2211" s="605"/>
    </row>
    <row r="2212" spans="17:17" x14ac:dyDescent="0.2">
      <c r="Q2212" s="605"/>
    </row>
    <row r="2213" spans="17:17" x14ac:dyDescent="0.2">
      <c r="Q2213" s="605"/>
    </row>
    <row r="2214" spans="17:17" x14ac:dyDescent="0.2">
      <c r="Q2214" s="605"/>
    </row>
    <row r="2215" spans="17:17" x14ac:dyDescent="0.2">
      <c r="Q2215" s="605"/>
    </row>
    <row r="2216" spans="17:17" x14ac:dyDescent="0.2">
      <c r="Q2216" s="605"/>
    </row>
    <row r="2217" spans="17:17" x14ac:dyDescent="0.2">
      <c r="Q2217" s="605"/>
    </row>
    <row r="2218" spans="17:17" x14ac:dyDescent="0.2">
      <c r="Q2218" s="605"/>
    </row>
    <row r="2219" spans="17:17" x14ac:dyDescent="0.2">
      <c r="Q2219" s="605"/>
    </row>
    <row r="2220" spans="17:17" x14ac:dyDescent="0.2">
      <c r="Q2220" s="605"/>
    </row>
    <row r="2221" spans="17:17" x14ac:dyDescent="0.2">
      <c r="Q2221" s="605"/>
    </row>
    <row r="2222" spans="17:17" x14ac:dyDescent="0.2">
      <c r="Q2222" s="605"/>
    </row>
    <row r="2223" spans="17:17" x14ac:dyDescent="0.2">
      <c r="Q2223" s="605"/>
    </row>
    <row r="2224" spans="17:17" x14ac:dyDescent="0.2">
      <c r="Q2224" s="605"/>
    </row>
    <row r="2225" spans="17:17" x14ac:dyDescent="0.2">
      <c r="Q2225" s="605"/>
    </row>
    <row r="2226" spans="17:17" x14ac:dyDescent="0.2">
      <c r="Q2226" s="605"/>
    </row>
    <row r="2227" spans="17:17" x14ac:dyDescent="0.2">
      <c r="Q2227" s="605"/>
    </row>
    <row r="2228" spans="17:17" x14ac:dyDescent="0.2">
      <c r="Q2228" s="605"/>
    </row>
    <row r="2229" spans="17:17" x14ac:dyDescent="0.2">
      <c r="Q2229" s="605"/>
    </row>
    <row r="2230" spans="17:17" x14ac:dyDescent="0.2">
      <c r="Q2230" s="605"/>
    </row>
    <row r="2231" spans="17:17" x14ac:dyDescent="0.2">
      <c r="Q2231" s="605"/>
    </row>
    <row r="2232" spans="17:17" x14ac:dyDescent="0.2">
      <c r="Q2232" s="605"/>
    </row>
    <row r="2233" spans="17:17" x14ac:dyDescent="0.2">
      <c r="Q2233" s="605"/>
    </row>
    <row r="2234" spans="17:17" x14ac:dyDescent="0.2">
      <c r="Q2234" s="605"/>
    </row>
    <row r="2235" spans="17:17" x14ac:dyDescent="0.2">
      <c r="Q2235" s="605"/>
    </row>
    <row r="2236" spans="17:17" x14ac:dyDescent="0.2">
      <c r="Q2236" s="605"/>
    </row>
    <row r="2237" spans="17:17" x14ac:dyDescent="0.2">
      <c r="Q2237" s="605"/>
    </row>
    <row r="2238" spans="17:17" x14ac:dyDescent="0.2">
      <c r="Q2238" s="605"/>
    </row>
    <row r="2239" spans="17:17" x14ac:dyDescent="0.2">
      <c r="Q2239" s="605"/>
    </row>
    <row r="2240" spans="17:17" x14ac:dyDescent="0.2">
      <c r="Q2240" s="605"/>
    </row>
    <row r="2241" spans="17:17" x14ac:dyDescent="0.2">
      <c r="Q2241" s="605"/>
    </row>
    <row r="2242" spans="17:17" x14ac:dyDescent="0.2">
      <c r="Q2242" s="605"/>
    </row>
    <row r="2243" spans="17:17" x14ac:dyDescent="0.2">
      <c r="Q2243" s="605"/>
    </row>
    <row r="2244" spans="17:17" x14ac:dyDescent="0.2">
      <c r="Q2244" s="605"/>
    </row>
    <row r="2245" spans="17:17" x14ac:dyDescent="0.2">
      <c r="Q2245" s="605"/>
    </row>
    <row r="2246" spans="17:17" x14ac:dyDescent="0.2">
      <c r="Q2246" s="605"/>
    </row>
    <row r="2247" spans="17:17" x14ac:dyDescent="0.2">
      <c r="Q2247" s="605"/>
    </row>
    <row r="2248" spans="17:17" x14ac:dyDescent="0.2">
      <c r="Q2248" s="605"/>
    </row>
    <row r="2249" spans="17:17" x14ac:dyDescent="0.2">
      <c r="Q2249" s="605"/>
    </row>
    <row r="2250" spans="17:17" x14ac:dyDescent="0.2">
      <c r="Q2250" s="605"/>
    </row>
    <row r="2251" spans="17:17" x14ac:dyDescent="0.2">
      <c r="Q2251" s="605"/>
    </row>
    <row r="2252" spans="17:17" x14ac:dyDescent="0.2">
      <c r="Q2252" s="605"/>
    </row>
    <row r="2253" spans="17:17" x14ac:dyDescent="0.2">
      <c r="Q2253" s="605"/>
    </row>
    <row r="2254" spans="17:17" x14ac:dyDescent="0.2">
      <c r="Q2254" s="605"/>
    </row>
    <row r="2255" spans="17:17" x14ac:dyDescent="0.2">
      <c r="Q2255" s="605"/>
    </row>
    <row r="2256" spans="17:17" x14ac:dyDescent="0.2">
      <c r="Q2256" s="605"/>
    </row>
    <row r="2257" spans="17:17" x14ac:dyDescent="0.2">
      <c r="Q2257" s="605"/>
    </row>
    <row r="2258" spans="17:17" x14ac:dyDescent="0.2">
      <c r="Q2258" s="605"/>
    </row>
    <row r="2259" spans="17:17" x14ac:dyDescent="0.2">
      <c r="Q2259" s="605"/>
    </row>
    <row r="2260" spans="17:17" x14ac:dyDescent="0.2">
      <c r="Q2260" s="605"/>
    </row>
    <row r="2261" spans="17:17" x14ac:dyDescent="0.2">
      <c r="Q2261" s="605"/>
    </row>
    <row r="2262" spans="17:17" x14ac:dyDescent="0.2">
      <c r="Q2262" s="605"/>
    </row>
  </sheetData>
  <mergeCells count="99">
    <mergeCell ref="A123:J123"/>
    <mergeCell ref="A124:J124"/>
    <mergeCell ref="A117:J117"/>
    <mergeCell ref="A118:J118"/>
    <mergeCell ref="A119:J119"/>
    <mergeCell ref="A120:J120"/>
    <mergeCell ref="A121:J121"/>
    <mergeCell ref="A122:J122"/>
    <mergeCell ref="A111:J111"/>
    <mergeCell ref="A112:J112"/>
    <mergeCell ref="A113:J113"/>
    <mergeCell ref="A114:J114"/>
    <mergeCell ref="A115:J115"/>
    <mergeCell ref="A116:J116"/>
    <mergeCell ref="A105:J105"/>
    <mergeCell ref="A106:J106"/>
    <mergeCell ref="A107:J107"/>
    <mergeCell ref="A108:J108"/>
    <mergeCell ref="A109:J109"/>
    <mergeCell ref="A110:J110"/>
    <mergeCell ref="A99:J99"/>
    <mergeCell ref="A100:J100"/>
    <mergeCell ref="A101:J101"/>
    <mergeCell ref="A102:J102"/>
    <mergeCell ref="A103:J103"/>
    <mergeCell ref="A104:Q104"/>
    <mergeCell ref="A86:J86"/>
    <mergeCell ref="A87:J87"/>
    <mergeCell ref="A88:J88"/>
    <mergeCell ref="A89:Q89"/>
    <mergeCell ref="A97:J97"/>
    <mergeCell ref="A98:J98"/>
    <mergeCell ref="A80:J80"/>
    <mergeCell ref="A81:J81"/>
    <mergeCell ref="A82:J82"/>
    <mergeCell ref="A83:J83"/>
    <mergeCell ref="A84:J84"/>
    <mergeCell ref="A85:J85"/>
    <mergeCell ref="A68:J68"/>
    <mergeCell ref="A69:J69"/>
    <mergeCell ref="A76:J76"/>
    <mergeCell ref="A77:J77"/>
    <mergeCell ref="A78:J78"/>
    <mergeCell ref="A79:J79"/>
    <mergeCell ref="A71:Q71"/>
    <mergeCell ref="A65:J65"/>
    <mergeCell ref="A66:J66"/>
    <mergeCell ref="A60:J60"/>
    <mergeCell ref="A61:J61"/>
    <mergeCell ref="A62:J62"/>
    <mergeCell ref="A63:J63"/>
    <mergeCell ref="A55:J55"/>
    <mergeCell ref="A64:J64"/>
    <mergeCell ref="A56:J56"/>
    <mergeCell ref="A57:J57"/>
    <mergeCell ref="A58:J58"/>
    <mergeCell ref="A59:J59"/>
    <mergeCell ref="A34:J34"/>
    <mergeCell ref="A35:J35"/>
    <mergeCell ref="A70:J70"/>
    <mergeCell ref="A29:Q29"/>
    <mergeCell ref="A36:J36"/>
    <mergeCell ref="A37:J37"/>
    <mergeCell ref="A38:J38"/>
    <mergeCell ref="A40:J40"/>
    <mergeCell ref="A41:J41"/>
    <mergeCell ref="A42:J42"/>
    <mergeCell ref="A67:J67"/>
    <mergeCell ref="A39:J39"/>
    <mergeCell ref="A43:J43"/>
    <mergeCell ref="A44:J44"/>
    <mergeCell ref="A45:J45"/>
    <mergeCell ref="A46:J46"/>
    <mergeCell ref="A47:J47"/>
    <mergeCell ref="A48:J48"/>
    <mergeCell ref="A49:J49"/>
    <mergeCell ref="A50:Q50"/>
    <mergeCell ref="O25:O27"/>
    <mergeCell ref="P25:P27"/>
    <mergeCell ref="Q25:Q27"/>
    <mergeCell ref="F26:F27"/>
    <mergeCell ref="G26:I26"/>
    <mergeCell ref="J26:J27"/>
    <mergeCell ref="J25:N25"/>
    <mergeCell ref="K26:K27"/>
    <mergeCell ref="L26:N26"/>
    <mergeCell ref="J21:K21"/>
    <mergeCell ref="A25:A27"/>
    <mergeCell ref="B25:B27"/>
    <mergeCell ref="C25:C27"/>
    <mergeCell ref="D25:D27"/>
    <mergeCell ref="E25:E27"/>
    <mergeCell ref="F25:I25"/>
    <mergeCell ref="D12:O12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3430"/>
  <sheetViews>
    <sheetView topLeftCell="A25" workbookViewId="0">
      <selection activeCell="L65" sqref="L65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x14ac:dyDescent="0.2">
      <c r="A6" s="564"/>
      <c r="B6" s="568"/>
      <c r="C6" s="562"/>
      <c r="D6" s="563"/>
      <c r="E6" s="567"/>
      <c r="F6" s="565"/>
      <c r="G6" s="565"/>
      <c r="H6" s="564"/>
      <c r="I6" s="565"/>
      <c r="J6" s="571"/>
      <c r="K6" s="565"/>
      <c r="L6" s="565"/>
      <c r="M6" s="565"/>
      <c r="N6" s="565"/>
      <c r="O6" s="565"/>
      <c r="P6" s="565"/>
      <c r="Q6" s="565"/>
    </row>
    <row r="7" spans="1:18" x14ac:dyDescent="0.2">
      <c r="A7" s="564"/>
      <c r="B7" s="568"/>
      <c r="C7" s="562"/>
      <c r="D7" s="563"/>
      <c r="E7" s="572"/>
      <c r="F7" s="573"/>
      <c r="G7" s="573"/>
      <c r="H7" s="574" t="s">
        <v>308</v>
      </c>
      <c r="I7" s="574"/>
      <c r="J7" s="570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67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75" t="s">
        <v>443</v>
      </c>
      <c r="I9" s="57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64" t="s">
        <v>310</v>
      </c>
      <c r="I10" s="564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</row>
    <row r="12" spans="1:18" ht="26.25" customHeight="1" x14ac:dyDescent="0.2">
      <c r="A12" s="564"/>
      <c r="B12" s="568"/>
      <c r="C12" s="576" t="s">
        <v>311</v>
      </c>
      <c r="D12" s="1441" t="s">
        <v>653</v>
      </c>
      <c r="E12" s="1441"/>
      <c r="F12" s="1441"/>
      <c r="G12" s="1441"/>
      <c r="H12" s="1441"/>
      <c r="I12" s="1441"/>
      <c r="J12" s="1441"/>
      <c r="K12" s="1441"/>
      <c r="L12" s="1441"/>
      <c r="M12" s="1441"/>
      <c r="N12" s="1441"/>
      <c r="O12" s="1441"/>
      <c r="P12" s="565"/>
      <c r="Q12" s="565"/>
    </row>
    <row r="13" spans="1:18" x14ac:dyDescent="0.2">
      <c r="A13" s="564"/>
      <c r="B13" s="568"/>
      <c r="C13" s="562"/>
      <c r="D13" s="563"/>
      <c r="E13" s="572"/>
      <c r="F13" s="570"/>
      <c r="G13" s="570"/>
      <c r="H13" s="577" t="s">
        <v>312</v>
      </c>
      <c r="I13" s="577"/>
      <c r="J13" s="570"/>
      <c r="K13" s="570"/>
      <c r="L13" s="565"/>
      <c r="M13" s="565"/>
      <c r="N13" s="565"/>
      <c r="O13" s="565"/>
      <c r="P13" s="565"/>
      <c r="Q13" s="565"/>
    </row>
    <row r="14" spans="1:18" x14ac:dyDescent="0.2">
      <c r="A14" s="578"/>
      <c r="B14" s="579"/>
      <c r="C14" s="562"/>
      <c r="D14" s="563"/>
      <c r="E14" s="567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</row>
    <row r="15" spans="1:18" ht="14.25" x14ac:dyDescent="0.2">
      <c r="A15" s="564"/>
      <c r="B15" s="568"/>
      <c r="C15" s="562"/>
      <c r="D15" s="580" t="s">
        <v>313</v>
      </c>
      <c r="E15" s="564"/>
      <c r="F15" s="565"/>
      <c r="G15" s="565"/>
      <c r="H15" s="565"/>
      <c r="I15" s="580"/>
      <c r="J15" s="580"/>
      <c r="K15" s="565"/>
      <c r="L15" s="565"/>
      <c r="M15" s="565"/>
      <c r="N15" s="565"/>
      <c r="O15" s="565"/>
      <c r="P15" s="565"/>
      <c r="Q15" s="565"/>
      <c r="R15" s="901"/>
    </row>
    <row r="16" spans="1:18" x14ac:dyDescent="0.2">
      <c r="A16" s="564"/>
      <c r="B16" s="568"/>
      <c r="C16" s="562"/>
      <c r="D16" s="580" t="s">
        <v>444</v>
      </c>
      <c r="E16" s="564"/>
      <c r="F16" s="565"/>
      <c r="G16" s="565"/>
      <c r="H16" s="565"/>
      <c r="I16" s="580"/>
      <c r="J16" s="1399" t="s">
        <v>654</v>
      </c>
      <c r="K16" s="1400"/>
      <c r="L16" s="569" t="s">
        <v>315</v>
      </c>
      <c r="M16" s="565"/>
      <c r="N16" s="565"/>
      <c r="O16" s="565"/>
      <c r="P16" s="565"/>
      <c r="Q16" s="565"/>
    </row>
    <row r="17" spans="1:17" x14ac:dyDescent="0.2">
      <c r="A17" s="564"/>
      <c r="B17" s="568"/>
      <c r="C17" s="562"/>
      <c r="D17" s="580" t="s">
        <v>626</v>
      </c>
      <c r="E17" s="564"/>
      <c r="F17" s="565"/>
      <c r="G17" s="565"/>
      <c r="H17" s="565"/>
      <c r="I17" s="580"/>
      <c r="J17" s="1399" t="s">
        <v>445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319</v>
      </c>
      <c r="E18" s="564"/>
      <c r="F18" s="565"/>
      <c r="G18" s="565"/>
      <c r="H18" s="565"/>
      <c r="I18" s="580"/>
      <c r="J18" s="1399" t="s">
        <v>446</v>
      </c>
      <c r="K18" s="1400"/>
      <c r="L18" s="569" t="s">
        <v>320</v>
      </c>
      <c r="M18" s="565"/>
      <c r="N18" s="565"/>
      <c r="O18" s="565"/>
      <c r="P18" s="565"/>
      <c r="Q18" s="565"/>
    </row>
    <row r="19" spans="1:17" x14ac:dyDescent="0.2">
      <c r="A19" s="564"/>
      <c r="B19" s="568"/>
      <c r="C19" s="562"/>
      <c r="D19" s="581" t="s">
        <v>485</v>
      </c>
      <c r="E19" s="564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</row>
    <row r="20" spans="1:17" x14ac:dyDescent="0.2">
      <c r="A20" s="564"/>
      <c r="B20" s="568"/>
      <c r="C20" s="562"/>
      <c r="D20" s="563"/>
      <c r="E20" s="564"/>
      <c r="F20" s="565"/>
      <c r="G20" s="565"/>
      <c r="H20" s="565"/>
      <c r="I20" s="565"/>
      <c r="J20" s="565"/>
      <c r="K20" s="565"/>
      <c r="L20" s="565"/>
      <c r="M20" s="565"/>
      <c r="N20" s="565"/>
      <c r="O20" s="565"/>
      <c r="P20" s="565"/>
      <c r="Q20" s="565"/>
    </row>
    <row r="22" spans="1:17" ht="18" customHeight="1" x14ac:dyDescent="0.2">
      <c r="A22" s="1392" t="s">
        <v>321</v>
      </c>
      <c r="B22" s="1394" t="s">
        <v>322</v>
      </c>
      <c r="C22" s="1392" t="s">
        <v>323</v>
      </c>
      <c r="D22" s="1392" t="s">
        <v>324</v>
      </c>
      <c r="E22" s="1392" t="s">
        <v>325</v>
      </c>
      <c r="F22" s="1392" t="s">
        <v>326</v>
      </c>
      <c r="G22" s="1393"/>
      <c r="H22" s="1393"/>
      <c r="I22" s="1393"/>
      <c r="J22" s="1392" t="s">
        <v>327</v>
      </c>
      <c r="K22" s="1393"/>
      <c r="L22" s="1393"/>
      <c r="M22" s="1393"/>
      <c r="N22" s="1392" t="s">
        <v>328</v>
      </c>
      <c r="O22" s="1392" t="s">
        <v>329</v>
      </c>
      <c r="P22" s="1392" t="s">
        <v>627</v>
      </c>
      <c r="Q22" s="1392" t="s">
        <v>628</v>
      </c>
    </row>
    <row r="23" spans="1:17" ht="15.75" customHeight="1" x14ac:dyDescent="0.2">
      <c r="A23" s="1393"/>
      <c r="B23" s="1395"/>
      <c r="C23" s="1396"/>
      <c r="D23" s="1392"/>
      <c r="E23" s="1393"/>
      <c r="F23" s="1392" t="s">
        <v>330</v>
      </c>
      <c r="G23" s="1392" t="s">
        <v>331</v>
      </c>
      <c r="H23" s="1393"/>
      <c r="I23" s="1393"/>
      <c r="J23" s="1392" t="s">
        <v>330</v>
      </c>
      <c r="K23" s="1392" t="s">
        <v>331</v>
      </c>
      <c r="L23" s="1393"/>
      <c r="M23" s="1393"/>
      <c r="N23" s="1392"/>
      <c r="O23" s="1392"/>
      <c r="P23" s="1392"/>
      <c r="Q23" s="1392"/>
    </row>
    <row r="24" spans="1:17" ht="15.75" customHeight="1" x14ac:dyDescent="0.2">
      <c r="A24" s="1393"/>
      <c r="B24" s="1395"/>
      <c r="C24" s="1396"/>
      <c r="D24" s="1392"/>
      <c r="E24" s="1393"/>
      <c r="F24" s="1393"/>
      <c r="G24" s="587" t="s">
        <v>332</v>
      </c>
      <c r="H24" s="587" t="s">
        <v>333</v>
      </c>
      <c r="I24" s="587" t="s">
        <v>334</v>
      </c>
      <c r="J24" s="1393"/>
      <c r="K24" s="587" t="s">
        <v>332</v>
      </c>
      <c r="L24" s="587" t="s">
        <v>333</v>
      </c>
      <c r="M24" s="587" t="s">
        <v>334</v>
      </c>
      <c r="N24" s="1392"/>
      <c r="O24" s="1392"/>
      <c r="P24" s="1392"/>
      <c r="Q24" s="1392"/>
    </row>
    <row r="25" spans="1:17" x14ac:dyDescent="0.2">
      <c r="A25" s="590">
        <v>1</v>
      </c>
      <c r="B25" s="589">
        <v>2</v>
      </c>
      <c r="C25" s="587">
        <v>3</v>
      </c>
      <c r="D25" s="587">
        <v>4</v>
      </c>
      <c r="E25" s="590">
        <v>5</v>
      </c>
      <c r="F25" s="588">
        <v>6</v>
      </c>
      <c r="G25" s="588">
        <v>7</v>
      </c>
      <c r="H25" s="588">
        <v>8</v>
      </c>
      <c r="I25" s="588">
        <v>9</v>
      </c>
      <c r="J25" s="588">
        <v>10</v>
      </c>
      <c r="K25" s="588">
        <v>11</v>
      </c>
      <c r="L25" s="588">
        <v>12</v>
      </c>
      <c r="M25" s="588">
        <v>13</v>
      </c>
      <c r="N25" s="588">
        <v>14</v>
      </c>
      <c r="O25" s="588">
        <v>15</v>
      </c>
      <c r="P25" s="588">
        <v>16</v>
      </c>
      <c r="Q25" s="588">
        <v>17</v>
      </c>
    </row>
    <row r="26" spans="1:17" ht="19.149999999999999" customHeight="1" x14ac:dyDescent="0.2">
      <c r="A26" s="1391" t="s">
        <v>447</v>
      </c>
      <c r="B26" s="1387"/>
      <c r="C26" s="1387"/>
      <c r="D26" s="1387"/>
      <c r="E26" s="1387"/>
      <c r="F26" s="1387"/>
      <c r="G26" s="1387"/>
      <c r="H26" s="1387"/>
      <c r="I26" s="1387"/>
      <c r="J26" s="1387"/>
      <c r="K26" s="1387"/>
      <c r="L26" s="1387"/>
      <c r="M26" s="1387"/>
      <c r="N26" s="1387"/>
      <c r="O26" s="1387"/>
      <c r="P26" s="1387"/>
      <c r="Q26" s="1387"/>
    </row>
    <row r="27" spans="1:17" ht="24" x14ac:dyDescent="0.2">
      <c r="A27" s="600">
        <v>1</v>
      </c>
      <c r="B27" s="591" t="s">
        <v>363</v>
      </c>
      <c r="C27" s="598" t="s">
        <v>448</v>
      </c>
      <c r="D27" s="601" t="s">
        <v>365</v>
      </c>
      <c r="E27" s="602">
        <v>1</v>
      </c>
      <c r="F27" s="599">
        <v>91800</v>
      </c>
      <c r="G27" s="596"/>
      <c r="H27" s="596"/>
      <c r="I27" s="596"/>
      <c r="J27" s="603">
        <v>91800</v>
      </c>
      <c r="K27" s="596"/>
      <c r="L27" s="596"/>
      <c r="M27" s="596"/>
      <c r="N27" s="596"/>
      <c r="O27" s="596"/>
      <c r="P27" s="596"/>
      <c r="Q27" s="596"/>
    </row>
    <row r="28" spans="1:17" x14ac:dyDescent="0.2">
      <c r="A28" s="1388" t="s">
        <v>655</v>
      </c>
      <c r="B28" s="1387"/>
      <c r="C28" s="1387"/>
      <c r="D28" s="1387"/>
      <c r="E28" s="1387"/>
      <c r="F28" s="1387"/>
      <c r="G28" s="1387"/>
      <c r="H28" s="1387"/>
      <c r="I28" s="1387"/>
      <c r="J28" s="599">
        <v>91800</v>
      </c>
      <c r="K28" s="596"/>
      <c r="L28" s="596"/>
      <c r="M28" s="596"/>
      <c r="N28" s="596"/>
      <c r="O28" s="596"/>
      <c r="P28" s="596"/>
      <c r="Q28" s="596"/>
    </row>
    <row r="29" spans="1:17" x14ac:dyDescent="0.2">
      <c r="A29" s="1389" t="s">
        <v>379</v>
      </c>
      <c r="B29" s="1390"/>
      <c r="C29" s="1390"/>
      <c r="D29" s="1390"/>
      <c r="E29" s="1390"/>
      <c r="F29" s="1390"/>
      <c r="G29" s="1390"/>
      <c r="H29" s="1390"/>
      <c r="I29" s="1390"/>
      <c r="J29" s="1390"/>
      <c r="K29" s="1390"/>
      <c r="L29" s="1390"/>
      <c r="M29" s="1390"/>
      <c r="N29" s="1390"/>
      <c r="O29" s="1390"/>
      <c r="P29" s="1390"/>
      <c r="Q29" s="1390"/>
    </row>
    <row r="30" spans="1:17" x14ac:dyDescent="0.2">
      <c r="A30" s="1386" t="s">
        <v>449</v>
      </c>
      <c r="B30" s="1387"/>
      <c r="C30" s="1387"/>
      <c r="D30" s="1387"/>
      <c r="E30" s="1387"/>
      <c r="F30" s="1387"/>
      <c r="G30" s="1387"/>
      <c r="H30" s="1387"/>
      <c r="I30" s="1387"/>
      <c r="J30" s="595">
        <v>91800</v>
      </c>
      <c r="K30" s="596"/>
      <c r="L30" s="596"/>
      <c r="M30" s="596"/>
      <c r="N30" s="596"/>
      <c r="O30" s="596"/>
      <c r="P30" s="596"/>
      <c r="Q30" s="596"/>
    </row>
    <row r="31" spans="1:17" x14ac:dyDescent="0.2">
      <c r="A31" s="1388" t="s">
        <v>383</v>
      </c>
      <c r="B31" s="1387"/>
      <c r="C31" s="1387"/>
      <c r="D31" s="1387"/>
      <c r="E31" s="1387"/>
      <c r="F31" s="1387"/>
      <c r="G31" s="1387"/>
      <c r="H31" s="1387"/>
      <c r="I31" s="1387"/>
      <c r="J31" s="596"/>
      <c r="K31" s="596"/>
      <c r="L31" s="596"/>
      <c r="M31" s="596"/>
      <c r="N31" s="596"/>
      <c r="O31" s="596"/>
      <c r="P31" s="596"/>
      <c r="Q31" s="596"/>
    </row>
    <row r="32" spans="1:17" x14ac:dyDescent="0.2">
      <c r="A32" s="1386" t="s">
        <v>450</v>
      </c>
      <c r="B32" s="1387"/>
      <c r="C32" s="1387"/>
      <c r="D32" s="1387"/>
      <c r="E32" s="1387"/>
      <c r="F32" s="1387"/>
      <c r="G32" s="1387"/>
      <c r="H32" s="1387"/>
      <c r="I32" s="1387"/>
      <c r="J32" s="595">
        <v>91800</v>
      </c>
      <c r="K32" s="596"/>
      <c r="L32" s="596"/>
      <c r="M32" s="596"/>
      <c r="N32" s="596"/>
      <c r="O32" s="596"/>
      <c r="P32" s="596"/>
      <c r="Q32" s="596"/>
    </row>
    <row r="33" spans="1:17" x14ac:dyDescent="0.2">
      <c r="A33" s="1386" t="s">
        <v>387</v>
      </c>
      <c r="B33" s="1387"/>
      <c r="C33" s="1387"/>
      <c r="D33" s="1387"/>
      <c r="E33" s="1387"/>
      <c r="F33" s="1387"/>
      <c r="G33" s="1387"/>
      <c r="H33" s="1387"/>
      <c r="I33" s="1387"/>
      <c r="J33" s="595">
        <v>91800</v>
      </c>
      <c r="K33" s="596"/>
      <c r="L33" s="596"/>
      <c r="M33" s="596"/>
      <c r="N33" s="596"/>
      <c r="O33" s="596"/>
      <c r="P33" s="596"/>
      <c r="Q33" s="596"/>
    </row>
    <row r="34" spans="1:17" x14ac:dyDescent="0.2">
      <c r="A34" s="1386" t="s">
        <v>388</v>
      </c>
      <c r="B34" s="1387"/>
      <c r="C34" s="1387"/>
      <c r="D34" s="1387"/>
      <c r="E34" s="1387"/>
      <c r="F34" s="1387"/>
      <c r="G34" s="1387"/>
      <c r="H34" s="1387"/>
      <c r="I34" s="1387"/>
      <c r="J34" s="596"/>
      <c r="K34" s="596"/>
      <c r="L34" s="596"/>
      <c r="M34" s="596"/>
      <c r="N34" s="596"/>
      <c r="O34" s="596"/>
      <c r="P34" s="596"/>
      <c r="Q34" s="596"/>
    </row>
    <row r="35" spans="1:17" x14ac:dyDescent="0.2">
      <c r="A35" s="1386" t="s">
        <v>389</v>
      </c>
      <c r="B35" s="1387"/>
      <c r="C35" s="1387"/>
      <c r="D35" s="1387"/>
      <c r="E35" s="1387"/>
      <c r="F35" s="1387"/>
      <c r="G35" s="1387"/>
      <c r="H35" s="1387"/>
      <c r="I35" s="1387"/>
      <c r="J35" s="595">
        <v>91800</v>
      </c>
      <c r="K35" s="596"/>
      <c r="L35" s="596"/>
      <c r="M35" s="596"/>
      <c r="N35" s="596"/>
      <c r="O35" s="596"/>
      <c r="P35" s="596"/>
      <c r="Q35" s="596"/>
    </row>
    <row r="36" spans="1:17" x14ac:dyDescent="0.2">
      <c r="A36" s="1386" t="s">
        <v>527</v>
      </c>
      <c r="B36" s="1387"/>
      <c r="C36" s="1387"/>
      <c r="D36" s="1387"/>
      <c r="E36" s="1387"/>
      <c r="F36" s="1387"/>
      <c r="G36" s="1387"/>
      <c r="H36" s="1387"/>
      <c r="I36" s="1387"/>
      <c r="J36" s="903">
        <v>16524</v>
      </c>
      <c r="K36" s="596"/>
      <c r="L36" s="596"/>
      <c r="M36" s="596"/>
      <c r="N36" s="596"/>
      <c r="O36" s="596"/>
      <c r="P36" s="596"/>
      <c r="Q36" s="596"/>
    </row>
    <row r="37" spans="1:17" x14ac:dyDescent="0.2">
      <c r="A37" s="1388" t="s">
        <v>394</v>
      </c>
      <c r="B37" s="1387"/>
      <c r="C37" s="1387"/>
      <c r="D37" s="1387"/>
      <c r="E37" s="1387"/>
      <c r="F37" s="1387"/>
      <c r="G37" s="1387"/>
      <c r="H37" s="1387"/>
      <c r="I37" s="1387"/>
      <c r="J37" s="904">
        <v>108324</v>
      </c>
      <c r="K37" s="596"/>
      <c r="L37" s="596"/>
      <c r="M37" s="596"/>
      <c r="N37" s="596"/>
      <c r="O37" s="596"/>
      <c r="P37" s="596"/>
      <c r="Q37" s="596"/>
    </row>
    <row r="38" spans="1:17" x14ac:dyDescent="0.2"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</row>
    <row r="39" spans="1:17" x14ac:dyDescent="0.2"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</row>
    <row r="40" spans="1:17" x14ac:dyDescent="0.2"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</row>
    <row r="41" spans="1:17" x14ac:dyDescent="0.2"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5"/>
    </row>
    <row r="42" spans="1:17" x14ac:dyDescent="0.2"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5"/>
    </row>
    <row r="43" spans="1:17" x14ac:dyDescent="0.2"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5"/>
      <c r="Q43" s="605"/>
    </row>
    <row r="44" spans="1:17" x14ac:dyDescent="0.2"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5"/>
    </row>
    <row r="45" spans="1:17" x14ac:dyDescent="0.2"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5"/>
    </row>
    <row r="46" spans="1:17" x14ac:dyDescent="0.2"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5"/>
    </row>
    <row r="47" spans="1:17" x14ac:dyDescent="0.2"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5"/>
    </row>
    <row r="48" spans="1:17" x14ac:dyDescent="0.2"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5"/>
    </row>
    <row r="49" spans="6:17" x14ac:dyDescent="0.2"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5"/>
    </row>
    <row r="50" spans="6:17" x14ac:dyDescent="0.2"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5"/>
    </row>
    <row r="51" spans="6:17" x14ac:dyDescent="0.2"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5"/>
    </row>
    <row r="52" spans="6:17" x14ac:dyDescent="0.2"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5"/>
    </row>
    <row r="53" spans="6:17" x14ac:dyDescent="0.2"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5"/>
    </row>
    <row r="54" spans="6:17" x14ac:dyDescent="0.2"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</row>
    <row r="55" spans="6:17" x14ac:dyDescent="0.2"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5"/>
    </row>
    <row r="56" spans="6:17" x14ac:dyDescent="0.2"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</row>
    <row r="57" spans="6:17" x14ac:dyDescent="0.2"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5"/>
    </row>
    <row r="58" spans="6:17" x14ac:dyDescent="0.2">
      <c r="F58" s="605"/>
      <c r="G58" s="605"/>
      <c r="H58" s="605"/>
      <c r="I58" s="605"/>
      <c r="J58" s="605"/>
      <c r="K58" s="605"/>
      <c r="L58" s="605"/>
      <c r="M58" s="605"/>
      <c r="N58" s="605"/>
      <c r="O58" s="605"/>
      <c r="P58" s="605"/>
      <c r="Q58" s="605"/>
    </row>
    <row r="59" spans="6:17" x14ac:dyDescent="0.2"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</row>
    <row r="60" spans="6:17" x14ac:dyDescent="0.2"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5"/>
    </row>
    <row r="61" spans="6:17" x14ac:dyDescent="0.2"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</row>
    <row r="62" spans="6:17" x14ac:dyDescent="0.2">
      <c r="F62" s="605"/>
      <c r="G62" s="605"/>
      <c r="H62" s="605"/>
      <c r="I62" s="605"/>
      <c r="J62" s="605"/>
      <c r="K62" s="605"/>
      <c r="L62" s="605"/>
      <c r="M62" s="605"/>
      <c r="N62" s="605"/>
      <c r="O62" s="605"/>
      <c r="P62" s="605"/>
      <c r="Q62" s="605"/>
    </row>
    <row r="63" spans="6:17" x14ac:dyDescent="0.2"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5"/>
    </row>
    <row r="64" spans="6:17" x14ac:dyDescent="0.2"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5"/>
    </row>
    <row r="65" spans="6:17" x14ac:dyDescent="0.2"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5"/>
    </row>
    <row r="66" spans="6:17" x14ac:dyDescent="0.2"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</row>
    <row r="67" spans="6:17" x14ac:dyDescent="0.2"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5"/>
    </row>
    <row r="68" spans="6:17" x14ac:dyDescent="0.2"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</row>
    <row r="69" spans="6:17" x14ac:dyDescent="0.2"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5"/>
    </row>
    <row r="70" spans="6:17" x14ac:dyDescent="0.2">
      <c r="F70" s="605"/>
      <c r="G70" s="605"/>
      <c r="H70" s="605"/>
      <c r="I70" s="605"/>
      <c r="J70" s="605"/>
      <c r="K70" s="605"/>
      <c r="L70" s="605"/>
      <c r="M70" s="605"/>
      <c r="N70" s="605"/>
      <c r="O70" s="605"/>
      <c r="P70" s="605"/>
      <c r="Q70" s="605"/>
    </row>
    <row r="71" spans="6:17" x14ac:dyDescent="0.2"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5"/>
    </row>
    <row r="72" spans="6:17" x14ac:dyDescent="0.2">
      <c r="F72" s="605"/>
      <c r="G72" s="605"/>
      <c r="H72" s="605"/>
      <c r="I72" s="605"/>
      <c r="J72" s="605"/>
      <c r="K72" s="605"/>
      <c r="L72" s="605"/>
      <c r="M72" s="605"/>
      <c r="N72" s="605"/>
      <c r="O72" s="605"/>
      <c r="P72" s="605"/>
      <c r="Q72" s="605"/>
    </row>
    <row r="73" spans="6:17" x14ac:dyDescent="0.2"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5"/>
    </row>
    <row r="74" spans="6:17" x14ac:dyDescent="0.2"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5"/>
    </row>
    <row r="75" spans="6:17" x14ac:dyDescent="0.2"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5"/>
    </row>
    <row r="76" spans="6:17" x14ac:dyDescent="0.2"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</row>
    <row r="77" spans="6:17" x14ac:dyDescent="0.2"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</row>
    <row r="78" spans="6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6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6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6:17" x14ac:dyDescent="0.2"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6:17" x14ac:dyDescent="0.2"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6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6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6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6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6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6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6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6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6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6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6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6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6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6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</sheetData>
  <mergeCells count="30">
    <mergeCell ref="A34:I34"/>
    <mergeCell ref="A35:I35"/>
    <mergeCell ref="A36:I36"/>
    <mergeCell ref="A37:I37"/>
    <mergeCell ref="J22:M22"/>
    <mergeCell ref="N22:N24"/>
    <mergeCell ref="K23:M23"/>
    <mergeCell ref="A28:I28"/>
    <mergeCell ref="A29:Q29"/>
    <mergeCell ref="A30:I30"/>
    <mergeCell ref="J23:J24"/>
    <mergeCell ref="J18:K18"/>
    <mergeCell ref="O22:O24"/>
    <mergeCell ref="P22:P24"/>
    <mergeCell ref="J16:K16"/>
    <mergeCell ref="A22:A24"/>
    <mergeCell ref="B22:B24"/>
    <mergeCell ref="C22:C24"/>
    <mergeCell ref="D22:D24"/>
    <mergeCell ref="E22:E24"/>
    <mergeCell ref="A26:Q26"/>
    <mergeCell ref="A31:I31"/>
    <mergeCell ref="A32:I32"/>
    <mergeCell ref="A33:I33"/>
    <mergeCell ref="D12:O12"/>
    <mergeCell ref="F22:I22"/>
    <mergeCell ref="J17:K17"/>
    <mergeCell ref="Q22:Q24"/>
    <mergeCell ref="F23:F24"/>
    <mergeCell ref="G23:I2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3"/>
  <sheetViews>
    <sheetView topLeftCell="A53" workbookViewId="0">
      <selection activeCell="E81" sqref="E81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x14ac:dyDescent="0.2">
      <c r="A6" s="564"/>
      <c r="B6" s="568"/>
      <c r="C6" s="562"/>
      <c r="D6" s="563"/>
      <c r="E6" s="567"/>
      <c r="F6" s="565"/>
      <c r="G6" s="565"/>
      <c r="H6" s="564"/>
      <c r="I6" s="565"/>
      <c r="J6" s="571"/>
      <c r="K6" s="565"/>
      <c r="L6" s="565"/>
      <c r="M6" s="565"/>
      <c r="N6" s="565"/>
      <c r="O6" s="565"/>
      <c r="P6" s="565"/>
      <c r="Q6" s="565"/>
    </row>
    <row r="7" spans="1:18" x14ac:dyDescent="0.2">
      <c r="A7" s="564"/>
      <c r="B7" s="568"/>
      <c r="C7" s="562"/>
      <c r="D7" s="563"/>
      <c r="E7" s="572"/>
      <c r="F7" s="573"/>
      <c r="G7" s="573"/>
      <c r="H7" s="574" t="s">
        <v>308</v>
      </c>
      <c r="I7" s="574"/>
      <c r="J7" s="570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67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75" t="s">
        <v>656</v>
      </c>
      <c r="I9" s="57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64" t="s">
        <v>310</v>
      </c>
      <c r="I10" s="564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</row>
    <row r="12" spans="1:18" ht="25.5" customHeight="1" x14ac:dyDescent="0.2">
      <c r="A12" s="564"/>
      <c r="B12" s="568"/>
      <c r="C12" s="576" t="s">
        <v>311</v>
      </c>
      <c r="D12" s="1441" t="s">
        <v>657</v>
      </c>
      <c r="E12" s="1441"/>
      <c r="F12" s="1441"/>
      <c r="G12" s="1441"/>
      <c r="H12" s="1441"/>
      <c r="I12" s="1441"/>
      <c r="J12" s="1441"/>
      <c r="K12" s="1441"/>
      <c r="L12" s="1441"/>
      <c r="M12" s="1441"/>
      <c r="N12" s="1441"/>
      <c r="O12" s="1441"/>
      <c r="P12" s="565"/>
      <c r="Q12" s="565"/>
    </row>
    <row r="13" spans="1:18" x14ac:dyDescent="0.2">
      <c r="A13" s="564"/>
      <c r="B13" s="568"/>
      <c r="C13" s="562"/>
      <c r="D13" s="563"/>
      <c r="E13" s="572"/>
      <c r="F13" s="570"/>
      <c r="G13" s="570"/>
      <c r="H13" s="577" t="s">
        <v>312</v>
      </c>
      <c r="I13" s="577"/>
      <c r="J13" s="570"/>
      <c r="K13" s="570"/>
      <c r="L13" s="565"/>
      <c r="M13" s="565"/>
      <c r="N13" s="565"/>
      <c r="O13" s="565"/>
      <c r="P13" s="565"/>
      <c r="Q13" s="565"/>
    </row>
    <row r="14" spans="1:18" x14ac:dyDescent="0.2">
      <c r="A14" s="578"/>
      <c r="B14" s="579"/>
      <c r="C14" s="562"/>
      <c r="D14" s="563"/>
      <c r="E14" s="567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</row>
    <row r="15" spans="1:18" ht="14.25" x14ac:dyDescent="0.2">
      <c r="A15" s="564"/>
      <c r="B15" s="568"/>
      <c r="C15" s="562"/>
      <c r="D15" s="580" t="s">
        <v>313</v>
      </c>
      <c r="E15" s="564"/>
      <c r="F15" s="565"/>
      <c r="G15" s="565"/>
      <c r="H15" s="565"/>
      <c r="I15" s="580"/>
      <c r="J15" s="580"/>
      <c r="K15" s="565"/>
      <c r="L15" s="565"/>
      <c r="M15" s="565"/>
      <c r="N15" s="565"/>
      <c r="O15" s="565"/>
      <c r="P15" s="565"/>
      <c r="Q15" s="565"/>
      <c r="R15" s="901"/>
    </row>
    <row r="16" spans="1:18" x14ac:dyDescent="0.2">
      <c r="A16" s="564"/>
      <c r="B16" s="568"/>
      <c r="C16" s="562"/>
      <c r="D16" s="580" t="s">
        <v>314</v>
      </c>
      <c r="E16" s="564"/>
      <c r="F16" s="565"/>
      <c r="G16" s="565"/>
      <c r="H16" s="565"/>
      <c r="I16" s="580"/>
      <c r="J16" s="1399" t="s">
        <v>658</v>
      </c>
      <c r="K16" s="1400"/>
      <c r="L16" s="569" t="s">
        <v>315</v>
      </c>
      <c r="M16" s="565"/>
      <c r="N16" s="565"/>
      <c r="O16" s="565"/>
      <c r="P16" s="565"/>
      <c r="Q16" s="565"/>
    </row>
    <row r="17" spans="1:17" outlineLevel="1" x14ac:dyDescent="0.2">
      <c r="A17" s="564"/>
      <c r="B17" s="568"/>
      <c r="C17" s="562"/>
      <c r="D17" s="580" t="s">
        <v>316</v>
      </c>
      <c r="E17" s="564"/>
      <c r="F17" s="565"/>
      <c r="G17" s="565"/>
      <c r="H17" s="565"/>
      <c r="I17" s="580"/>
      <c r="J17" s="1399" t="s">
        <v>659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317</v>
      </c>
      <c r="E18" s="564"/>
      <c r="F18" s="565"/>
      <c r="G18" s="565"/>
      <c r="H18" s="565"/>
      <c r="I18" s="580"/>
      <c r="J18" s="1399" t="s">
        <v>660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318</v>
      </c>
      <c r="E19" s="564"/>
      <c r="F19" s="565"/>
      <c r="G19" s="565"/>
      <c r="H19" s="565"/>
      <c r="I19" s="580"/>
      <c r="J19" s="1399" t="s">
        <v>661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x14ac:dyDescent="0.2">
      <c r="A20" s="564"/>
      <c r="B20" s="568"/>
      <c r="C20" s="562"/>
      <c r="D20" s="580" t="s">
        <v>626</v>
      </c>
      <c r="E20" s="564"/>
      <c r="F20" s="565"/>
      <c r="G20" s="565"/>
      <c r="H20" s="565"/>
      <c r="I20" s="580"/>
      <c r="J20" s="1399" t="s">
        <v>662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outlineLevel="1" x14ac:dyDescent="0.2">
      <c r="A21" s="564"/>
      <c r="B21" s="568"/>
      <c r="C21" s="562"/>
      <c r="D21" s="580" t="s">
        <v>319</v>
      </c>
      <c r="E21" s="564"/>
      <c r="F21" s="565"/>
      <c r="G21" s="565"/>
      <c r="H21" s="565"/>
      <c r="I21" s="580"/>
      <c r="J21" s="1399" t="s">
        <v>663</v>
      </c>
      <c r="K21" s="1400"/>
      <c r="L21" s="569" t="s">
        <v>320</v>
      </c>
      <c r="M21" s="565"/>
      <c r="N21" s="565"/>
      <c r="O21" s="565"/>
      <c r="P21" s="565"/>
      <c r="Q21" s="565"/>
    </row>
    <row r="22" spans="1:17" x14ac:dyDescent="0.2">
      <c r="A22" s="564"/>
      <c r="B22" s="568"/>
      <c r="C22" s="562"/>
      <c r="D22" s="581" t="s">
        <v>485</v>
      </c>
      <c r="E22" s="564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5" spans="1:17" ht="18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393"/>
      <c r="L25" s="1393"/>
      <c r="M25" s="1393"/>
      <c r="N25" s="1392" t="s">
        <v>328</v>
      </c>
      <c r="O25" s="1392" t="s">
        <v>329</v>
      </c>
      <c r="P25" s="1392" t="s">
        <v>627</v>
      </c>
      <c r="Q25" s="1392" t="s">
        <v>628</v>
      </c>
    </row>
    <row r="26" spans="1:17" ht="15.75" customHeight="1" x14ac:dyDescent="0.2">
      <c r="A26" s="1393"/>
      <c r="B26" s="1395"/>
      <c r="C26" s="1396"/>
      <c r="D26" s="1392"/>
      <c r="E26" s="1393"/>
      <c r="F26" s="1392" t="s">
        <v>330</v>
      </c>
      <c r="G26" s="1392" t="s">
        <v>331</v>
      </c>
      <c r="H26" s="1393"/>
      <c r="I26" s="1393"/>
      <c r="J26" s="1392" t="s">
        <v>330</v>
      </c>
      <c r="K26" s="1392" t="s">
        <v>331</v>
      </c>
      <c r="L26" s="1393"/>
      <c r="M26" s="1393"/>
      <c r="N26" s="1392"/>
      <c r="O26" s="1392"/>
      <c r="P26" s="1392"/>
      <c r="Q26" s="1392"/>
    </row>
    <row r="27" spans="1:17" ht="15.75" customHeight="1" x14ac:dyDescent="0.2">
      <c r="A27" s="1393"/>
      <c r="B27" s="1395"/>
      <c r="C27" s="1396"/>
      <c r="D27" s="1392"/>
      <c r="E27" s="1393"/>
      <c r="F27" s="1393"/>
      <c r="G27" s="587" t="s">
        <v>332</v>
      </c>
      <c r="H27" s="587" t="s">
        <v>333</v>
      </c>
      <c r="I27" s="587" t="s">
        <v>334</v>
      </c>
      <c r="J27" s="1393"/>
      <c r="K27" s="587" t="s">
        <v>332</v>
      </c>
      <c r="L27" s="587" t="s">
        <v>333</v>
      </c>
      <c r="M27" s="587" t="s">
        <v>334</v>
      </c>
      <c r="N27" s="1392"/>
      <c r="O27" s="1392"/>
      <c r="P27" s="1392"/>
      <c r="Q27" s="1392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0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335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664</v>
      </c>
      <c r="C30" s="592" t="s">
        <v>665</v>
      </c>
      <c r="D30" s="593" t="s">
        <v>416</v>
      </c>
      <c r="E30" s="594">
        <v>3</v>
      </c>
      <c r="F30" s="595">
        <v>17.079999999999998</v>
      </c>
      <c r="G30" s="595">
        <v>9.67</v>
      </c>
      <c r="H30" s="595">
        <v>7.41</v>
      </c>
      <c r="I30" s="596"/>
      <c r="J30" s="596">
        <v>51</v>
      </c>
      <c r="K30" s="596">
        <v>29</v>
      </c>
      <c r="L30" s="596">
        <v>22</v>
      </c>
      <c r="M30" s="596"/>
      <c r="N30" s="596">
        <v>1.03</v>
      </c>
      <c r="O30" s="596">
        <v>3.09</v>
      </c>
      <c r="P30" s="596"/>
      <c r="Q30" s="596"/>
    </row>
    <row r="31" spans="1:17" x14ac:dyDescent="0.2">
      <c r="A31" s="1388" t="s">
        <v>666</v>
      </c>
      <c r="B31" s="1387"/>
      <c r="C31" s="1387"/>
      <c r="D31" s="1387"/>
      <c r="E31" s="1387"/>
      <c r="F31" s="1387"/>
      <c r="G31" s="1387"/>
      <c r="H31" s="1387"/>
      <c r="I31" s="1387"/>
      <c r="J31" s="599">
        <v>1425</v>
      </c>
      <c r="K31" s="596"/>
      <c r="L31" s="596"/>
      <c r="M31" s="596"/>
      <c r="N31" s="596"/>
      <c r="O31" s="599">
        <v>3.55</v>
      </c>
      <c r="P31" s="596"/>
      <c r="Q31" s="596"/>
    </row>
    <row r="32" spans="1:17" ht="19.149999999999999" customHeight="1" x14ac:dyDescent="0.2">
      <c r="A32" s="1391" t="s">
        <v>347</v>
      </c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</row>
    <row r="33" spans="1:17" ht="96" x14ac:dyDescent="0.2">
      <c r="A33" s="590">
        <v>2</v>
      </c>
      <c r="B33" s="591" t="s">
        <v>417</v>
      </c>
      <c r="C33" s="592" t="s">
        <v>629</v>
      </c>
      <c r="D33" s="593" t="s">
        <v>416</v>
      </c>
      <c r="E33" s="594">
        <v>3</v>
      </c>
      <c r="F33" s="595">
        <v>204.18</v>
      </c>
      <c r="G33" s="595">
        <v>34.659999999999997</v>
      </c>
      <c r="H33" s="595">
        <v>162.31</v>
      </c>
      <c r="I33" s="595">
        <v>17.47</v>
      </c>
      <c r="J33" s="596">
        <v>613</v>
      </c>
      <c r="K33" s="596">
        <v>104</v>
      </c>
      <c r="L33" s="596">
        <v>487</v>
      </c>
      <c r="M33" s="596">
        <v>52</v>
      </c>
      <c r="N33" s="596">
        <v>3.32</v>
      </c>
      <c r="O33" s="596">
        <v>9.9600000000000009</v>
      </c>
      <c r="P33" s="596">
        <v>1.37</v>
      </c>
      <c r="Q33" s="596">
        <v>4.1100000000000003</v>
      </c>
    </row>
    <row r="34" spans="1:17" ht="96" x14ac:dyDescent="0.2">
      <c r="A34" s="590">
        <v>3</v>
      </c>
      <c r="B34" s="591" t="s">
        <v>418</v>
      </c>
      <c r="C34" s="592" t="s">
        <v>648</v>
      </c>
      <c r="D34" s="593" t="s">
        <v>359</v>
      </c>
      <c r="E34" s="594">
        <v>3</v>
      </c>
      <c r="F34" s="595">
        <v>8.16</v>
      </c>
      <c r="G34" s="595">
        <v>4.07</v>
      </c>
      <c r="H34" s="595">
        <v>3.68</v>
      </c>
      <c r="I34" s="595">
        <v>0.15</v>
      </c>
      <c r="J34" s="596">
        <v>24</v>
      </c>
      <c r="K34" s="596">
        <v>12</v>
      </c>
      <c r="L34" s="596">
        <v>11</v>
      </c>
      <c r="M34" s="596"/>
      <c r="N34" s="596">
        <v>0.35699999999999998</v>
      </c>
      <c r="O34" s="596">
        <v>1.07</v>
      </c>
      <c r="P34" s="596">
        <v>0.01</v>
      </c>
      <c r="Q34" s="596">
        <v>0.03</v>
      </c>
    </row>
    <row r="35" spans="1:17" x14ac:dyDescent="0.2">
      <c r="A35" s="1388" t="s">
        <v>667</v>
      </c>
      <c r="B35" s="1387"/>
      <c r="C35" s="1387"/>
      <c r="D35" s="1387"/>
      <c r="E35" s="1387"/>
      <c r="F35" s="1387"/>
      <c r="G35" s="1387"/>
      <c r="H35" s="1387"/>
      <c r="I35" s="1387"/>
      <c r="J35" s="599">
        <v>10263</v>
      </c>
      <c r="K35" s="596"/>
      <c r="L35" s="596"/>
      <c r="M35" s="596"/>
      <c r="N35" s="596"/>
      <c r="O35" s="599">
        <v>12.68</v>
      </c>
      <c r="P35" s="596"/>
      <c r="Q35" s="599">
        <v>4.76</v>
      </c>
    </row>
    <row r="36" spans="1:17" ht="19.149999999999999" customHeight="1" x14ac:dyDescent="0.2">
      <c r="A36" s="1391" t="s">
        <v>668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1387"/>
      <c r="L36" s="1387"/>
      <c r="M36" s="1387"/>
      <c r="N36" s="1387"/>
      <c r="O36" s="1387"/>
      <c r="P36" s="1387"/>
      <c r="Q36" s="1387"/>
    </row>
    <row r="37" spans="1:17" ht="96" x14ac:dyDescent="0.2">
      <c r="A37" s="590">
        <v>4</v>
      </c>
      <c r="B37" s="591" t="s">
        <v>562</v>
      </c>
      <c r="C37" s="592" t="s">
        <v>632</v>
      </c>
      <c r="D37" s="593" t="s">
        <v>420</v>
      </c>
      <c r="E37" s="597">
        <v>0.24</v>
      </c>
      <c r="F37" s="595">
        <v>3185.92</v>
      </c>
      <c r="G37" s="595">
        <v>395.58</v>
      </c>
      <c r="H37" s="595">
        <v>25.52</v>
      </c>
      <c r="I37" s="595">
        <v>0.15</v>
      </c>
      <c r="J37" s="596">
        <v>765</v>
      </c>
      <c r="K37" s="596">
        <v>95</v>
      </c>
      <c r="L37" s="596">
        <v>6</v>
      </c>
      <c r="M37" s="596"/>
      <c r="N37" s="596">
        <v>34.700000000000003</v>
      </c>
      <c r="O37" s="596">
        <v>8.33</v>
      </c>
      <c r="P37" s="596">
        <v>0.01</v>
      </c>
      <c r="Q37" s="596"/>
    </row>
    <row r="38" spans="1:17" ht="132" x14ac:dyDescent="0.2">
      <c r="A38" s="590">
        <v>5</v>
      </c>
      <c r="B38" s="591" t="s">
        <v>421</v>
      </c>
      <c r="C38" s="592" t="s">
        <v>633</v>
      </c>
      <c r="D38" s="593" t="s">
        <v>359</v>
      </c>
      <c r="E38" s="594">
        <v>3</v>
      </c>
      <c r="F38" s="595">
        <v>13.95</v>
      </c>
      <c r="G38" s="595">
        <v>13.41</v>
      </c>
      <c r="H38" s="596"/>
      <c r="I38" s="596"/>
      <c r="J38" s="596">
        <v>42</v>
      </c>
      <c r="K38" s="596">
        <v>40</v>
      </c>
      <c r="L38" s="596"/>
      <c r="M38" s="596"/>
      <c r="N38" s="596">
        <v>1.1759999999999999</v>
      </c>
      <c r="O38" s="596">
        <v>3.53</v>
      </c>
      <c r="P38" s="596"/>
      <c r="Q38" s="596"/>
    </row>
    <row r="39" spans="1:17" ht="96" x14ac:dyDescent="0.2">
      <c r="A39" s="590">
        <v>6</v>
      </c>
      <c r="B39" s="591" t="s">
        <v>424</v>
      </c>
      <c r="C39" s="592" t="s">
        <v>635</v>
      </c>
      <c r="D39" s="593" t="s">
        <v>359</v>
      </c>
      <c r="E39" s="594">
        <v>2</v>
      </c>
      <c r="F39" s="595">
        <v>664.27</v>
      </c>
      <c r="G39" s="595">
        <v>653.38</v>
      </c>
      <c r="H39" s="596"/>
      <c r="I39" s="596"/>
      <c r="J39" s="596">
        <v>1329</v>
      </c>
      <c r="K39" s="596">
        <v>1307</v>
      </c>
      <c r="L39" s="596"/>
      <c r="M39" s="596"/>
      <c r="N39" s="596">
        <v>38.4</v>
      </c>
      <c r="O39" s="596">
        <v>76.8</v>
      </c>
      <c r="P39" s="596"/>
      <c r="Q39" s="596"/>
    </row>
    <row r="40" spans="1:17" x14ac:dyDescent="0.2">
      <c r="A40" s="1388" t="s">
        <v>669</v>
      </c>
      <c r="B40" s="1387"/>
      <c r="C40" s="1387"/>
      <c r="D40" s="1387"/>
      <c r="E40" s="1387"/>
      <c r="F40" s="1387"/>
      <c r="G40" s="1387"/>
      <c r="H40" s="1387"/>
      <c r="I40" s="1387"/>
      <c r="J40" s="599">
        <v>61474</v>
      </c>
      <c r="K40" s="596"/>
      <c r="L40" s="596"/>
      <c r="M40" s="596"/>
      <c r="N40" s="596"/>
      <c r="O40" s="599">
        <v>101.96</v>
      </c>
      <c r="P40" s="596"/>
      <c r="Q40" s="596"/>
    </row>
    <row r="41" spans="1:17" ht="19.149999999999999" customHeight="1" x14ac:dyDescent="0.2">
      <c r="A41" s="1391" t="s">
        <v>670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1387"/>
      <c r="L41" s="1387"/>
      <c r="M41" s="1387"/>
      <c r="N41" s="1387"/>
      <c r="O41" s="1387"/>
      <c r="P41" s="1387"/>
      <c r="Q41" s="1387"/>
    </row>
    <row r="42" spans="1:17" ht="96" x14ac:dyDescent="0.2">
      <c r="A42" s="590">
        <v>7</v>
      </c>
      <c r="B42" s="591" t="s">
        <v>425</v>
      </c>
      <c r="C42" s="592" t="s">
        <v>637</v>
      </c>
      <c r="D42" s="593" t="s">
        <v>361</v>
      </c>
      <c r="E42" s="594">
        <v>2</v>
      </c>
      <c r="F42" s="595">
        <v>48.8</v>
      </c>
      <c r="G42" s="595">
        <v>48.8</v>
      </c>
      <c r="H42" s="596"/>
      <c r="I42" s="596"/>
      <c r="J42" s="596">
        <v>98</v>
      </c>
      <c r="K42" s="596">
        <v>98</v>
      </c>
      <c r="L42" s="596"/>
      <c r="M42" s="596"/>
      <c r="N42" s="596">
        <v>3.5</v>
      </c>
      <c r="O42" s="596">
        <v>7</v>
      </c>
      <c r="P42" s="596"/>
      <c r="Q42" s="596"/>
    </row>
    <row r="43" spans="1:17" ht="96" x14ac:dyDescent="0.2">
      <c r="A43" s="590">
        <v>8</v>
      </c>
      <c r="B43" s="591" t="s">
        <v>426</v>
      </c>
      <c r="C43" s="592" t="s">
        <v>638</v>
      </c>
      <c r="D43" s="593" t="s">
        <v>427</v>
      </c>
      <c r="E43" s="594">
        <v>1</v>
      </c>
      <c r="F43" s="595">
        <v>390.22</v>
      </c>
      <c r="G43" s="595">
        <v>390.22</v>
      </c>
      <c r="H43" s="596"/>
      <c r="I43" s="596"/>
      <c r="J43" s="596">
        <v>390</v>
      </c>
      <c r="K43" s="596">
        <v>390</v>
      </c>
      <c r="L43" s="596"/>
      <c r="M43" s="596"/>
      <c r="N43" s="596">
        <v>29</v>
      </c>
      <c r="O43" s="596">
        <v>29</v>
      </c>
      <c r="P43" s="596"/>
      <c r="Q43" s="596"/>
    </row>
    <row r="44" spans="1:17" ht="96" x14ac:dyDescent="0.2">
      <c r="A44" s="590">
        <v>9</v>
      </c>
      <c r="B44" s="591" t="s">
        <v>408</v>
      </c>
      <c r="C44" s="592" t="s">
        <v>639</v>
      </c>
      <c r="D44" s="593" t="s">
        <v>361</v>
      </c>
      <c r="E44" s="594">
        <v>4</v>
      </c>
      <c r="F44" s="595">
        <v>27.72</v>
      </c>
      <c r="G44" s="595">
        <v>27.72</v>
      </c>
      <c r="H44" s="596"/>
      <c r="I44" s="596"/>
      <c r="J44" s="596">
        <v>111</v>
      </c>
      <c r="K44" s="596">
        <v>111</v>
      </c>
      <c r="L44" s="596"/>
      <c r="M44" s="596"/>
      <c r="N44" s="596">
        <v>2</v>
      </c>
      <c r="O44" s="596">
        <v>8</v>
      </c>
      <c r="P44" s="596"/>
      <c r="Q44" s="596"/>
    </row>
    <row r="45" spans="1:17" ht="96" x14ac:dyDescent="0.2">
      <c r="A45" s="590">
        <v>10</v>
      </c>
      <c r="B45" s="591" t="s">
        <v>428</v>
      </c>
      <c r="C45" s="592" t="s">
        <v>640</v>
      </c>
      <c r="D45" s="593" t="s">
        <v>429</v>
      </c>
      <c r="E45" s="594">
        <v>1</v>
      </c>
      <c r="F45" s="595">
        <v>14426.34</v>
      </c>
      <c r="G45" s="595">
        <v>14426.34</v>
      </c>
      <c r="H45" s="596"/>
      <c r="I45" s="596"/>
      <c r="J45" s="596">
        <v>14426</v>
      </c>
      <c r="K45" s="596">
        <v>14426</v>
      </c>
      <c r="L45" s="596"/>
      <c r="M45" s="596"/>
      <c r="N45" s="596">
        <v>770</v>
      </c>
      <c r="O45" s="596">
        <v>770</v>
      </c>
      <c r="P45" s="596"/>
      <c r="Q45" s="596"/>
    </row>
    <row r="46" spans="1:17" ht="26.1" customHeight="1" x14ac:dyDescent="0.2">
      <c r="A46" s="1388" t="s">
        <v>671</v>
      </c>
      <c r="B46" s="1387"/>
      <c r="C46" s="1387"/>
      <c r="D46" s="1387"/>
      <c r="E46" s="1387"/>
      <c r="F46" s="1387"/>
      <c r="G46" s="1387"/>
      <c r="H46" s="1387"/>
      <c r="I46" s="1387"/>
      <c r="J46" s="599">
        <v>544516</v>
      </c>
      <c r="K46" s="596"/>
      <c r="L46" s="596"/>
      <c r="M46" s="596"/>
      <c r="N46" s="596"/>
      <c r="O46" s="599">
        <v>976.8</v>
      </c>
      <c r="P46" s="596"/>
      <c r="Q46" s="596"/>
    </row>
    <row r="47" spans="1:17" ht="19.149999999999999" customHeight="1" x14ac:dyDescent="0.2">
      <c r="A47" s="1391" t="s">
        <v>672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1387"/>
      <c r="L47" s="1387"/>
      <c r="M47" s="1387"/>
      <c r="N47" s="1387"/>
      <c r="O47" s="1387"/>
      <c r="P47" s="1387"/>
      <c r="Q47" s="1387"/>
    </row>
    <row r="48" spans="1:17" ht="24" x14ac:dyDescent="0.2">
      <c r="A48" s="600">
        <v>11</v>
      </c>
      <c r="B48" s="591" t="s">
        <v>363</v>
      </c>
      <c r="C48" s="598" t="s">
        <v>431</v>
      </c>
      <c r="D48" s="601" t="s">
        <v>365</v>
      </c>
      <c r="E48" s="602">
        <v>3</v>
      </c>
      <c r="F48" s="599">
        <v>25109</v>
      </c>
      <c r="G48" s="596"/>
      <c r="H48" s="596"/>
      <c r="I48" s="596"/>
      <c r="J48" s="603">
        <v>75327</v>
      </c>
      <c r="K48" s="596"/>
      <c r="L48" s="596"/>
      <c r="M48" s="596"/>
      <c r="N48" s="596"/>
      <c r="O48" s="596"/>
      <c r="P48" s="596"/>
      <c r="Q48" s="596"/>
    </row>
    <row r="49" spans="1:17" ht="24" x14ac:dyDescent="0.2">
      <c r="A49" s="600">
        <v>12</v>
      </c>
      <c r="B49" s="591" t="s">
        <v>363</v>
      </c>
      <c r="C49" s="598" t="s">
        <v>673</v>
      </c>
      <c r="D49" s="601" t="s">
        <v>365</v>
      </c>
      <c r="E49" s="602">
        <v>3</v>
      </c>
      <c r="F49" s="599">
        <v>518.64</v>
      </c>
      <c r="G49" s="596"/>
      <c r="H49" s="596"/>
      <c r="I49" s="596"/>
      <c r="J49" s="603">
        <v>1556</v>
      </c>
      <c r="K49" s="596"/>
      <c r="L49" s="596"/>
      <c r="M49" s="596"/>
      <c r="N49" s="596"/>
      <c r="O49" s="596"/>
      <c r="P49" s="596"/>
      <c r="Q49" s="596"/>
    </row>
    <row r="50" spans="1:17" ht="24" x14ac:dyDescent="0.2">
      <c r="A50" s="600">
        <v>13</v>
      </c>
      <c r="B50" s="591" t="s">
        <v>363</v>
      </c>
      <c r="C50" s="598" t="s">
        <v>674</v>
      </c>
      <c r="D50" s="601" t="s">
        <v>365</v>
      </c>
      <c r="E50" s="602">
        <v>6</v>
      </c>
      <c r="F50" s="599">
        <v>260.8</v>
      </c>
      <c r="G50" s="596"/>
      <c r="H50" s="596"/>
      <c r="I50" s="596"/>
      <c r="J50" s="603">
        <v>1565</v>
      </c>
      <c r="K50" s="596"/>
      <c r="L50" s="596"/>
      <c r="M50" s="596"/>
      <c r="N50" s="596"/>
      <c r="O50" s="596"/>
      <c r="P50" s="596"/>
      <c r="Q50" s="596"/>
    </row>
    <row r="51" spans="1:17" ht="24" x14ac:dyDescent="0.2">
      <c r="A51" s="600">
        <v>14</v>
      </c>
      <c r="B51" s="591" t="s">
        <v>363</v>
      </c>
      <c r="C51" s="598" t="s">
        <v>374</v>
      </c>
      <c r="D51" s="601" t="s">
        <v>369</v>
      </c>
      <c r="E51" s="602">
        <v>75</v>
      </c>
      <c r="F51" s="599">
        <v>75.150000000000006</v>
      </c>
      <c r="G51" s="596"/>
      <c r="H51" s="596"/>
      <c r="I51" s="596"/>
      <c r="J51" s="603">
        <v>5636</v>
      </c>
      <c r="K51" s="596"/>
      <c r="L51" s="596"/>
      <c r="M51" s="596"/>
      <c r="N51" s="596"/>
      <c r="O51" s="596"/>
      <c r="P51" s="596"/>
      <c r="Q51" s="596"/>
    </row>
    <row r="52" spans="1:17" ht="24" x14ac:dyDescent="0.2">
      <c r="A52" s="600">
        <v>15</v>
      </c>
      <c r="B52" s="591" t="s">
        <v>363</v>
      </c>
      <c r="C52" s="598" t="s">
        <v>519</v>
      </c>
      <c r="D52" s="601" t="s">
        <v>365</v>
      </c>
      <c r="E52" s="602">
        <v>25</v>
      </c>
      <c r="F52" s="599">
        <v>427.84</v>
      </c>
      <c r="G52" s="596"/>
      <c r="H52" s="596"/>
      <c r="I52" s="596"/>
      <c r="J52" s="603">
        <v>10696</v>
      </c>
      <c r="K52" s="596"/>
      <c r="L52" s="596"/>
      <c r="M52" s="596"/>
      <c r="N52" s="596"/>
      <c r="O52" s="596"/>
      <c r="P52" s="596"/>
      <c r="Q52" s="596"/>
    </row>
    <row r="53" spans="1:17" x14ac:dyDescent="0.2">
      <c r="A53" s="1388" t="s">
        <v>675</v>
      </c>
      <c r="B53" s="1387"/>
      <c r="C53" s="1387"/>
      <c r="D53" s="1387"/>
      <c r="E53" s="1387"/>
      <c r="F53" s="1387"/>
      <c r="G53" s="1387"/>
      <c r="H53" s="1387"/>
      <c r="I53" s="1387"/>
      <c r="J53" s="599">
        <v>94780</v>
      </c>
      <c r="K53" s="596"/>
      <c r="L53" s="596"/>
      <c r="M53" s="596"/>
      <c r="N53" s="596"/>
      <c r="O53" s="596"/>
      <c r="P53" s="596"/>
      <c r="Q53" s="596"/>
    </row>
    <row r="54" spans="1:17" x14ac:dyDescent="0.2">
      <c r="A54" s="1389" t="s">
        <v>379</v>
      </c>
      <c r="B54" s="1390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  <c r="O54" s="1390"/>
      <c r="P54" s="1390"/>
      <c r="Q54" s="1390"/>
    </row>
    <row r="55" spans="1:17" x14ac:dyDescent="0.2">
      <c r="A55" s="1386" t="s">
        <v>380</v>
      </c>
      <c r="B55" s="1387"/>
      <c r="C55" s="1387"/>
      <c r="D55" s="1387"/>
      <c r="E55" s="1387"/>
      <c r="F55" s="1387"/>
      <c r="G55" s="1387"/>
      <c r="H55" s="1387"/>
      <c r="I55" s="1387"/>
      <c r="J55" s="595">
        <v>422605</v>
      </c>
      <c r="K55" s="595">
        <v>320676</v>
      </c>
      <c r="L55" s="595">
        <v>3914</v>
      </c>
      <c r="M55" s="595">
        <v>970</v>
      </c>
      <c r="N55" s="596"/>
      <c r="O55" s="595">
        <v>1095</v>
      </c>
      <c r="P55" s="596"/>
      <c r="Q55" s="595">
        <v>4.76</v>
      </c>
    </row>
    <row r="56" spans="1:17" x14ac:dyDescent="0.2">
      <c r="A56" s="1386" t="s">
        <v>381</v>
      </c>
      <c r="B56" s="1387"/>
      <c r="C56" s="1387"/>
      <c r="D56" s="1387"/>
      <c r="E56" s="1387"/>
      <c r="F56" s="1387"/>
      <c r="G56" s="1387"/>
      <c r="H56" s="1387"/>
      <c r="I56" s="1387"/>
      <c r="J56" s="595">
        <v>181943</v>
      </c>
      <c r="K56" s="596"/>
      <c r="L56" s="596"/>
      <c r="M56" s="596"/>
      <c r="N56" s="596"/>
      <c r="O56" s="596"/>
      <c r="P56" s="596"/>
      <c r="Q56" s="596"/>
    </row>
    <row r="57" spans="1:17" x14ac:dyDescent="0.2">
      <c r="A57" s="1386" t="s">
        <v>382</v>
      </c>
      <c r="B57" s="1387"/>
      <c r="C57" s="1387"/>
      <c r="D57" s="1387"/>
      <c r="E57" s="1387"/>
      <c r="F57" s="1387"/>
      <c r="G57" s="1387"/>
      <c r="H57" s="1387"/>
      <c r="I57" s="1387"/>
      <c r="J57" s="595">
        <v>107909</v>
      </c>
      <c r="K57" s="596"/>
      <c r="L57" s="596"/>
      <c r="M57" s="596"/>
      <c r="N57" s="596"/>
      <c r="O57" s="596"/>
      <c r="P57" s="596"/>
      <c r="Q57" s="596"/>
    </row>
    <row r="58" spans="1:17" x14ac:dyDescent="0.2">
      <c r="A58" s="1388" t="s">
        <v>383</v>
      </c>
      <c r="B58" s="1387"/>
      <c r="C58" s="1387"/>
      <c r="D58" s="1387"/>
      <c r="E58" s="1387"/>
      <c r="F58" s="1387"/>
      <c r="G58" s="1387"/>
      <c r="H58" s="1387"/>
      <c r="I58" s="1387"/>
      <c r="J58" s="596"/>
      <c r="K58" s="596"/>
      <c r="L58" s="596"/>
      <c r="M58" s="596"/>
      <c r="N58" s="596"/>
      <c r="O58" s="596"/>
      <c r="P58" s="596"/>
      <c r="Q58" s="596"/>
    </row>
    <row r="59" spans="1:17" x14ac:dyDescent="0.2">
      <c r="A59" s="1386" t="s">
        <v>384</v>
      </c>
      <c r="B59" s="1387"/>
      <c r="C59" s="1387"/>
      <c r="D59" s="1387"/>
      <c r="E59" s="1387"/>
      <c r="F59" s="1387"/>
      <c r="G59" s="1387"/>
      <c r="H59" s="1387"/>
      <c r="I59" s="1387"/>
      <c r="J59" s="595">
        <v>105852</v>
      </c>
      <c r="K59" s="596"/>
      <c r="L59" s="596"/>
      <c r="M59" s="596"/>
      <c r="N59" s="596"/>
      <c r="O59" s="595">
        <v>15.01</v>
      </c>
      <c r="P59" s="596"/>
      <c r="Q59" s="595">
        <v>4.7300000000000004</v>
      </c>
    </row>
    <row r="60" spans="1:17" x14ac:dyDescent="0.2">
      <c r="A60" s="1386" t="s">
        <v>385</v>
      </c>
      <c r="B60" s="1387"/>
      <c r="C60" s="1387"/>
      <c r="D60" s="1387"/>
      <c r="E60" s="1387"/>
      <c r="F60" s="1387"/>
      <c r="G60" s="1387"/>
      <c r="H60" s="1387"/>
      <c r="I60" s="1387"/>
      <c r="J60" s="595">
        <v>62089</v>
      </c>
      <c r="K60" s="596"/>
      <c r="L60" s="596"/>
      <c r="M60" s="596"/>
      <c r="N60" s="596"/>
      <c r="O60" s="595">
        <v>103.19</v>
      </c>
      <c r="P60" s="596"/>
      <c r="Q60" s="595">
        <v>0.03</v>
      </c>
    </row>
    <row r="61" spans="1:17" x14ac:dyDescent="0.2">
      <c r="A61" s="1386" t="s">
        <v>386</v>
      </c>
      <c r="B61" s="1387"/>
      <c r="C61" s="1387"/>
      <c r="D61" s="1387"/>
      <c r="E61" s="1387"/>
      <c r="F61" s="1387"/>
      <c r="G61" s="1387"/>
      <c r="H61" s="1387"/>
      <c r="I61" s="1387"/>
      <c r="J61" s="595">
        <v>544516</v>
      </c>
      <c r="K61" s="596"/>
      <c r="L61" s="596"/>
      <c r="M61" s="596"/>
      <c r="N61" s="596"/>
      <c r="O61" s="595">
        <v>976.8</v>
      </c>
      <c r="P61" s="596"/>
      <c r="Q61" s="596"/>
    </row>
    <row r="62" spans="1:17" x14ac:dyDescent="0.2">
      <c r="A62" s="1386" t="s">
        <v>387</v>
      </c>
      <c r="B62" s="1387"/>
      <c r="C62" s="1387"/>
      <c r="D62" s="1387"/>
      <c r="E62" s="1387"/>
      <c r="F62" s="1387"/>
      <c r="G62" s="1387"/>
      <c r="H62" s="1387"/>
      <c r="I62" s="1387"/>
      <c r="J62" s="595">
        <v>712457</v>
      </c>
      <c r="K62" s="596"/>
      <c r="L62" s="596"/>
      <c r="M62" s="596"/>
      <c r="N62" s="596"/>
      <c r="O62" s="595">
        <v>1095</v>
      </c>
      <c r="P62" s="596"/>
      <c r="Q62" s="595">
        <v>4.76</v>
      </c>
    </row>
    <row r="63" spans="1:17" x14ac:dyDescent="0.2">
      <c r="A63" s="1386" t="s">
        <v>388</v>
      </c>
      <c r="B63" s="1387"/>
      <c r="C63" s="1387"/>
      <c r="D63" s="1387"/>
      <c r="E63" s="1387"/>
      <c r="F63" s="1387"/>
      <c r="G63" s="1387"/>
      <c r="H63" s="1387"/>
      <c r="I63" s="1387"/>
      <c r="J63" s="596"/>
      <c r="K63" s="596"/>
      <c r="L63" s="596"/>
      <c r="M63" s="596"/>
      <c r="N63" s="596"/>
      <c r="O63" s="596"/>
      <c r="P63" s="596"/>
      <c r="Q63" s="596"/>
    </row>
    <row r="64" spans="1:17" x14ac:dyDescent="0.2">
      <c r="A64" s="1386" t="s">
        <v>389</v>
      </c>
      <c r="B64" s="1387"/>
      <c r="C64" s="1387"/>
      <c r="D64" s="1387"/>
      <c r="E64" s="1387"/>
      <c r="F64" s="1387"/>
      <c r="G64" s="1387"/>
      <c r="H64" s="1387"/>
      <c r="I64" s="1387"/>
      <c r="J64" s="595">
        <v>98015</v>
      </c>
      <c r="K64" s="596"/>
      <c r="L64" s="596"/>
      <c r="M64" s="596"/>
      <c r="N64" s="596"/>
      <c r="O64" s="596"/>
      <c r="P64" s="596"/>
      <c r="Q64" s="596"/>
    </row>
    <row r="65" spans="1:17" x14ac:dyDescent="0.2">
      <c r="A65" s="1386" t="s">
        <v>390</v>
      </c>
      <c r="B65" s="1387"/>
      <c r="C65" s="1387"/>
      <c r="D65" s="1387"/>
      <c r="E65" s="1387"/>
      <c r="F65" s="1387"/>
      <c r="G65" s="1387"/>
      <c r="H65" s="1387"/>
      <c r="I65" s="1387"/>
      <c r="J65" s="595">
        <v>3914</v>
      </c>
      <c r="K65" s="596"/>
      <c r="L65" s="596"/>
      <c r="M65" s="596"/>
      <c r="N65" s="596"/>
      <c r="O65" s="596"/>
      <c r="P65" s="596"/>
      <c r="Q65" s="596"/>
    </row>
    <row r="66" spans="1:17" x14ac:dyDescent="0.2">
      <c r="A66" s="1386" t="s">
        <v>391</v>
      </c>
      <c r="B66" s="1387"/>
      <c r="C66" s="1387"/>
      <c r="D66" s="1387"/>
      <c r="E66" s="1387"/>
      <c r="F66" s="1387"/>
      <c r="G66" s="1387"/>
      <c r="H66" s="1387"/>
      <c r="I66" s="1387"/>
      <c r="J66" s="595">
        <v>321646</v>
      </c>
      <c r="K66" s="596"/>
      <c r="L66" s="596"/>
      <c r="M66" s="596"/>
      <c r="N66" s="596"/>
      <c r="O66" s="596"/>
      <c r="P66" s="596"/>
      <c r="Q66" s="596"/>
    </row>
    <row r="67" spans="1:17" x14ac:dyDescent="0.2">
      <c r="A67" s="1386" t="s">
        <v>392</v>
      </c>
      <c r="B67" s="1387"/>
      <c r="C67" s="1387"/>
      <c r="D67" s="1387"/>
      <c r="E67" s="1387"/>
      <c r="F67" s="1387"/>
      <c r="G67" s="1387"/>
      <c r="H67" s="1387"/>
      <c r="I67" s="1387"/>
      <c r="J67" s="595">
        <v>181943</v>
      </c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393</v>
      </c>
      <c r="B68" s="1387"/>
      <c r="C68" s="1387"/>
      <c r="D68" s="1387"/>
      <c r="E68" s="1387"/>
      <c r="F68" s="1387"/>
      <c r="G68" s="1387"/>
      <c r="H68" s="1387"/>
      <c r="I68" s="1387"/>
      <c r="J68" s="595">
        <v>107909</v>
      </c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524</v>
      </c>
      <c r="B69" s="1387"/>
      <c r="C69" s="1387"/>
      <c r="D69" s="1387"/>
      <c r="E69" s="1387"/>
      <c r="F69" s="1387"/>
      <c r="G69" s="1387"/>
      <c r="H69" s="1387"/>
      <c r="I69" s="1387"/>
      <c r="J69" s="595">
        <v>167941</v>
      </c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525</v>
      </c>
      <c r="B70" s="1387"/>
      <c r="C70" s="1387"/>
      <c r="D70" s="1387"/>
      <c r="E70" s="1387"/>
      <c r="F70" s="1387"/>
      <c r="G70" s="1387"/>
      <c r="H70" s="1387"/>
      <c r="I70" s="1387"/>
      <c r="J70" s="595">
        <v>6214</v>
      </c>
      <c r="K70" s="596"/>
      <c r="L70" s="596"/>
      <c r="M70" s="596"/>
      <c r="N70" s="596"/>
      <c r="O70" s="596"/>
      <c r="P70" s="596"/>
      <c r="Q70" s="596"/>
    </row>
    <row r="71" spans="1:17" x14ac:dyDescent="0.2">
      <c r="A71" s="1388" t="s">
        <v>387</v>
      </c>
      <c r="B71" s="1387"/>
      <c r="C71" s="1387"/>
      <c r="D71" s="1387"/>
      <c r="E71" s="1387"/>
      <c r="F71" s="1387"/>
      <c r="G71" s="1387"/>
      <c r="H71" s="1387"/>
      <c r="I71" s="1387"/>
      <c r="J71" s="599">
        <v>174155</v>
      </c>
      <c r="K71" s="596"/>
      <c r="L71" s="596"/>
      <c r="M71" s="596"/>
      <c r="N71" s="596"/>
      <c r="O71" s="596"/>
      <c r="P71" s="596"/>
      <c r="Q71" s="596"/>
    </row>
    <row r="72" spans="1:17" x14ac:dyDescent="0.2">
      <c r="A72" s="1386" t="s">
        <v>676</v>
      </c>
      <c r="B72" s="1387"/>
      <c r="C72" s="1387"/>
      <c r="D72" s="1387"/>
      <c r="E72" s="1387"/>
      <c r="F72" s="1387"/>
      <c r="G72" s="1387"/>
      <c r="H72" s="1387"/>
      <c r="I72" s="1387"/>
      <c r="J72" s="595">
        <v>718671</v>
      </c>
      <c r="K72" s="596"/>
      <c r="L72" s="596"/>
      <c r="M72" s="596"/>
      <c r="N72" s="596"/>
      <c r="O72" s="596"/>
      <c r="P72" s="596"/>
      <c r="Q72" s="596"/>
    </row>
    <row r="73" spans="1:17" x14ac:dyDescent="0.2">
      <c r="A73" s="1386" t="s">
        <v>527</v>
      </c>
      <c r="B73" s="1387"/>
      <c r="C73" s="1387"/>
      <c r="D73" s="1387"/>
      <c r="E73" s="1387"/>
      <c r="F73" s="1387"/>
      <c r="G73" s="1387"/>
      <c r="H73" s="1387"/>
      <c r="I73" s="1387"/>
      <c r="J73" s="595">
        <v>129360.78</v>
      </c>
      <c r="K73" s="596"/>
      <c r="L73" s="596"/>
      <c r="M73" s="596"/>
      <c r="N73" s="596"/>
      <c r="O73" s="596"/>
      <c r="P73" s="596"/>
      <c r="Q73" s="596"/>
    </row>
    <row r="74" spans="1:17" x14ac:dyDescent="0.2">
      <c r="A74" s="1388" t="s">
        <v>394</v>
      </c>
      <c r="B74" s="1387"/>
      <c r="C74" s="1387"/>
      <c r="D74" s="1387"/>
      <c r="E74" s="1387"/>
      <c r="F74" s="1387"/>
      <c r="G74" s="1387"/>
      <c r="H74" s="1387"/>
      <c r="I74" s="1387"/>
      <c r="J74" s="599">
        <v>848031.78</v>
      </c>
      <c r="K74" s="596"/>
      <c r="L74" s="596"/>
      <c r="M74" s="596"/>
      <c r="N74" s="596"/>
      <c r="O74" s="599">
        <v>1095</v>
      </c>
      <c r="P74" s="596"/>
      <c r="Q74" s="599">
        <v>4.76</v>
      </c>
    </row>
    <row r="75" spans="1:17" x14ac:dyDescent="0.2"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5"/>
    </row>
    <row r="76" spans="1:17" x14ac:dyDescent="0.2"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</row>
    <row r="77" spans="1:17" x14ac:dyDescent="0.2"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</row>
    <row r="78" spans="1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1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1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5:17" x14ac:dyDescent="0.2">
      <c r="E81" s="902">
        <f>J74+'п. 18 б'!J75+'п. 18 в'!J74</f>
        <v>1999507.6400000001</v>
      </c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5:17" x14ac:dyDescent="0.2"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5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5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5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5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5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5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5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5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5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5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5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5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5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5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</sheetData>
  <mergeCells count="53">
    <mergeCell ref="A74:I74"/>
    <mergeCell ref="A68:I68"/>
    <mergeCell ref="A69:I69"/>
    <mergeCell ref="A70:I70"/>
    <mergeCell ref="A71:I71"/>
    <mergeCell ref="A72:I72"/>
    <mergeCell ref="A73:I73"/>
    <mergeCell ref="A62:I62"/>
    <mergeCell ref="A63:I63"/>
    <mergeCell ref="A64:I64"/>
    <mergeCell ref="A65:I65"/>
    <mergeCell ref="A66:I66"/>
    <mergeCell ref="A67:I67"/>
    <mergeCell ref="A56:I56"/>
    <mergeCell ref="A57:I57"/>
    <mergeCell ref="A58:I58"/>
    <mergeCell ref="A59:I59"/>
    <mergeCell ref="A60:I60"/>
    <mergeCell ref="A61:I61"/>
    <mergeCell ref="A41:Q41"/>
    <mergeCell ref="A46:I46"/>
    <mergeCell ref="A47:Q47"/>
    <mergeCell ref="A53:I53"/>
    <mergeCell ref="A54:Q54"/>
    <mergeCell ref="A55:I55"/>
    <mergeCell ref="A29:Q29"/>
    <mergeCell ref="A31:I31"/>
    <mergeCell ref="A32:Q32"/>
    <mergeCell ref="A35:I35"/>
    <mergeCell ref="A36:Q36"/>
    <mergeCell ref="A40:I40"/>
    <mergeCell ref="N25:N27"/>
    <mergeCell ref="O25:O27"/>
    <mergeCell ref="P25:P27"/>
    <mergeCell ref="Q25:Q27"/>
    <mergeCell ref="F26:F27"/>
    <mergeCell ref="G26:I26"/>
    <mergeCell ref="J26:J27"/>
    <mergeCell ref="K26:M26"/>
    <mergeCell ref="J21:K21"/>
    <mergeCell ref="A25:A27"/>
    <mergeCell ref="B25:B27"/>
    <mergeCell ref="C25:C27"/>
    <mergeCell ref="D25:D27"/>
    <mergeCell ref="E25:E27"/>
    <mergeCell ref="F25:I25"/>
    <mergeCell ref="J25:M25"/>
    <mergeCell ref="D12:O12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3"/>
  <sheetViews>
    <sheetView topLeftCell="A54" workbookViewId="0">
      <selection activeCell="D12" sqref="D12:O12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x14ac:dyDescent="0.2">
      <c r="A6" s="564"/>
      <c r="B6" s="568"/>
      <c r="C6" s="562"/>
      <c r="D6" s="563"/>
      <c r="E6" s="567"/>
      <c r="F6" s="565"/>
      <c r="G6" s="565"/>
      <c r="H6" s="564"/>
      <c r="I6" s="565"/>
      <c r="J6" s="571"/>
      <c r="K6" s="565"/>
      <c r="L6" s="565"/>
      <c r="M6" s="565"/>
      <c r="N6" s="565"/>
      <c r="O6" s="565"/>
      <c r="P6" s="565"/>
      <c r="Q6" s="565"/>
    </row>
    <row r="7" spans="1:18" x14ac:dyDescent="0.2">
      <c r="A7" s="564"/>
      <c r="B7" s="568"/>
      <c r="C7" s="562"/>
      <c r="D7" s="563"/>
      <c r="E7" s="572"/>
      <c r="F7" s="573"/>
      <c r="G7" s="573"/>
      <c r="H7" s="574" t="s">
        <v>308</v>
      </c>
      <c r="I7" s="574"/>
      <c r="J7" s="570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67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75" t="s">
        <v>677</v>
      </c>
      <c r="I9" s="57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64" t="s">
        <v>310</v>
      </c>
      <c r="I10" s="564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</row>
    <row r="12" spans="1:18" ht="38.25" customHeight="1" x14ac:dyDescent="0.2">
      <c r="A12" s="564"/>
      <c r="B12" s="568"/>
      <c r="C12" s="576" t="s">
        <v>311</v>
      </c>
      <c r="D12" s="1440" t="s">
        <v>678</v>
      </c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565"/>
      <c r="Q12" s="565"/>
    </row>
    <row r="13" spans="1:18" x14ac:dyDescent="0.2">
      <c r="A13" s="564"/>
      <c r="B13" s="568"/>
      <c r="C13" s="562"/>
      <c r="D13" s="563"/>
      <c r="E13" s="572"/>
      <c r="F13" s="570"/>
      <c r="G13" s="570"/>
      <c r="H13" s="577" t="s">
        <v>312</v>
      </c>
      <c r="I13" s="577"/>
      <c r="J13" s="570"/>
      <c r="K13" s="570"/>
      <c r="L13" s="565"/>
      <c r="M13" s="565"/>
      <c r="N13" s="565"/>
      <c r="O13" s="565"/>
      <c r="P13" s="565"/>
      <c r="Q13" s="565"/>
    </row>
    <row r="14" spans="1:18" x14ac:dyDescent="0.2">
      <c r="A14" s="578"/>
      <c r="B14" s="579"/>
      <c r="C14" s="562"/>
      <c r="D14" s="563"/>
      <c r="E14" s="567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</row>
    <row r="15" spans="1:18" ht="14.25" x14ac:dyDescent="0.2">
      <c r="A15" s="564"/>
      <c r="B15" s="568"/>
      <c r="C15" s="562"/>
      <c r="D15" s="580" t="s">
        <v>313</v>
      </c>
      <c r="E15" s="564"/>
      <c r="F15" s="565"/>
      <c r="G15" s="565"/>
      <c r="H15" s="565"/>
      <c r="I15" s="580"/>
      <c r="J15" s="580"/>
      <c r="K15" s="565"/>
      <c r="L15" s="565"/>
      <c r="M15" s="565"/>
      <c r="N15" s="565"/>
      <c r="O15" s="565"/>
      <c r="P15" s="565"/>
      <c r="Q15" s="565"/>
      <c r="R15" s="901"/>
    </row>
    <row r="16" spans="1:18" x14ac:dyDescent="0.2">
      <c r="A16" s="564"/>
      <c r="B16" s="568"/>
      <c r="C16" s="562"/>
      <c r="D16" s="580" t="s">
        <v>314</v>
      </c>
      <c r="E16" s="564"/>
      <c r="F16" s="565"/>
      <c r="G16" s="565"/>
      <c r="H16" s="565"/>
      <c r="I16" s="580"/>
      <c r="J16" s="1399" t="s">
        <v>679</v>
      </c>
      <c r="K16" s="1400"/>
      <c r="L16" s="569" t="s">
        <v>315</v>
      </c>
      <c r="M16" s="565"/>
      <c r="N16" s="565"/>
      <c r="O16" s="565"/>
      <c r="P16" s="565"/>
      <c r="Q16" s="565"/>
    </row>
    <row r="17" spans="1:17" outlineLevel="1" x14ac:dyDescent="0.2">
      <c r="A17" s="564"/>
      <c r="B17" s="568"/>
      <c r="C17" s="562"/>
      <c r="D17" s="580" t="s">
        <v>316</v>
      </c>
      <c r="E17" s="564"/>
      <c r="F17" s="565"/>
      <c r="G17" s="565"/>
      <c r="H17" s="565"/>
      <c r="I17" s="580"/>
      <c r="J17" s="1399" t="s">
        <v>680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317</v>
      </c>
      <c r="E18" s="564"/>
      <c r="F18" s="565"/>
      <c r="G18" s="565"/>
      <c r="H18" s="565"/>
      <c r="I18" s="580"/>
      <c r="J18" s="1399" t="s">
        <v>681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318</v>
      </c>
      <c r="E19" s="564"/>
      <c r="F19" s="565"/>
      <c r="G19" s="565"/>
      <c r="H19" s="565"/>
      <c r="I19" s="580"/>
      <c r="J19" s="1399" t="s">
        <v>682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x14ac:dyDescent="0.2">
      <c r="A20" s="564"/>
      <c r="B20" s="568"/>
      <c r="C20" s="562"/>
      <c r="D20" s="580" t="s">
        <v>626</v>
      </c>
      <c r="E20" s="564"/>
      <c r="F20" s="565"/>
      <c r="G20" s="565"/>
      <c r="H20" s="565"/>
      <c r="I20" s="580"/>
      <c r="J20" s="1399" t="s">
        <v>683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outlineLevel="1" x14ac:dyDescent="0.2">
      <c r="A21" s="564"/>
      <c r="B21" s="568"/>
      <c r="C21" s="562"/>
      <c r="D21" s="580" t="s">
        <v>319</v>
      </c>
      <c r="E21" s="564"/>
      <c r="F21" s="565"/>
      <c r="G21" s="565"/>
      <c r="H21" s="565"/>
      <c r="I21" s="580"/>
      <c r="J21" s="1399" t="s">
        <v>684</v>
      </c>
      <c r="K21" s="1400"/>
      <c r="L21" s="569" t="s">
        <v>320</v>
      </c>
      <c r="M21" s="565"/>
      <c r="N21" s="565"/>
      <c r="O21" s="565"/>
      <c r="P21" s="565"/>
      <c r="Q21" s="565"/>
    </row>
    <row r="22" spans="1:17" x14ac:dyDescent="0.2">
      <c r="A22" s="564"/>
      <c r="B22" s="568"/>
      <c r="C22" s="562"/>
      <c r="D22" s="581" t="s">
        <v>485</v>
      </c>
      <c r="E22" s="564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5" spans="1:17" ht="18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393"/>
      <c r="L25" s="1393"/>
      <c r="M25" s="1393"/>
      <c r="N25" s="1392" t="s">
        <v>328</v>
      </c>
      <c r="O25" s="1392" t="s">
        <v>329</v>
      </c>
      <c r="P25" s="1392" t="s">
        <v>627</v>
      </c>
      <c r="Q25" s="1392" t="s">
        <v>628</v>
      </c>
    </row>
    <row r="26" spans="1:17" ht="15.75" customHeight="1" x14ac:dyDescent="0.2">
      <c r="A26" s="1393"/>
      <c r="B26" s="1395"/>
      <c r="C26" s="1396"/>
      <c r="D26" s="1392"/>
      <c r="E26" s="1393"/>
      <c r="F26" s="1392" t="s">
        <v>330</v>
      </c>
      <c r="G26" s="1392" t="s">
        <v>331</v>
      </c>
      <c r="H26" s="1393"/>
      <c r="I26" s="1393"/>
      <c r="J26" s="1392" t="s">
        <v>330</v>
      </c>
      <c r="K26" s="1392" t="s">
        <v>331</v>
      </c>
      <c r="L26" s="1393"/>
      <c r="M26" s="1393"/>
      <c r="N26" s="1392"/>
      <c r="O26" s="1392"/>
      <c r="P26" s="1392"/>
      <c r="Q26" s="1392"/>
    </row>
    <row r="27" spans="1:17" ht="15.75" customHeight="1" x14ac:dyDescent="0.2">
      <c r="A27" s="1393"/>
      <c r="B27" s="1395"/>
      <c r="C27" s="1396"/>
      <c r="D27" s="1392"/>
      <c r="E27" s="1393"/>
      <c r="F27" s="1393"/>
      <c r="G27" s="587" t="s">
        <v>332</v>
      </c>
      <c r="H27" s="587" t="s">
        <v>333</v>
      </c>
      <c r="I27" s="587" t="s">
        <v>334</v>
      </c>
      <c r="J27" s="1393"/>
      <c r="K27" s="587" t="s">
        <v>332</v>
      </c>
      <c r="L27" s="587" t="s">
        <v>333</v>
      </c>
      <c r="M27" s="587" t="s">
        <v>334</v>
      </c>
      <c r="N27" s="1392"/>
      <c r="O27" s="1392"/>
      <c r="P27" s="1392"/>
      <c r="Q27" s="1392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0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335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685</v>
      </c>
      <c r="C30" s="592" t="s">
        <v>686</v>
      </c>
      <c r="D30" s="593" t="s">
        <v>416</v>
      </c>
      <c r="E30" s="594">
        <v>6</v>
      </c>
      <c r="F30" s="595">
        <v>10.64</v>
      </c>
      <c r="G30" s="595">
        <v>6.2</v>
      </c>
      <c r="H30" s="595">
        <v>4.4400000000000004</v>
      </c>
      <c r="I30" s="596"/>
      <c r="J30" s="596">
        <v>64</v>
      </c>
      <c r="K30" s="596">
        <v>37</v>
      </c>
      <c r="L30" s="596">
        <v>27</v>
      </c>
      <c r="M30" s="596"/>
      <c r="N30" s="596">
        <v>0.66</v>
      </c>
      <c r="O30" s="596">
        <v>3.96</v>
      </c>
      <c r="P30" s="596"/>
      <c r="Q30" s="596"/>
    </row>
    <row r="31" spans="1:17" x14ac:dyDescent="0.2">
      <c r="A31" s="1388" t="s">
        <v>666</v>
      </c>
      <c r="B31" s="1387"/>
      <c r="C31" s="1387"/>
      <c r="D31" s="1387"/>
      <c r="E31" s="1387"/>
      <c r="F31" s="1387"/>
      <c r="G31" s="1387"/>
      <c r="H31" s="1387"/>
      <c r="I31" s="1387"/>
      <c r="J31" s="599">
        <v>1849</v>
      </c>
      <c r="K31" s="596"/>
      <c r="L31" s="596"/>
      <c r="M31" s="596"/>
      <c r="N31" s="596"/>
      <c r="O31" s="599">
        <v>4.55</v>
      </c>
      <c r="P31" s="596"/>
      <c r="Q31" s="596"/>
    </row>
    <row r="32" spans="1:17" ht="19.149999999999999" customHeight="1" x14ac:dyDescent="0.2">
      <c r="A32" s="1391" t="s">
        <v>347</v>
      </c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</row>
    <row r="33" spans="1:17" ht="96" x14ac:dyDescent="0.2">
      <c r="A33" s="590">
        <v>2</v>
      </c>
      <c r="B33" s="591" t="s">
        <v>415</v>
      </c>
      <c r="C33" s="592" t="s">
        <v>647</v>
      </c>
      <c r="D33" s="593" t="s">
        <v>416</v>
      </c>
      <c r="E33" s="594">
        <v>6</v>
      </c>
      <c r="F33" s="595">
        <v>110.89</v>
      </c>
      <c r="G33" s="595">
        <v>20.57</v>
      </c>
      <c r="H33" s="595">
        <v>88.88</v>
      </c>
      <c r="I33" s="595">
        <v>9.44</v>
      </c>
      <c r="J33" s="596">
        <v>665</v>
      </c>
      <c r="K33" s="596">
        <v>123</v>
      </c>
      <c r="L33" s="596">
        <v>533</v>
      </c>
      <c r="M33" s="596">
        <v>57</v>
      </c>
      <c r="N33" s="596">
        <v>1.97</v>
      </c>
      <c r="O33" s="596">
        <v>11.82</v>
      </c>
      <c r="P33" s="596">
        <v>0.74</v>
      </c>
      <c r="Q33" s="596">
        <v>4.4400000000000004</v>
      </c>
    </row>
    <row r="34" spans="1:17" ht="96" x14ac:dyDescent="0.2">
      <c r="A34" s="590">
        <v>3</v>
      </c>
      <c r="B34" s="591" t="s">
        <v>418</v>
      </c>
      <c r="C34" s="592" t="s">
        <v>648</v>
      </c>
      <c r="D34" s="593" t="s">
        <v>359</v>
      </c>
      <c r="E34" s="594">
        <v>6</v>
      </c>
      <c r="F34" s="595">
        <v>8.16</v>
      </c>
      <c r="G34" s="595">
        <v>4.07</v>
      </c>
      <c r="H34" s="595">
        <v>3.68</v>
      </c>
      <c r="I34" s="595">
        <v>0.15</v>
      </c>
      <c r="J34" s="596">
        <v>49</v>
      </c>
      <c r="K34" s="596">
        <v>24</v>
      </c>
      <c r="L34" s="596">
        <v>22</v>
      </c>
      <c r="M34" s="596">
        <v>1</v>
      </c>
      <c r="N34" s="596">
        <v>0.35699999999999998</v>
      </c>
      <c r="O34" s="596">
        <v>2.14</v>
      </c>
      <c r="P34" s="596">
        <v>0.01</v>
      </c>
      <c r="Q34" s="596">
        <v>0.06</v>
      </c>
    </row>
    <row r="35" spans="1:17" x14ac:dyDescent="0.2">
      <c r="A35" s="1388" t="s">
        <v>667</v>
      </c>
      <c r="B35" s="1387"/>
      <c r="C35" s="1387"/>
      <c r="D35" s="1387"/>
      <c r="E35" s="1387"/>
      <c r="F35" s="1387"/>
      <c r="G35" s="1387"/>
      <c r="H35" s="1387"/>
      <c r="I35" s="1387"/>
      <c r="J35" s="599">
        <v>12120</v>
      </c>
      <c r="K35" s="596"/>
      <c r="L35" s="596"/>
      <c r="M35" s="596"/>
      <c r="N35" s="596"/>
      <c r="O35" s="599">
        <v>16.05</v>
      </c>
      <c r="P35" s="596"/>
      <c r="Q35" s="599">
        <v>5.18</v>
      </c>
    </row>
    <row r="36" spans="1:17" ht="19.149999999999999" customHeight="1" x14ac:dyDescent="0.2">
      <c r="A36" s="1391" t="s">
        <v>668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1387"/>
      <c r="L36" s="1387"/>
      <c r="M36" s="1387"/>
      <c r="N36" s="1387"/>
      <c r="O36" s="1387"/>
      <c r="P36" s="1387"/>
      <c r="Q36" s="1387"/>
    </row>
    <row r="37" spans="1:17" ht="96" x14ac:dyDescent="0.2">
      <c r="A37" s="590">
        <v>4</v>
      </c>
      <c r="B37" s="591" t="s">
        <v>562</v>
      </c>
      <c r="C37" s="592" t="s">
        <v>632</v>
      </c>
      <c r="D37" s="593" t="s">
        <v>420</v>
      </c>
      <c r="E37" s="597">
        <v>0.24</v>
      </c>
      <c r="F37" s="595">
        <v>3185.92</v>
      </c>
      <c r="G37" s="595">
        <v>395.58</v>
      </c>
      <c r="H37" s="595">
        <v>25.52</v>
      </c>
      <c r="I37" s="595">
        <v>0.15</v>
      </c>
      <c r="J37" s="596">
        <v>765</v>
      </c>
      <c r="K37" s="596">
        <v>95</v>
      </c>
      <c r="L37" s="596">
        <v>6</v>
      </c>
      <c r="M37" s="596"/>
      <c r="N37" s="596">
        <v>34.700000000000003</v>
      </c>
      <c r="O37" s="596">
        <v>8.33</v>
      </c>
      <c r="P37" s="596">
        <v>0.01</v>
      </c>
      <c r="Q37" s="596"/>
    </row>
    <row r="38" spans="1:17" ht="132" x14ac:dyDescent="0.2">
      <c r="A38" s="590">
        <v>5</v>
      </c>
      <c r="B38" s="591" t="s">
        <v>421</v>
      </c>
      <c r="C38" s="592" t="s">
        <v>633</v>
      </c>
      <c r="D38" s="593" t="s">
        <v>359</v>
      </c>
      <c r="E38" s="594">
        <v>6</v>
      </c>
      <c r="F38" s="595">
        <v>13.95</v>
      </c>
      <c r="G38" s="595">
        <v>13.41</v>
      </c>
      <c r="H38" s="596"/>
      <c r="I38" s="596"/>
      <c r="J38" s="596">
        <v>84</v>
      </c>
      <c r="K38" s="596">
        <v>80</v>
      </c>
      <c r="L38" s="596"/>
      <c r="M38" s="596"/>
      <c r="N38" s="596">
        <v>1.1759999999999999</v>
      </c>
      <c r="O38" s="596">
        <v>7.06</v>
      </c>
      <c r="P38" s="596"/>
      <c r="Q38" s="596"/>
    </row>
    <row r="39" spans="1:17" ht="96" x14ac:dyDescent="0.2">
      <c r="A39" s="590">
        <v>6</v>
      </c>
      <c r="B39" s="591" t="s">
        <v>424</v>
      </c>
      <c r="C39" s="592" t="s">
        <v>635</v>
      </c>
      <c r="D39" s="593" t="s">
        <v>359</v>
      </c>
      <c r="E39" s="594">
        <v>2</v>
      </c>
      <c r="F39" s="595">
        <v>664.27</v>
      </c>
      <c r="G39" s="595">
        <v>653.38</v>
      </c>
      <c r="H39" s="596"/>
      <c r="I39" s="596"/>
      <c r="J39" s="596">
        <v>1329</v>
      </c>
      <c r="K39" s="596">
        <v>1307</v>
      </c>
      <c r="L39" s="596"/>
      <c r="M39" s="596"/>
      <c r="N39" s="596">
        <v>38.4</v>
      </c>
      <c r="O39" s="596">
        <v>76.8</v>
      </c>
      <c r="P39" s="596"/>
      <c r="Q39" s="596"/>
    </row>
    <row r="40" spans="1:17" x14ac:dyDescent="0.2">
      <c r="A40" s="1388" t="s">
        <v>669</v>
      </c>
      <c r="B40" s="1387"/>
      <c r="C40" s="1387"/>
      <c r="D40" s="1387"/>
      <c r="E40" s="1387"/>
      <c r="F40" s="1387"/>
      <c r="G40" s="1387"/>
      <c r="H40" s="1387"/>
      <c r="I40" s="1387"/>
      <c r="J40" s="599">
        <v>63214</v>
      </c>
      <c r="K40" s="596"/>
      <c r="L40" s="596"/>
      <c r="M40" s="596"/>
      <c r="N40" s="596"/>
      <c r="O40" s="599">
        <v>106.02</v>
      </c>
      <c r="P40" s="596"/>
      <c r="Q40" s="596"/>
    </row>
    <row r="41" spans="1:17" ht="19.149999999999999" customHeight="1" x14ac:dyDescent="0.2">
      <c r="A41" s="1391" t="s">
        <v>670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1387"/>
      <c r="L41" s="1387"/>
      <c r="M41" s="1387"/>
      <c r="N41" s="1387"/>
      <c r="O41" s="1387"/>
      <c r="P41" s="1387"/>
      <c r="Q41" s="1387"/>
    </row>
    <row r="42" spans="1:17" ht="96" x14ac:dyDescent="0.2">
      <c r="A42" s="590">
        <v>7</v>
      </c>
      <c r="B42" s="591" t="s">
        <v>425</v>
      </c>
      <c r="C42" s="592" t="s">
        <v>637</v>
      </c>
      <c r="D42" s="593" t="s">
        <v>361</v>
      </c>
      <c r="E42" s="594">
        <v>2</v>
      </c>
      <c r="F42" s="595">
        <v>48.8</v>
      </c>
      <c r="G42" s="595">
        <v>48.8</v>
      </c>
      <c r="H42" s="596"/>
      <c r="I42" s="596"/>
      <c r="J42" s="596">
        <v>98</v>
      </c>
      <c r="K42" s="596">
        <v>98</v>
      </c>
      <c r="L42" s="596"/>
      <c r="M42" s="596"/>
      <c r="N42" s="596">
        <v>3.5</v>
      </c>
      <c r="O42" s="596">
        <v>7</v>
      </c>
      <c r="P42" s="596"/>
      <c r="Q42" s="596"/>
    </row>
    <row r="43" spans="1:17" ht="96" x14ac:dyDescent="0.2">
      <c r="A43" s="590">
        <v>8</v>
      </c>
      <c r="B43" s="591" t="s">
        <v>426</v>
      </c>
      <c r="C43" s="592" t="s">
        <v>638</v>
      </c>
      <c r="D43" s="593" t="s">
        <v>427</v>
      </c>
      <c r="E43" s="594">
        <v>1</v>
      </c>
      <c r="F43" s="595">
        <v>390.22</v>
      </c>
      <c r="G43" s="595">
        <v>390.22</v>
      </c>
      <c r="H43" s="596"/>
      <c r="I43" s="596"/>
      <c r="J43" s="596">
        <v>390</v>
      </c>
      <c r="K43" s="596">
        <v>390</v>
      </c>
      <c r="L43" s="596"/>
      <c r="M43" s="596"/>
      <c r="N43" s="596">
        <v>29</v>
      </c>
      <c r="O43" s="596">
        <v>29</v>
      </c>
      <c r="P43" s="596"/>
      <c r="Q43" s="596"/>
    </row>
    <row r="44" spans="1:17" ht="96" x14ac:dyDescent="0.2">
      <c r="A44" s="590">
        <v>9</v>
      </c>
      <c r="B44" s="591" t="s">
        <v>408</v>
      </c>
      <c r="C44" s="592" t="s">
        <v>639</v>
      </c>
      <c r="D44" s="593" t="s">
        <v>361</v>
      </c>
      <c r="E44" s="594">
        <v>4</v>
      </c>
      <c r="F44" s="595">
        <v>27.72</v>
      </c>
      <c r="G44" s="595">
        <v>27.72</v>
      </c>
      <c r="H44" s="596"/>
      <c r="I44" s="596"/>
      <c r="J44" s="596">
        <v>111</v>
      </c>
      <c r="K44" s="596">
        <v>111</v>
      </c>
      <c r="L44" s="596"/>
      <c r="M44" s="596"/>
      <c r="N44" s="596">
        <v>2</v>
      </c>
      <c r="O44" s="596">
        <v>8</v>
      </c>
      <c r="P44" s="596"/>
      <c r="Q44" s="596"/>
    </row>
    <row r="45" spans="1:17" ht="96" x14ac:dyDescent="0.2">
      <c r="A45" s="590">
        <v>10</v>
      </c>
      <c r="B45" s="591" t="s">
        <v>687</v>
      </c>
      <c r="C45" s="592" t="s">
        <v>688</v>
      </c>
      <c r="D45" s="593" t="s">
        <v>429</v>
      </c>
      <c r="E45" s="594">
        <v>1</v>
      </c>
      <c r="F45" s="595">
        <v>7363.05</v>
      </c>
      <c r="G45" s="595">
        <v>7363.05</v>
      </c>
      <c r="H45" s="596"/>
      <c r="I45" s="596"/>
      <c r="J45" s="596">
        <v>7363</v>
      </c>
      <c r="K45" s="596">
        <v>7363</v>
      </c>
      <c r="L45" s="596"/>
      <c r="M45" s="596"/>
      <c r="N45" s="596">
        <v>393</v>
      </c>
      <c r="O45" s="596">
        <v>393</v>
      </c>
      <c r="P45" s="596"/>
      <c r="Q45" s="596"/>
    </row>
    <row r="46" spans="1:17" ht="26.1" customHeight="1" x14ac:dyDescent="0.2">
      <c r="A46" s="1388" t="s">
        <v>671</v>
      </c>
      <c r="B46" s="1387"/>
      <c r="C46" s="1387"/>
      <c r="D46" s="1387"/>
      <c r="E46" s="1387"/>
      <c r="F46" s="1387"/>
      <c r="G46" s="1387"/>
      <c r="H46" s="1387"/>
      <c r="I46" s="1387"/>
      <c r="J46" s="599">
        <v>288535</v>
      </c>
      <c r="K46" s="596"/>
      <c r="L46" s="596"/>
      <c r="M46" s="596"/>
      <c r="N46" s="596"/>
      <c r="O46" s="599">
        <v>524.4</v>
      </c>
      <c r="P46" s="596"/>
      <c r="Q46" s="596"/>
    </row>
    <row r="47" spans="1:17" ht="19.149999999999999" customHeight="1" x14ac:dyDescent="0.2">
      <c r="A47" s="1391" t="s">
        <v>672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1387"/>
      <c r="L47" s="1387"/>
      <c r="M47" s="1387"/>
      <c r="N47" s="1387"/>
      <c r="O47" s="1387"/>
      <c r="P47" s="1387"/>
      <c r="Q47" s="1387"/>
    </row>
    <row r="48" spans="1:17" ht="24" x14ac:dyDescent="0.2">
      <c r="A48" s="600">
        <v>11</v>
      </c>
      <c r="B48" s="591" t="s">
        <v>363</v>
      </c>
      <c r="C48" s="598" t="s">
        <v>430</v>
      </c>
      <c r="D48" s="601" t="s">
        <v>365</v>
      </c>
      <c r="E48" s="602">
        <v>6</v>
      </c>
      <c r="F48" s="599">
        <v>13974</v>
      </c>
      <c r="G48" s="596"/>
      <c r="H48" s="596"/>
      <c r="I48" s="596"/>
      <c r="J48" s="603">
        <v>83844</v>
      </c>
      <c r="K48" s="596"/>
      <c r="L48" s="596"/>
      <c r="M48" s="596"/>
      <c r="N48" s="596"/>
      <c r="O48" s="596"/>
      <c r="P48" s="596"/>
      <c r="Q48" s="596"/>
    </row>
    <row r="49" spans="1:17" ht="24" x14ac:dyDescent="0.2">
      <c r="A49" s="600">
        <v>12</v>
      </c>
      <c r="B49" s="591" t="s">
        <v>363</v>
      </c>
      <c r="C49" s="598" t="s">
        <v>689</v>
      </c>
      <c r="D49" s="601" t="s">
        <v>369</v>
      </c>
      <c r="E49" s="602">
        <v>150</v>
      </c>
      <c r="F49" s="599">
        <v>37.590000000000003</v>
      </c>
      <c r="G49" s="596"/>
      <c r="H49" s="596"/>
      <c r="I49" s="596"/>
      <c r="J49" s="603">
        <v>5639</v>
      </c>
      <c r="K49" s="596"/>
      <c r="L49" s="596"/>
      <c r="M49" s="596"/>
      <c r="N49" s="596"/>
      <c r="O49" s="596"/>
      <c r="P49" s="596"/>
      <c r="Q49" s="596"/>
    </row>
    <row r="50" spans="1:17" ht="24" x14ac:dyDescent="0.2">
      <c r="A50" s="600">
        <v>13</v>
      </c>
      <c r="B50" s="591" t="s">
        <v>363</v>
      </c>
      <c r="C50" s="598" t="s">
        <v>519</v>
      </c>
      <c r="D50" s="601" t="s">
        <v>365</v>
      </c>
      <c r="E50" s="602">
        <v>25</v>
      </c>
      <c r="F50" s="599">
        <v>427.84</v>
      </c>
      <c r="G50" s="596"/>
      <c r="H50" s="596"/>
      <c r="I50" s="596"/>
      <c r="J50" s="603">
        <v>10696</v>
      </c>
      <c r="K50" s="596"/>
      <c r="L50" s="596"/>
      <c r="M50" s="596"/>
      <c r="N50" s="596"/>
      <c r="O50" s="596"/>
      <c r="P50" s="596"/>
      <c r="Q50" s="596"/>
    </row>
    <row r="51" spans="1:17" ht="24" x14ac:dyDescent="0.2">
      <c r="A51" s="600">
        <v>14</v>
      </c>
      <c r="B51" s="591" t="s">
        <v>363</v>
      </c>
      <c r="C51" s="598" t="s">
        <v>673</v>
      </c>
      <c r="D51" s="601" t="s">
        <v>365</v>
      </c>
      <c r="E51" s="602">
        <v>6</v>
      </c>
      <c r="F51" s="599">
        <v>518.64</v>
      </c>
      <c r="G51" s="596"/>
      <c r="H51" s="596"/>
      <c r="I51" s="596"/>
      <c r="J51" s="603">
        <v>3112</v>
      </c>
      <c r="K51" s="596"/>
      <c r="L51" s="596"/>
      <c r="M51" s="596"/>
      <c r="N51" s="596"/>
      <c r="O51" s="596"/>
      <c r="P51" s="596"/>
      <c r="Q51" s="596"/>
    </row>
    <row r="52" spans="1:17" ht="24" x14ac:dyDescent="0.2">
      <c r="A52" s="600">
        <v>15</v>
      </c>
      <c r="B52" s="591" t="s">
        <v>363</v>
      </c>
      <c r="C52" s="598" t="s">
        <v>690</v>
      </c>
      <c r="D52" s="601" t="s">
        <v>365</v>
      </c>
      <c r="E52" s="602">
        <v>12</v>
      </c>
      <c r="F52" s="599">
        <v>247.76</v>
      </c>
      <c r="G52" s="596"/>
      <c r="H52" s="596"/>
      <c r="I52" s="596"/>
      <c r="J52" s="603">
        <v>2973</v>
      </c>
      <c r="K52" s="596"/>
      <c r="L52" s="596"/>
      <c r="M52" s="596"/>
      <c r="N52" s="596"/>
      <c r="O52" s="596"/>
      <c r="P52" s="596"/>
      <c r="Q52" s="596"/>
    </row>
    <row r="53" spans="1:17" ht="24" x14ac:dyDescent="0.2">
      <c r="A53" s="600">
        <v>16</v>
      </c>
      <c r="B53" s="591" t="s">
        <v>363</v>
      </c>
      <c r="C53" s="598" t="s">
        <v>691</v>
      </c>
      <c r="D53" s="601" t="s">
        <v>365</v>
      </c>
      <c r="E53" s="602">
        <v>24</v>
      </c>
      <c r="F53" s="599">
        <v>9</v>
      </c>
      <c r="G53" s="596"/>
      <c r="H53" s="596"/>
      <c r="I53" s="596"/>
      <c r="J53" s="603">
        <v>216</v>
      </c>
      <c r="K53" s="596"/>
      <c r="L53" s="596"/>
      <c r="M53" s="596"/>
      <c r="N53" s="596"/>
      <c r="O53" s="596"/>
      <c r="P53" s="596"/>
      <c r="Q53" s="596"/>
    </row>
    <row r="54" spans="1:17" x14ac:dyDescent="0.2">
      <c r="A54" s="1388" t="s">
        <v>675</v>
      </c>
      <c r="B54" s="1387"/>
      <c r="C54" s="1387"/>
      <c r="D54" s="1387"/>
      <c r="E54" s="1387"/>
      <c r="F54" s="1387"/>
      <c r="G54" s="1387"/>
      <c r="H54" s="1387"/>
      <c r="I54" s="1387"/>
      <c r="J54" s="599">
        <v>106480</v>
      </c>
      <c r="K54" s="596"/>
      <c r="L54" s="596"/>
      <c r="M54" s="596"/>
      <c r="N54" s="596"/>
      <c r="O54" s="596"/>
      <c r="P54" s="596"/>
      <c r="Q54" s="596"/>
    </row>
    <row r="55" spans="1:17" x14ac:dyDescent="0.2">
      <c r="A55" s="1389" t="s">
        <v>379</v>
      </c>
      <c r="B55" s="1390"/>
      <c r="C55" s="1390"/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  <c r="O55" s="1390"/>
      <c r="P55" s="1390"/>
      <c r="Q55" s="1390"/>
    </row>
    <row r="56" spans="1:17" x14ac:dyDescent="0.2">
      <c r="A56" s="1386" t="s">
        <v>380</v>
      </c>
      <c r="B56" s="1387"/>
      <c r="C56" s="1387"/>
      <c r="D56" s="1387"/>
      <c r="E56" s="1387"/>
      <c r="F56" s="1387"/>
      <c r="G56" s="1387"/>
      <c r="H56" s="1387"/>
      <c r="I56" s="1387"/>
      <c r="J56" s="595">
        <v>299307</v>
      </c>
      <c r="K56" s="595">
        <v>185259</v>
      </c>
      <c r="L56" s="595">
        <v>4374</v>
      </c>
      <c r="M56" s="595">
        <v>1083</v>
      </c>
      <c r="N56" s="596"/>
      <c r="O56" s="595">
        <v>651.03</v>
      </c>
      <c r="P56" s="596"/>
      <c r="Q56" s="595">
        <v>5.18</v>
      </c>
    </row>
    <row r="57" spans="1:17" x14ac:dyDescent="0.2">
      <c r="A57" s="1386" t="s">
        <v>381</v>
      </c>
      <c r="B57" s="1387"/>
      <c r="C57" s="1387"/>
      <c r="D57" s="1387"/>
      <c r="E57" s="1387"/>
      <c r="F57" s="1387"/>
      <c r="G57" s="1387"/>
      <c r="H57" s="1387"/>
      <c r="I57" s="1387"/>
      <c r="J57" s="595">
        <v>107986</v>
      </c>
      <c r="K57" s="596"/>
      <c r="L57" s="596"/>
      <c r="M57" s="596"/>
      <c r="N57" s="596"/>
      <c r="O57" s="596"/>
      <c r="P57" s="596"/>
      <c r="Q57" s="596"/>
    </row>
    <row r="58" spans="1:17" x14ac:dyDescent="0.2">
      <c r="A58" s="1386" t="s">
        <v>382</v>
      </c>
      <c r="B58" s="1387"/>
      <c r="C58" s="1387"/>
      <c r="D58" s="1387"/>
      <c r="E58" s="1387"/>
      <c r="F58" s="1387"/>
      <c r="G58" s="1387"/>
      <c r="H58" s="1387"/>
      <c r="I58" s="1387"/>
      <c r="J58" s="595">
        <v>64905</v>
      </c>
      <c r="K58" s="596"/>
      <c r="L58" s="596"/>
      <c r="M58" s="596"/>
      <c r="N58" s="596"/>
      <c r="O58" s="596"/>
      <c r="P58" s="596"/>
      <c r="Q58" s="596"/>
    </row>
    <row r="59" spans="1:17" x14ac:dyDescent="0.2">
      <c r="A59" s="1388" t="s">
        <v>383</v>
      </c>
      <c r="B59" s="1387"/>
      <c r="C59" s="1387"/>
      <c r="D59" s="1387"/>
      <c r="E59" s="1387"/>
      <c r="F59" s="1387"/>
      <c r="G59" s="1387"/>
      <c r="H59" s="1387"/>
      <c r="I59" s="1387"/>
      <c r="J59" s="596"/>
      <c r="K59" s="596"/>
      <c r="L59" s="596"/>
      <c r="M59" s="596"/>
      <c r="N59" s="596"/>
      <c r="O59" s="596"/>
      <c r="P59" s="596"/>
      <c r="Q59" s="596"/>
    </row>
    <row r="60" spans="1:17" x14ac:dyDescent="0.2">
      <c r="A60" s="1386" t="s">
        <v>384</v>
      </c>
      <c r="B60" s="1387"/>
      <c r="C60" s="1387"/>
      <c r="D60" s="1387"/>
      <c r="E60" s="1387"/>
      <c r="F60" s="1387"/>
      <c r="G60" s="1387"/>
      <c r="H60" s="1387"/>
      <c r="I60" s="1387"/>
      <c r="J60" s="595">
        <v>119196</v>
      </c>
      <c r="K60" s="596"/>
      <c r="L60" s="596"/>
      <c r="M60" s="596"/>
      <c r="N60" s="596"/>
      <c r="O60" s="595">
        <v>18.149999999999999</v>
      </c>
      <c r="P60" s="596"/>
      <c r="Q60" s="595">
        <v>5.1100000000000003</v>
      </c>
    </row>
    <row r="61" spans="1:17" x14ac:dyDescent="0.2">
      <c r="A61" s="1386" t="s">
        <v>385</v>
      </c>
      <c r="B61" s="1387"/>
      <c r="C61" s="1387"/>
      <c r="D61" s="1387"/>
      <c r="E61" s="1387"/>
      <c r="F61" s="1387"/>
      <c r="G61" s="1387"/>
      <c r="H61" s="1387"/>
      <c r="I61" s="1387"/>
      <c r="J61" s="595">
        <v>64467</v>
      </c>
      <c r="K61" s="596"/>
      <c r="L61" s="596"/>
      <c r="M61" s="596"/>
      <c r="N61" s="596"/>
      <c r="O61" s="595">
        <v>108.48</v>
      </c>
      <c r="P61" s="596"/>
      <c r="Q61" s="595">
        <v>7.0000000000000007E-2</v>
      </c>
    </row>
    <row r="62" spans="1:17" x14ac:dyDescent="0.2">
      <c r="A62" s="1386" t="s">
        <v>386</v>
      </c>
      <c r="B62" s="1387"/>
      <c r="C62" s="1387"/>
      <c r="D62" s="1387"/>
      <c r="E62" s="1387"/>
      <c r="F62" s="1387"/>
      <c r="G62" s="1387"/>
      <c r="H62" s="1387"/>
      <c r="I62" s="1387"/>
      <c r="J62" s="595">
        <v>288535</v>
      </c>
      <c r="K62" s="596"/>
      <c r="L62" s="596"/>
      <c r="M62" s="596"/>
      <c r="N62" s="596"/>
      <c r="O62" s="595">
        <v>524.4</v>
      </c>
      <c r="P62" s="596"/>
      <c r="Q62" s="596"/>
    </row>
    <row r="63" spans="1:17" x14ac:dyDescent="0.2">
      <c r="A63" s="1386" t="s">
        <v>387</v>
      </c>
      <c r="B63" s="1387"/>
      <c r="C63" s="1387"/>
      <c r="D63" s="1387"/>
      <c r="E63" s="1387"/>
      <c r="F63" s="1387"/>
      <c r="G63" s="1387"/>
      <c r="H63" s="1387"/>
      <c r="I63" s="1387"/>
      <c r="J63" s="595">
        <v>472198</v>
      </c>
      <c r="K63" s="596"/>
      <c r="L63" s="596"/>
      <c r="M63" s="596"/>
      <c r="N63" s="596"/>
      <c r="O63" s="595">
        <v>651.03</v>
      </c>
      <c r="P63" s="596"/>
      <c r="Q63" s="595">
        <v>5.18</v>
      </c>
    </row>
    <row r="64" spans="1:17" x14ac:dyDescent="0.2">
      <c r="A64" s="1386" t="s">
        <v>388</v>
      </c>
      <c r="B64" s="1387"/>
      <c r="C64" s="1387"/>
      <c r="D64" s="1387"/>
      <c r="E64" s="1387"/>
      <c r="F64" s="1387"/>
      <c r="G64" s="1387"/>
      <c r="H64" s="1387"/>
      <c r="I64" s="1387"/>
      <c r="J64" s="596"/>
      <c r="K64" s="596"/>
      <c r="L64" s="596"/>
      <c r="M64" s="596"/>
      <c r="N64" s="596"/>
      <c r="O64" s="596"/>
      <c r="P64" s="596"/>
      <c r="Q64" s="596"/>
    </row>
    <row r="65" spans="1:17" x14ac:dyDescent="0.2">
      <c r="A65" s="1386" t="s">
        <v>389</v>
      </c>
      <c r="B65" s="1387"/>
      <c r="C65" s="1387"/>
      <c r="D65" s="1387"/>
      <c r="E65" s="1387"/>
      <c r="F65" s="1387"/>
      <c r="G65" s="1387"/>
      <c r="H65" s="1387"/>
      <c r="I65" s="1387"/>
      <c r="J65" s="595">
        <v>109674</v>
      </c>
      <c r="K65" s="596"/>
      <c r="L65" s="596"/>
      <c r="M65" s="596"/>
      <c r="N65" s="596"/>
      <c r="O65" s="596"/>
      <c r="P65" s="596"/>
      <c r="Q65" s="596"/>
    </row>
    <row r="66" spans="1:17" x14ac:dyDescent="0.2">
      <c r="A66" s="1386" t="s">
        <v>390</v>
      </c>
      <c r="B66" s="1387"/>
      <c r="C66" s="1387"/>
      <c r="D66" s="1387"/>
      <c r="E66" s="1387"/>
      <c r="F66" s="1387"/>
      <c r="G66" s="1387"/>
      <c r="H66" s="1387"/>
      <c r="I66" s="1387"/>
      <c r="J66" s="595">
        <v>4374</v>
      </c>
      <c r="K66" s="596"/>
      <c r="L66" s="596"/>
      <c r="M66" s="596"/>
      <c r="N66" s="596"/>
      <c r="O66" s="596"/>
      <c r="P66" s="596"/>
      <c r="Q66" s="596"/>
    </row>
    <row r="67" spans="1:17" x14ac:dyDescent="0.2">
      <c r="A67" s="1386" t="s">
        <v>391</v>
      </c>
      <c r="B67" s="1387"/>
      <c r="C67" s="1387"/>
      <c r="D67" s="1387"/>
      <c r="E67" s="1387"/>
      <c r="F67" s="1387"/>
      <c r="G67" s="1387"/>
      <c r="H67" s="1387"/>
      <c r="I67" s="1387"/>
      <c r="J67" s="595">
        <v>186342</v>
      </c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392</v>
      </c>
      <c r="B68" s="1387"/>
      <c r="C68" s="1387"/>
      <c r="D68" s="1387"/>
      <c r="E68" s="1387"/>
      <c r="F68" s="1387"/>
      <c r="G68" s="1387"/>
      <c r="H68" s="1387"/>
      <c r="I68" s="1387"/>
      <c r="J68" s="595">
        <v>107986</v>
      </c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393</v>
      </c>
      <c r="B69" s="1387"/>
      <c r="C69" s="1387"/>
      <c r="D69" s="1387"/>
      <c r="E69" s="1387"/>
      <c r="F69" s="1387"/>
      <c r="G69" s="1387"/>
      <c r="H69" s="1387"/>
      <c r="I69" s="1387"/>
      <c r="J69" s="595">
        <v>64905</v>
      </c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524</v>
      </c>
      <c r="B70" s="1387"/>
      <c r="C70" s="1387"/>
      <c r="D70" s="1387"/>
      <c r="E70" s="1387"/>
      <c r="F70" s="1387"/>
      <c r="G70" s="1387"/>
      <c r="H70" s="1387"/>
      <c r="I70" s="1387"/>
      <c r="J70" s="595">
        <v>183663</v>
      </c>
      <c r="K70" s="596"/>
      <c r="L70" s="596"/>
      <c r="M70" s="596"/>
      <c r="N70" s="596"/>
      <c r="O70" s="596"/>
      <c r="P70" s="596"/>
      <c r="Q70" s="596"/>
    </row>
    <row r="71" spans="1:17" x14ac:dyDescent="0.2">
      <c r="A71" s="1386" t="s">
        <v>525</v>
      </c>
      <c r="B71" s="1387"/>
      <c r="C71" s="1387"/>
      <c r="D71" s="1387"/>
      <c r="E71" s="1387"/>
      <c r="F71" s="1387"/>
      <c r="G71" s="1387"/>
      <c r="H71" s="1387"/>
      <c r="I71" s="1387"/>
      <c r="J71" s="595">
        <v>6796</v>
      </c>
      <c r="K71" s="596"/>
      <c r="L71" s="596"/>
      <c r="M71" s="596"/>
      <c r="N71" s="596"/>
      <c r="O71" s="596"/>
      <c r="P71" s="596"/>
      <c r="Q71" s="596"/>
    </row>
    <row r="72" spans="1:17" x14ac:dyDescent="0.2">
      <c r="A72" s="1388" t="s">
        <v>387</v>
      </c>
      <c r="B72" s="1387"/>
      <c r="C72" s="1387"/>
      <c r="D72" s="1387"/>
      <c r="E72" s="1387"/>
      <c r="F72" s="1387"/>
      <c r="G72" s="1387"/>
      <c r="H72" s="1387"/>
      <c r="I72" s="1387"/>
      <c r="J72" s="599">
        <v>190459</v>
      </c>
      <c r="K72" s="596"/>
      <c r="L72" s="596"/>
      <c r="M72" s="596"/>
      <c r="N72" s="596"/>
      <c r="O72" s="596"/>
      <c r="P72" s="596"/>
      <c r="Q72" s="596"/>
    </row>
    <row r="73" spans="1:17" x14ac:dyDescent="0.2">
      <c r="A73" s="1386" t="s">
        <v>692</v>
      </c>
      <c r="B73" s="1387"/>
      <c r="C73" s="1387"/>
      <c r="D73" s="1387"/>
      <c r="E73" s="1387"/>
      <c r="F73" s="1387"/>
      <c r="G73" s="1387"/>
      <c r="H73" s="1387"/>
      <c r="I73" s="1387"/>
      <c r="J73" s="595">
        <v>478994</v>
      </c>
      <c r="K73" s="596"/>
      <c r="L73" s="596"/>
      <c r="M73" s="596"/>
      <c r="N73" s="596"/>
      <c r="O73" s="596"/>
      <c r="P73" s="596"/>
      <c r="Q73" s="596"/>
    </row>
    <row r="74" spans="1:17" x14ac:dyDescent="0.2">
      <c r="A74" s="1386" t="s">
        <v>527</v>
      </c>
      <c r="B74" s="1387"/>
      <c r="C74" s="1387"/>
      <c r="D74" s="1387"/>
      <c r="E74" s="1387"/>
      <c r="F74" s="1387"/>
      <c r="G74" s="1387"/>
      <c r="H74" s="1387"/>
      <c r="I74" s="1387"/>
      <c r="J74" s="595">
        <v>86218.92</v>
      </c>
      <c r="K74" s="596"/>
      <c r="L74" s="596"/>
      <c r="M74" s="596"/>
      <c r="N74" s="596"/>
      <c r="O74" s="596"/>
      <c r="P74" s="596"/>
      <c r="Q74" s="596"/>
    </row>
    <row r="75" spans="1:17" x14ac:dyDescent="0.2">
      <c r="A75" s="1388" t="s">
        <v>394</v>
      </c>
      <c r="B75" s="1387"/>
      <c r="C75" s="1387"/>
      <c r="D75" s="1387"/>
      <c r="E75" s="1387"/>
      <c r="F75" s="1387"/>
      <c r="G75" s="1387"/>
      <c r="H75" s="1387"/>
      <c r="I75" s="1387"/>
      <c r="J75" s="599">
        <v>565212.92000000004</v>
      </c>
      <c r="K75" s="596"/>
      <c r="L75" s="596"/>
      <c r="M75" s="596"/>
      <c r="N75" s="596"/>
      <c r="O75" s="599">
        <v>651.03</v>
      </c>
      <c r="P75" s="596"/>
      <c r="Q75" s="599">
        <v>5.18</v>
      </c>
    </row>
    <row r="76" spans="1:17" x14ac:dyDescent="0.2"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</row>
    <row r="77" spans="1:17" x14ac:dyDescent="0.2"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</row>
    <row r="78" spans="1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1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1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6:17" x14ac:dyDescent="0.2"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6:17" x14ac:dyDescent="0.2"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6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6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6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6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6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6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6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6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6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6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6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6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6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6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</sheetData>
  <mergeCells count="53">
    <mergeCell ref="A75:I75"/>
    <mergeCell ref="A69:I69"/>
    <mergeCell ref="A70:I70"/>
    <mergeCell ref="A71:I71"/>
    <mergeCell ref="A72:I72"/>
    <mergeCell ref="A73:I73"/>
    <mergeCell ref="A74:I74"/>
    <mergeCell ref="A63:I63"/>
    <mergeCell ref="A64:I64"/>
    <mergeCell ref="A65:I65"/>
    <mergeCell ref="A66:I66"/>
    <mergeCell ref="A67:I67"/>
    <mergeCell ref="A68:I68"/>
    <mergeCell ref="A57:I57"/>
    <mergeCell ref="A58:I58"/>
    <mergeCell ref="A59:I59"/>
    <mergeCell ref="A60:I60"/>
    <mergeCell ref="A61:I61"/>
    <mergeCell ref="A62:I62"/>
    <mergeCell ref="A41:Q41"/>
    <mergeCell ref="A46:I46"/>
    <mergeCell ref="A47:Q47"/>
    <mergeCell ref="A54:I54"/>
    <mergeCell ref="A55:Q55"/>
    <mergeCell ref="A56:I56"/>
    <mergeCell ref="A29:Q29"/>
    <mergeCell ref="A31:I31"/>
    <mergeCell ref="A32:Q32"/>
    <mergeCell ref="A35:I35"/>
    <mergeCell ref="A36:Q36"/>
    <mergeCell ref="A40:I40"/>
    <mergeCell ref="N25:N27"/>
    <mergeCell ref="O25:O27"/>
    <mergeCell ref="P25:P27"/>
    <mergeCell ref="Q25:Q27"/>
    <mergeCell ref="F26:F27"/>
    <mergeCell ref="G26:I26"/>
    <mergeCell ref="J26:J27"/>
    <mergeCell ref="K26:M26"/>
    <mergeCell ref="J21:K21"/>
    <mergeCell ref="A25:A27"/>
    <mergeCell ref="B25:B27"/>
    <mergeCell ref="C25:C27"/>
    <mergeCell ref="D25:D27"/>
    <mergeCell ref="E25:E27"/>
    <mergeCell ref="F25:I25"/>
    <mergeCell ref="J25:M25"/>
    <mergeCell ref="D12:O12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8"/>
  <sheetViews>
    <sheetView topLeftCell="A37" zoomScale="75" zoomScaleNormal="75" workbookViewId="0">
      <selection activeCell="E38" sqref="E38"/>
    </sheetView>
  </sheetViews>
  <sheetFormatPr defaultRowHeight="15.75" x14ac:dyDescent="0.25"/>
  <cols>
    <col min="1" max="1" width="9.28515625" style="130" customWidth="1"/>
    <col min="2" max="2" width="61" style="129" customWidth="1"/>
    <col min="3" max="3" width="19.85546875" style="129" customWidth="1"/>
    <col min="4" max="4" width="34.5703125" style="129" customWidth="1"/>
    <col min="5" max="5" width="15.7109375" style="130" customWidth="1"/>
    <col min="6" max="6" width="16.140625" style="130" customWidth="1"/>
    <col min="7" max="7" width="15.28515625" style="130" customWidth="1"/>
    <col min="8" max="8" width="13.7109375" style="130" customWidth="1"/>
    <col min="9" max="9" width="17.7109375" style="130" customWidth="1"/>
    <col min="10" max="10" width="16.85546875" style="130" customWidth="1"/>
    <col min="11" max="11" width="13.7109375" style="130" customWidth="1"/>
    <col min="12" max="12" width="12.85546875" style="130" customWidth="1"/>
    <col min="13" max="13" width="15" style="130" customWidth="1"/>
    <col min="14" max="14" width="12.5703125" style="130" customWidth="1"/>
    <col min="15" max="20" width="14.85546875" style="130" customWidth="1"/>
    <col min="21" max="21" width="33.85546875" style="130" customWidth="1"/>
    <col min="22" max="22" width="15.85546875" style="130" customWidth="1"/>
    <col min="23" max="23" width="22.140625" style="130" customWidth="1"/>
    <col min="24" max="24" width="15.42578125" style="130" customWidth="1"/>
    <col min="25" max="26" width="13.7109375" style="130" customWidth="1"/>
    <col min="27" max="27" width="12.140625" style="130" customWidth="1"/>
    <col min="28" max="16384" width="9.140625" style="129"/>
  </cols>
  <sheetData>
    <row r="1" spans="1:27" ht="20.25" x14ac:dyDescent="0.3">
      <c r="E1" s="132"/>
      <c r="F1" s="144"/>
      <c r="G1" s="144"/>
      <c r="H1" s="144"/>
      <c r="S1" s="43"/>
      <c r="T1" s="43"/>
      <c r="U1" s="43"/>
      <c r="V1" s="43"/>
      <c r="W1" s="1013" t="s">
        <v>268</v>
      </c>
      <c r="X1" s="1013"/>
      <c r="Y1" s="1013"/>
      <c r="Z1" s="44"/>
      <c r="AA1" s="44"/>
    </row>
    <row r="2" spans="1:27" ht="39.75" customHeight="1" x14ac:dyDescent="0.3">
      <c r="E2" s="132"/>
      <c r="F2" s="145"/>
      <c r="G2" s="144"/>
      <c r="H2" s="144"/>
      <c r="S2" s="43"/>
      <c r="T2" s="43"/>
      <c r="U2" s="43"/>
      <c r="V2" s="43"/>
      <c r="W2" s="1013" t="s">
        <v>269</v>
      </c>
      <c r="X2" s="1013"/>
      <c r="Y2" s="1013"/>
      <c r="Z2" s="1013"/>
      <c r="AA2" s="1013"/>
    </row>
    <row r="3" spans="1:27" ht="20.25" x14ac:dyDescent="0.3">
      <c r="E3" s="144"/>
      <c r="F3" s="144"/>
      <c r="G3" s="144"/>
      <c r="H3" s="144"/>
      <c r="S3" s="46"/>
      <c r="T3" s="46"/>
      <c r="U3" s="46"/>
      <c r="V3" s="46"/>
      <c r="W3" s="47" t="s">
        <v>270</v>
      </c>
      <c r="X3" s="138"/>
      <c r="Y3" s="268"/>
      <c r="Z3" s="47"/>
      <c r="AA3" s="47"/>
    </row>
    <row r="4" spans="1:27" ht="20.25" x14ac:dyDescent="0.3">
      <c r="E4" s="147"/>
      <c r="F4" s="147"/>
      <c r="G4" s="144"/>
      <c r="H4" s="144"/>
      <c r="S4" s="46"/>
      <c r="T4" s="307"/>
      <c r="U4" s="147"/>
      <c r="V4" s="46"/>
      <c r="W4" s="46"/>
      <c r="X4" s="47"/>
      <c r="Y4" s="355"/>
      <c r="Z4" s="135"/>
      <c r="AA4" s="47"/>
    </row>
    <row r="5" spans="1:27" x14ac:dyDescent="0.25">
      <c r="E5" s="146"/>
      <c r="F5" s="145"/>
      <c r="G5" s="145"/>
      <c r="H5" s="144"/>
      <c r="W5" s="144"/>
      <c r="X5" s="144"/>
      <c r="Y5" s="144"/>
      <c r="Z5" s="144"/>
      <c r="AA5" s="144"/>
    </row>
    <row r="6" spans="1:27" s="2" customFormat="1" ht="20.25" x14ac:dyDescent="0.3">
      <c r="A6" s="1045" t="s">
        <v>0</v>
      </c>
      <c r="B6" s="1045"/>
      <c r="C6" s="1045"/>
      <c r="D6" s="1045"/>
      <c r="E6" s="1045"/>
      <c r="F6" s="1045"/>
      <c r="G6" s="1045"/>
      <c r="H6" s="1045"/>
      <c r="I6" s="1045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1045"/>
    </row>
    <row r="7" spans="1:27" s="2" customFormat="1" ht="20.25" x14ac:dyDescent="0.3">
      <c r="A7" s="1045" t="s">
        <v>211</v>
      </c>
      <c r="B7" s="1045"/>
      <c r="C7" s="1045"/>
      <c r="D7" s="1045"/>
      <c r="E7" s="1045"/>
      <c r="F7" s="1045"/>
      <c r="G7" s="1045"/>
      <c r="H7" s="1045"/>
      <c r="I7" s="1045"/>
      <c r="J7" s="1045"/>
      <c r="K7" s="1045"/>
      <c r="L7" s="1045"/>
      <c r="M7" s="1045"/>
      <c r="N7" s="1045"/>
      <c r="O7" s="1045"/>
      <c r="P7" s="1045"/>
      <c r="Q7" s="1045"/>
      <c r="R7" s="1045"/>
      <c r="S7" s="1045"/>
      <c r="T7" s="1045"/>
      <c r="U7" s="1045"/>
      <c r="V7" s="1045"/>
      <c r="W7" s="1045"/>
      <c r="X7" s="1045"/>
      <c r="Y7" s="1045"/>
      <c r="Z7" s="1045"/>
      <c r="AA7" s="1045"/>
    </row>
    <row r="8" spans="1:27" ht="16.5" thickBot="1" x14ac:dyDescent="0.3">
      <c r="Z8" s="1046" t="s">
        <v>1</v>
      </c>
      <c r="AA8" s="1046"/>
    </row>
    <row r="9" spans="1:27" x14ac:dyDescent="0.25">
      <c r="A9" s="1063" t="s">
        <v>2</v>
      </c>
      <c r="B9" s="1057" t="s">
        <v>3</v>
      </c>
      <c r="C9" s="1057" t="s">
        <v>4</v>
      </c>
      <c r="D9" s="1057" t="s">
        <v>5</v>
      </c>
      <c r="E9" s="1037" t="s">
        <v>6</v>
      </c>
      <c r="F9" s="1038"/>
      <c r="G9" s="1038"/>
      <c r="H9" s="1041" t="s">
        <v>7</v>
      </c>
      <c r="I9" s="1041" t="s">
        <v>8</v>
      </c>
      <c r="J9" s="1041"/>
      <c r="K9" s="1041" t="s">
        <v>9</v>
      </c>
      <c r="L9" s="1041"/>
      <c r="M9" s="1041"/>
      <c r="N9" s="1041"/>
      <c r="O9" s="1037" t="s">
        <v>221</v>
      </c>
      <c r="P9" s="1041" t="s">
        <v>272</v>
      </c>
      <c r="Q9" s="1037" t="s">
        <v>10</v>
      </c>
      <c r="R9" s="1043"/>
      <c r="S9" s="1041" t="s">
        <v>11</v>
      </c>
      <c r="T9" s="1041"/>
      <c r="U9" s="1037" t="s">
        <v>12</v>
      </c>
      <c r="V9" s="1038"/>
      <c r="W9" s="1043"/>
      <c r="X9" s="1047" t="s">
        <v>13</v>
      </c>
      <c r="Y9" s="1048"/>
      <c r="Z9" s="1048"/>
      <c r="AA9" s="1049"/>
    </row>
    <row r="10" spans="1:27" x14ac:dyDescent="0.25">
      <c r="A10" s="1064"/>
      <c r="B10" s="1058"/>
      <c r="C10" s="1058"/>
      <c r="D10" s="1058"/>
      <c r="E10" s="1039"/>
      <c r="F10" s="1040"/>
      <c r="G10" s="1040"/>
      <c r="H10" s="1042"/>
      <c r="I10" s="1042"/>
      <c r="J10" s="1042"/>
      <c r="K10" s="1042"/>
      <c r="L10" s="1042"/>
      <c r="M10" s="1042"/>
      <c r="N10" s="1042"/>
      <c r="O10" s="1062"/>
      <c r="P10" s="1042"/>
      <c r="Q10" s="1039"/>
      <c r="R10" s="1044"/>
      <c r="S10" s="1042"/>
      <c r="T10" s="1042"/>
      <c r="U10" s="1039"/>
      <c r="V10" s="1040"/>
      <c r="W10" s="1044"/>
      <c r="X10" s="1050" t="s">
        <v>14</v>
      </c>
      <c r="Y10" s="1051"/>
      <c r="Z10" s="1050" t="s">
        <v>15</v>
      </c>
      <c r="AA10" s="1052"/>
    </row>
    <row r="11" spans="1:27" ht="156" customHeight="1" x14ac:dyDescent="0.25">
      <c r="A11" s="1065"/>
      <c r="B11" s="1059"/>
      <c r="C11" s="1059"/>
      <c r="D11" s="1059"/>
      <c r="E11" s="311" t="s">
        <v>16</v>
      </c>
      <c r="F11" s="311" t="s">
        <v>17</v>
      </c>
      <c r="G11" s="309" t="s">
        <v>18</v>
      </c>
      <c r="H11" s="1042"/>
      <c r="I11" s="308" t="s">
        <v>19</v>
      </c>
      <c r="J11" s="308" t="s">
        <v>20</v>
      </c>
      <c r="K11" s="311" t="s">
        <v>21</v>
      </c>
      <c r="L11" s="311" t="s">
        <v>22</v>
      </c>
      <c r="M11" s="311" t="s">
        <v>23</v>
      </c>
      <c r="N11" s="311" t="s">
        <v>24</v>
      </c>
      <c r="O11" s="1039"/>
      <c r="P11" s="1042"/>
      <c r="Q11" s="310" t="s">
        <v>25</v>
      </c>
      <c r="R11" s="311" t="s">
        <v>26</v>
      </c>
      <c r="S11" s="310" t="s">
        <v>25</v>
      </c>
      <c r="T11" s="311" t="s">
        <v>26</v>
      </c>
      <c r="U11" s="311" t="s">
        <v>27</v>
      </c>
      <c r="V11" s="311" t="s">
        <v>28</v>
      </c>
      <c r="W11" s="317" t="s">
        <v>29</v>
      </c>
      <c r="X11" s="311" t="s">
        <v>30</v>
      </c>
      <c r="Y11" s="311" t="s">
        <v>31</v>
      </c>
      <c r="Z11" s="311" t="s">
        <v>32</v>
      </c>
      <c r="AA11" s="413" t="s">
        <v>33</v>
      </c>
    </row>
    <row r="12" spans="1:27" ht="63" x14ac:dyDescent="0.25">
      <c r="A12" s="414">
        <v>1</v>
      </c>
      <c r="B12" s="315" t="s">
        <v>34</v>
      </c>
      <c r="C12" s="316" t="s">
        <v>35</v>
      </c>
      <c r="D12" s="316" t="s">
        <v>36</v>
      </c>
      <c r="E12" s="318"/>
      <c r="F12" s="318"/>
      <c r="G12" s="318"/>
      <c r="H12" s="318"/>
      <c r="I12" s="318">
        <v>2012</v>
      </c>
      <c r="J12" s="319">
        <v>2014</v>
      </c>
      <c r="K12" s="318"/>
      <c r="L12" s="318"/>
      <c r="M12" s="318"/>
      <c r="N12" s="318"/>
      <c r="O12" s="320"/>
      <c r="P12" s="318">
        <v>100</v>
      </c>
      <c r="Q12" s="321">
        <v>42.432151000000005</v>
      </c>
      <c r="R12" s="318"/>
      <c r="S12" s="318"/>
      <c r="T12" s="318"/>
      <c r="U12" s="315" t="s">
        <v>37</v>
      </c>
      <c r="V12" s="318"/>
      <c r="W12" s="318"/>
      <c r="X12" s="318"/>
      <c r="Y12" s="318"/>
      <c r="Z12" s="318"/>
      <c r="AA12" s="415"/>
    </row>
    <row r="13" spans="1:27" ht="141.75" x14ac:dyDescent="0.25">
      <c r="A13" s="414">
        <v>2</v>
      </c>
      <c r="B13" s="315" t="s">
        <v>150</v>
      </c>
      <c r="C13" s="315" t="s">
        <v>35</v>
      </c>
      <c r="D13" s="315" t="s">
        <v>151</v>
      </c>
      <c r="E13" s="318">
        <v>1</v>
      </c>
      <c r="F13" s="318"/>
      <c r="G13" s="318"/>
      <c r="H13" s="318"/>
      <c r="I13" s="318">
        <v>2014</v>
      </c>
      <c r="J13" s="318">
        <v>2014</v>
      </c>
      <c r="K13" s="318"/>
      <c r="L13" s="318"/>
      <c r="M13" s="318"/>
      <c r="N13" s="318"/>
      <c r="O13" s="318"/>
      <c r="P13" s="318">
        <v>100</v>
      </c>
      <c r="Q13" s="321">
        <v>0.56999899999999992</v>
      </c>
      <c r="R13" s="318"/>
      <c r="S13" s="318"/>
      <c r="T13" s="318"/>
      <c r="U13" s="315" t="s">
        <v>238</v>
      </c>
      <c r="V13" s="318"/>
      <c r="W13" s="318"/>
      <c r="X13" s="320">
        <v>0.19</v>
      </c>
      <c r="Y13" s="322">
        <v>0.13669999999999999</v>
      </c>
      <c r="Z13" s="323">
        <v>5.2</v>
      </c>
      <c r="AA13" s="416">
        <v>7</v>
      </c>
    </row>
    <row r="14" spans="1:27" ht="78.75" x14ac:dyDescent="0.25">
      <c r="A14" s="417">
        <v>3</v>
      </c>
      <c r="B14" s="315" t="s">
        <v>233</v>
      </c>
      <c r="C14" s="315" t="s">
        <v>35</v>
      </c>
      <c r="D14" s="312" t="s">
        <v>191</v>
      </c>
      <c r="E14" s="319"/>
      <c r="F14" s="319"/>
      <c r="G14" s="319">
        <v>5.6999999999999993</v>
      </c>
      <c r="H14" s="319"/>
      <c r="I14" s="319">
        <v>2014</v>
      </c>
      <c r="J14" s="319">
        <v>2015</v>
      </c>
      <c r="K14" s="319"/>
      <c r="L14" s="319"/>
      <c r="M14" s="319"/>
      <c r="N14" s="319"/>
      <c r="O14" s="319"/>
      <c r="P14" s="319">
        <v>100</v>
      </c>
      <c r="Q14" s="321">
        <v>2.242</v>
      </c>
      <c r="R14" s="319"/>
      <c r="S14" s="319"/>
      <c r="T14" s="319"/>
      <c r="U14" s="312" t="s">
        <v>38</v>
      </c>
      <c r="V14" s="319"/>
      <c r="W14" s="319"/>
      <c r="X14" s="324"/>
      <c r="Y14" s="325"/>
      <c r="Z14" s="326"/>
      <c r="AA14" s="418"/>
    </row>
    <row r="15" spans="1:27" ht="78.75" x14ac:dyDescent="0.25">
      <c r="A15" s="417">
        <v>4</v>
      </c>
      <c r="B15" s="315" t="s">
        <v>185</v>
      </c>
      <c r="C15" s="315" t="s">
        <v>35</v>
      </c>
      <c r="D15" s="312" t="s">
        <v>187</v>
      </c>
      <c r="E15" s="319">
        <v>0.4</v>
      </c>
      <c r="F15" s="319"/>
      <c r="G15" s="319"/>
      <c r="H15" s="319"/>
      <c r="I15" s="319">
        <v>2014</v>
      </c>
      <c r="J15" s="319">
        <v>2014</v>
      </c>
      <c r="K15" s="319"/>
      <c r="L15" s="319"/>
      <c r="M15" s="319"/>
      <c r="N15" s="319"/>
      <c r="O15" s="319"/>
      <c r="P15" s="319">
        <v>100</v>
      </c>
      <c r="Q15" s="321">
        <v>0.70176959999999999</v>
      </c>
      <c r="R15" s="319"/>
      <c r="S15" s="319"/>
      <c r="T15" s="319"/>
      <c r="U15" s="312" t="s">
        <v>38</v>
      </c>
      <c r="V15" s="319"/>
      <c r="W15" s="319"/>
      <c r="X15" s="324">
        <v>0.56000000000000005</v>
      </c>
      <c r="Y15" s="325">
        <v>0.18679999999999999</v>
      </c>
      <c r="Z15" s="326">
        <v>4.3</v>
      </c>
      <c r="AA15" s="418">
        <v>5.4</v>
      </c>
    </row>
    <row r="16" spans="1:27" ht="78.75" x14ac:dyDescent="0.25">
      <c r="A16" s="417">
        <v>5</v>
      </c>
      <c r="B16" s="315" t="s">
        <v>202</v>
      </c>
      <c r="C16" s="315" t="s">
        <v>35</v>
      </c>
      <c r="D16" s="312" t="s">
        <v>188</v>
      </c>
      <c r="E16" s="319">
        <v>0.63</v>
      </c>
      <c r="F16" s="319"/>
      <c r="G16" s="319"/>
      <c r="H16" s="319"/>
      <c r="I16" s="319">
        <v>2014</v>
      </c>
      <c r="J16" s="319">
        <v>2014</v>
      </c>
      <c r="K16" s="319"/>
      <c r="L16" s="319"/>
      <c r="M16" s="319"/>
      <c r="N16" s="319"/>
      <c r="O16" s="319"/>
      <c r="P16" s="319">
        <v>100</v>
      </c>
      <c r="Q16" s="321">
        <v>1.0077659999999999</v>
      </c>
      <c r="R16" s="319"/>
      <c r="S16" s="319"/>
      <c r="T16" s="319"/>
      <c r="U16" s="312" t="s">
        <v>38</v>
      </c>
      <c r="V16" s="319"/>
      <c r="W16" s="319"/>
      <c r="X16" s="324">
        <v>0.74</v>
      </c>
      <c r="Y16" s="325">
        <v>0.18099999999999999</v>
      </c>
      <c r="Z16" s="326">
        <v>4.4000000000000004</v>
      </c>
      <c r="AA16" s="418">
        <v>5.5</v>
      </c>
    </row>
    <row r="17" spans="1:27" ht="78.75" x14ac:dyDescent="0.25">
      <c r="A17" s="417">
        <v>6</v>
      </c>
      <c r="B17" s="315" t="s">
        <v>204</v>
      </c>
      <c r="C17" s="315" t="s">
        <v>35</v>
      </c>
      <c r="D17" s="312" t="s">
        <v>189</v>
      </c>
      <c r="E17" s="319">
        <v>1</v>
      </c>
      <c r="F17" s="319"/>
      <c r="G17" s="319"/>
      <c r="H17" s="319"/>
      <c r="I17" s="319">
        <v>2014</v>
      </c>
      <c r="J17" s="319">
        <v>2014</v>
      </c>
      <c r="K17" s="319"/>
      <c r="L17" s="319"/>
      <c r="M17" s="319"/>
      <c r="N17" s="319"/>
      <c r="O17" s="319"/>
      <c r="P17" s="319">
        <v>100</v>
      </c>
      <c r="Q17" s="321">
        <v>0.56999999999999995</v>
      </c>
      <c r="R17" s="319"/>
      <c r="S17" s="319"/>
      <c r="T17" s="319"/>
      <c r="U17" s="312" t="s">
        <v>38</v>
      </c>
      <c r="V17" s="319"/>
      <c r="W17" s="319"/>
      <c r="X17" s="324">
        <v>0.44</v>
      </c>
      <c r="Y17" s="325">
        <v>0.1847</v>
      </c>
      <c r="Z17" s="326">
        <v>4.3</v>
      </c>
      <c r="AA17" s="418">
        <v>5.4</v>
      </c>
    </row>
    <row r="18" spans="1:27" ht="78.75" x14ac:dyDescent="0.25">
      <c r="A18" s="417">
        <v>7</v>
      </c>
      <c r="B18" s="312" t="s">
        <v>203</v>
      </c>
      <c r="C18" s="315" t="s">
        <v>35</v>
      </c>
      <c r="D18" s="312" t="s">
        <v>190</v>
      </c>
      <c r="E18" s="319">
        <v>0.63</v>
      </c>
      <c r="F18" s="319"/>
      <c r="G18" s="319"/>
      <c r="H18" s="319"/>
      <c r="I18" s="319">
        <v>2014</v>
      </c>
      <c r="J18" s="319">
        <v>2014</v>
      </c>
      <c r="K18" s="319"/>
      <c r="L18" s="319"/>
      <c r="M18" s="319"/>
      <c r="N18" s="319"/>
      <c r="O18" s="319"/>
      <c r="P18" s="319">
        <v>100</v>
      </c>
      <c r="Q18" s="321">
        <v>1.0077659999999999</v>
      </c>
      <c r="R18" s="319"/>
      <c r="S18" s="319"/>
      <c r="T18" s="319"/>
      <c r="U18" s="312" t="s">
        <v>38</v>
      </c>
      <c r="V18" s="319"/>
      <c r="W18" s="319"/>
      <c r="X18" s="324">
        <v>0.78</v>
      </c>
      <c r="Y18" s="325">
        <v>0.18429999999999999</v>
      </c>
      <c r="Z18" s="326">
        <v>4.4000000000000004</v>
      </c>
      <c r="AA18" s="418">
        <v>5.4</v>
      </c>
    </row>
    <row r="19" spans="1:27" s="145" customFormat="1" ht="94.5" x14ac:dyDescent="0.25">
      <c r="A19" s="1053">
        <v>8</v>
      </c>
      <c r="B19" s="438" t="s">
        <v>289</v>
      </c>
      <c r="C19" s="327" t="s">
        <v>35</v>
      </c>
      <c r="D19" s="312" t="s">
        <v>222</v>
      </c>
      <c r="E19" s="319">
        <v>0.89</v>
      </c>
      <c r="F19" s="319"/>
      <c r="G19" s="319">
        <v>5.2869999999999999</v>
      </c>
      <c r="H19" s="319"/>
      <c r="I19" s="319">
        <v>2015</v>
      </c>
      <c r="J19" s="319">
        <v>2015</v>
      </c>
      <c r="K19" s="319"/>
      <c r="L19" s="319"/>
      <c r="M19" s="319"/>
      <c r="N19" s="319"/>
      <c r="O19" s="319"/>
      <c r="P19" s="319"/>
      <c r="Q19" s="328">
        <v>4.8837793861999996</v>
      </c>
      <c r="R19" s="319"/>
      <c r="S19" s="319"/>
      <c r="T19" s="319"/>
      <c r="U19" s="1055" t="s">
        <v>38</v>
      </c>
      <c r="V19" s="319"/>
      <c r="W19" s="319"/>
      <c r="X19" s="558">
        <v>1.415</v>
      </c>
      <c r="Y19" s="559">
        <v>0.123</v>
      </c>
      <c r="Z19" s="560">
        <v>5.5</v>
      </c>
      <c r="AA19" s="561">
        <v>7.3</v>
      </c>
    </row>
    <row r="20" spans="1:27" s="145" customFormat="1" ht="31.5" x14ac:dyDescent="0.25">
      <c r="A20" s="1054"/>
      <c r="B20" s="439" t="s">
        <v>282</v>
      </c>
      <c r="C20" s="329"/>
      <c r="D20" s="313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1"/>
      <c r="R20" s="330"/>
      <c r="S20" s="330"/>
      <c r="T20" s="330"/>
      <c r="U20" s="1056"/>
      <c r="V20" s="330"/>
      <c r="W20" s="330"/>
      <c r="X20" s="332"/>
      <c r="Y20" s="333"/>
      <c r="Z20" s="334"/>
      <c r="AA20" s="419"/>
    </row>
    <row r="21" spans="1:27" s="145" customFormat="1" ht="31.5" x14ac:dyDescent="0.25">
      <c r="A21" s="1054"/>
      <c r="B21" s="439" t="s">
        <v>212</v>
      </c>
      <c r="C21" s="329"/>
      <c r="D21" s="313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1"/>
      <c r="R21" s="330"/>
      <c r="S21" s="330"/>
      <c r="T21" s="330"/>
      <c r="U21" s="1056"/>
      <c r="V21" s="330"/>
      <c r="W21" s="330"/>
      <c r="X21" s="332"/>
      <c r="Y21" s="333"/>
      <c r="Z21" s="334"/>
      <c r="AA21" s="419"/>
    </row>
    <row r="22" spans="1:27" s="145" customFormat="1" ht="31.5" x14ac:dyDescent="0.25">
      <c r="A22" s="1054"/>
      <c r="B22" s="439" t="s">
        <v>219</v>
      </c>
      <c r="C22" s="329"/>
      <c r="D22" s="313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1"/>
      <c r="R22" s="330"/>
      <c r="S22" s="330"/>
      <c r="T22" s="330"/>
      <c r="U22" s="1056"/>
      <c r="V22" s="330"/>
      <c r="W22" s="330"/>
      <c r="X22" s="332"/>
      <c r="Y22" s="333"/>
      <c r="Z22" s="334"/>
      <c r="AA22" s="419"/>
    </row>
    <row r="23" spans="1:27" s="145" customFormat="1" ht="126" x14ac:dyDescent="0.25">
      <c r="A23" s="1053">
        <v>9</v>
      </c>
      <c r="B23" s="438" t="s">
        <v>290</v>
      </c>
      <c r="C23" s="341" t="s">
        <v>35</v>
      </c>
      <c r="D23" s="341" t="s">
        <v>225</v>
      </c>
      <c r="E23" s="319"/>
      <c r="F23" s="319"/>
      <c r="G23" s="319">
        <v>2.2000000000000002</v>
      </c>
      <c r="H23" s="319"/>
      <c r="I23" s="319">
        <v>2015</v>
      </c>
      <c r="J23" s="319">
        <v>2015</v>
      </c>
      <c r="K23" s="319"/>
      <c r="L23" s="319"/>
      <c r="M23" s="319"/>
      <c r="N23" s="319"/>
      <c r="O23" s="319"/>
      <c r="P23" s="319"/>
      <c r="Q23" s="328">
        <v>2.1650765316</v>
      </c>
      <c r="R23" s="319"/>
      <c r="S23" s="319"/>
      <c r="T23" s="319"/>
      <c r="U23" s="312" t="s">
        <v>226</v>
      </c>
      <c r="V23" s="319"/>
      <c r="W23" s="319"/>
      <c r="X23" s="324"/>
      <c r="Y23" s="325"/>
      <c r="Z23" s="326"/>
      <c r="AA23" s="418"/>
    </row>
    <row r="24" spans="1:27" s="145" customFormat="1" ht="78.75" x14ac:dyDescent="0.25">
      <c r="A24" s="1060"/>
      <c r="B24" s="440" t="s">
        <v>224</v>
      </c>
      <c r="C24" s="314"/>
      <c r="D24" s="314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7"/>
      <c r="R24" s="336"/>
      <c r="S24" s="336"/>
      <c r="T24" s="336"/>
      <c r="U24" s="314" t="s">
        <v>227</v>
      </c>
      <c r="V24" s="336"/>
      <c r="W24" s="336"/>
      <c r="X24" s="338"/>
      <c r="Y24" s="339"/>
      <c r="Z24" s="340"/>
      <c r="AA24" s="420"/>
    </row>
    <row r="25" spans="1:27" s="145" customFormat="1" ht="126" x14ac:dyDescent="0.25">
      <c r="A25" s="1053">
        <v>10</v>
      </c>
      <c r="B25" s="312" t="s">
        <v>277</v>
      </c>
      <c r="C25" s="327" t="s">
        <v>35</v>
      </c>
      <c r="D25" s="312" t="s">
        <v>235</v>
      </c>
      <c r="E25" s="319"/>
      <c r="F25" s="319"/>
      <c r="G25" s="319">
        <v>0.8</v>
      </c>
      <c r="H25" s="319"/>
      <c r="I25" s="319">
        <v>2015</v>
      </c>
      <c r="J25" s="319">
        <v>2015</v>
      </c>
      <c r="K25" s="319"/>
      <c r="L25" s="319"/>
      <c r="M25" s="319"/>
      <c r="N25" s="319"/>
      <c r="O25" s="319"/>
      <c r="P25" s="319"/>
      <c r="Q25" s="328">
        <v>1.0148408752</v>
      </c>
      <c r="R25" s="319"/>
      <c r="S25" s="319"/>
      <c r="T25" s="319"/>
      <c r="U25" s="312" t="s">
        <v>236</v>
      </c>
      <c r="V25" s="319"/>
      <c r="W25" s="319"/>
      <c r="X25" s="324"/>
      <c r="Y25" s="325"/>
      <c r="Z25" s="326"/>
      <c r="AA25" s="418"/>
    </row>
    <row r="26" spans="1:27" s="145" customFormat="1" ht="31.5" x14ac:dyDescent="0.25">
      <c r="A26" s="1054"/>
      <c r="B26" s="313" t="s">
        <v>234</v>
      </c>
      <c r="C26" s="329"/>
      <c r="D26" s="313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1"/>
      <c r="R26" s="330"/>
      <c r="S26" s="330"/>
      <c r="T26" s="330"/>
      <c r="U26" s="447"/>
      <c r="V26" s="330"/>
      <c r="W26" s="330"/>
      <c r="X26" s="332"/>
      <c r="Y26" s="333"/>
      <c r="Z26" s="334"/>
      <c r="AA26" s="419"/>
    </row>
    <row r="27" spans="1:27" s="145" customFormat="1" ht="90.75" customHeight="1" x14ac:dyDescent="0.25">
      <c r="A27" s="414">
        <v>10.1</v>
      </c>
      <c r="B27" s="315" t="s">
        <v>462</v>
      </c>
      <c r="C27" s="715"/>
      <c r="D27" s="315"/>
      <c r="E27" s="318"/>
      <c r="F27" s="318"/>
      <c r="G27" s="318"/>
      <c r="H27" s="318"/>
      <c r="I27" s="318">
        <v>2015</v>
      </c>
      <c r="J27" s="318">
        <v>2015</v>
      </c>
      <c r="K27" s="318"/>
      <c r="L27" s="318"/>
      <c r="M27" s="318"/>
      <c r="N27" s="318"/>
      <c r="O27" s="318"/>
      <c r="P27" s="318"/>
      <c r="Q27" s="321">
        <v>9.9874809999999994E-2</v>
      </c>
      <c r="R27" s="318"/>
      <c r="S27" s="318"/>
      <c r="T27" s="318"/>
      <c r="U27" s="316" t="s">
        <v>464</v>
      </c>
      <c r="V27" s="318"/>
      <c r="W27" s="318"/>
      <c r="X27" s="320"/>
      <c r="Y27" s="322"/>
      <c r="Z27" s="323"/>
      <c r="AA27" s="416"/>
    </row>
    <row r="28" spans="1:27" s="145" customFormat="1" ht="63" x14ac:dyDescent="0.25">
      <c r="A28" s="417">
        <v>11</v>
      </c>
      <c r="B28" s="312" t="s">
        <v>284</v>
      </c>
      <c r="C28" s="327" t="s">
        <v>35</v>
      </c>
      <c r="D28" s="312"/>
      <c r="E28" s="319"/>
      <c r="F28" s="319"/>
      <c r="G28" s="319"/>
      <c r="H28" s="319"/>
      <c r="I28" s="319">
        <v>2015</v>
      </c>
      <c r="J28" s="319">
        <v>2015</v>
      </c>
      <c r="K28" s="319"/>
      <c r="L28" s="319"/>
      <c r="M28" s="319"/>
      <c r="N28" s="319"/>
      <c r="O28" s="319"/>
      <c r="P28" s="319"/>
      <c r="Q28" s="328">
        <v>5.70135915</v>
      </c>
      <c r="R28" s="319"/>
      <c r="S28" s="319"/>
      <c r="T28" s="319"/>
      <c r="U28" s="341" t="s">
        <v>288</v>
      </c>
      <c r="V28" s="319"/>
      <c r="W28" s="319"/>
      <c r="X28" s="324"/>
      <c r="Y28" s="325"/>
      <c r="Z28" s="326"/>
      <c r="AA28" s="418"/>
    </row>
    <row r="29" spans="1:27" s="145" customFormat="1" ht="47.25" x14ac:dyDescent="0.25">
      <c r="A29" s="641"/>
      <c r="B29" s="313" t="s">
        <v>280</v>
      </c>
      <c r="C29" s="329"/>
      <c r="D29" s="313" t="s">
        <v>285</v>
      </c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1"/>
      <c r="R29" s="330"/>
      <c r="S29" s="330"/>
      <c r="T29" s="330"/>
      <c r="U29" s="447"/>
      <c r="V29" s="330"/>
      <c r="W29" s="330"/>
      <c r="X29" s="332"/>
      <c r="Y29" s="333"/>
      <c r="Z29" s="334"/>
      <c r="AA29" s="419"/>
    </row>
    <row r="30" spans="1:27" s="145" customFormat="1" ht="78.75" x14ac:dyDescent="0.25">
      <c r="A30" s="641"/>
      <c r="B30" s="313" t="s">
        <v>275</v>
      </c>
      <c r="C30" s="329"/>
      <c r="D30" s="313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1"/>
      <c r="R30" s="330"/>
      <c r="S30" s="330"/>
      <c r="T30" s="330"/>
      <c r="U30" s="447"/>
      <c r="V30" s="330"/>
      <c r="W30" s="330"/>
      <c r="X30" s="332"/>
      <c r="Y30" s="333"/>
      <c r="Z30" s="334"/>
      <c r="AA30" s="419"/>
    </row>
    <row r="31" spans="1:27" s="145" customFormat="1" ht="31.5" x14ac:dyDescent="0.25">
      <c r="A31" s="641"/>
      <c r="B31" s="313" t="s">
        <v>273</v>
      </c>
      <c r="C31" s="329"/>
      <c r="D31" s="313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1"/>
      <c r="R31" s="330"/>
      <c r="S31" s="330"/>
      <c r="T31" s="330"/>
      <c r="U31" s="447"/>
      <c r="V31" s="330"/>
      <c r="W31" s="330"/>
      <c r="X31" s="332"/>
      <c r="Y31" s="333"/>
      <c r="Z31" s="334"/>
      <c r="AA31" s="419"/>
    </row>
    <row r="32" spans="1:27" s="145" customFormat="1" ht="63" x14ac:dyDescent="0.25">
      <c r="A32" s="641"/>
      <c r="B32" s="313" t="s">
        <v>281</v>
      </c>
      <c r="C32" s="329"/>
      <c r="D32" s="313" t="s">
        <v>286</v>
      </c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1"/>
      <c r="R32" s="330"/>
      <c r="S32" s="330"/>
      <c r="T32" s="330"/>
      <c r="U32" s="447"/>
      <c r="V32" s="330"/>
      <c r="W32" s="330"/>
      <c r="X32" s="332"/>
      <c r="Y32" s="333"/>
      <c r="Z32" s="334"/>
      <c r="AA32" s="419"/>
    </row>
    <row r="33" spans="1:27" s="145" customFormat="1" ht="78.75" x14ac:dyDescent="0.25">
      <c r="A33" s="642"/>
      <c r="B33" s="314" t="s">
        <v>274</v>
      </c>
      <c r="C33" s="335"/>
      <c r="D33" s="314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7"/>
      <c r="R33" s="336"/>
      <c r="S33" s="336"/>
      <c r="T33" s="336"/>
      <c r="U33" s="448"/>
      <c r="V33" s="336"/>
      <c r="W33" s="336"/>
      <c r="X33" s="338"/>
      <c r="Y33" s="339"/>
      <c r="Z33" s="340"/>
      <c r="AA33" s="420"/>
    </row>
    <row r="34" spans="1:27" s="145" customFormat="1" ht="47.25" x14ac:dyDescent="0.25">
      <c r="A34" s="417"/>
      <c r="B34" s="312" t="s">
        <v>279</v>
      </c>
      <c r="C34" s="327"/>
      <c r="D34" s="312" t="s">
        <v>287</v>
      </c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28"/>
      <c r="R34" s="319"/>
      <c r="S34" s="319"/>
      <c r="T34" s="319"/>
      <c r="U34" s="341"/>
      <c r="V34" s="319"/>
      <c r="W34" s="319"/>
      <c r="X34" s="324"/>
      <c r="Y34" s="325"/>
      <c r="Z34" s="326"/>
      <c r="AA34" s="418"/>
    </row>
    <row r="35" spans="1:27" s="145" customFormat="1" ht="78.75" x14ac:dyDescent="0.25">
      <c r="A35" s="641"/>
      <c r="B35" s="313" t="s">
        <v>278</v>
      </c>
      <c r="C35" s="329"/>
      <c r="D35" s="313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1"/>
      <c r="R35" s="330"/>
      <c r="S35" s="330"/>
      <c r="T35" s="330"/>
      <c r="U35" s="447"/>
      <c r="V35" s="330"/>
      <c r="W35" s="330"/>
      <c r="X35" s="332"/>
      <c r="Y35" s="333"/>
      <c r="Z35" s="334"/>
      <c r="AA35" s="419"/>
    </row>
    <row r="36" spans="1:27" s="145" customFormat="1" ht="31.5" x14ac:dyDescent="0.25">
      <c r="A36" s="642"/>
      <c r="B36" s="314" t="s">
        <v>276</v>
      </c>
      <c r="C36" s="335"/>
      <c r="D36" s="314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7"/>
      <c r="R36" s="336"/>
      <c r="S36" s="336"/>
      <c r="T36" s="336"/>
      <c r="U36" s="448"/>
      <c r="V36" s="336"/>
      <c r="W36" s="336"/>
      <c r="X36" s="338"/>
      <c r="Y36" s="339"/>
      <c r="Z36" s="340"/>
      <c r="AA36" s="420"/>
    </row>
    <row r="37" spans="1:27" s="145" customFormat="1" ht="47.25" x14ac:dyDescent="0.25">
      <c r="A37" s="642"/>
      <c r="B37" s="314" t="s">
        <v>283</v>
      </c>
      <c r="C37" s="335"/>
      <c r="D37" s="314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7"/>
      <c r="R37" s="336"/>
      <c r="S37" s="336"/>
      <c r="T37" s="336"/>
      <c r="U37" s="448"/>
      <c r="V37" s="336"/>
      <c r="W37" s="336"/>
      <c r="X37" s="338"/>
      <c r="Y37" s="339"/>
      <c r="Z37" s="340"/>
      <c r="AA37" s="420"/>
    </row>
    <row r="38" spans="1:27" s="145" customFormat="1" ht="47.25" x14ac:dyDescent="0.25">
      <c r="A38" s="1053">
        <v>12</v>
      </c>
      <c r="B38" s="312" t="s">
        <v>48</v>
      </c>
      <c r="C38" s="327" t="s">
        <v>35</v>
      </c>
      <c r="D38" s="312" t="s">
        <v>49</v>
      </c>
      <c r="E38" s="319">
        <v>0.63</v>
      </c>
      <c r="F38" s="319"/>
      <c r="G38" s="319"/>
      <c r="H38" s="319"/>
      <c r="I38" s="319">
        <v>2016</v>
      </c>
      <c r="J38" s="319">
        <v>2016</v>
      </c>
      <c r="K38" s="319"/>
      <c r="L38" s="319"/>
      <c r="M38" s="319"/>
      <c r="N38" s="319"/>
      <c r="O38" s="319"/>
      <c r="P38" s="319"/>
      <c r="Q38" s="328">
        <v>3.5927155678</v>
      </c>
      <c r="R38" s="319"/>
      <c r="S38" s="319"/>
      <c r="T38" s="319"/>
      <c r="U38" s="1055" t="s">
        <v>38</v>
      </c>
      <c r="V38" s="319"/>
      <c r="W38" s="319"/>
      <c r="X38" s="324">
        <v>0.16</v>
      </c>
      <c r="Y38" s="325">
        <v>6.5100000000000005E-2</v>
      </c>
      <c r="Z38" s="326">
        <v>7.3</v>
      </c>
      <c r="AA38" s="418">
        <v>9.5</v>
      </c>
    </row>
    <row r="39" spans="1:27" s="145" customFormat="1" ht="47.25" x14ac:dyDescent="0.25">
      <c r="A39" s="1054"/>
      <c r="B39" s="313" t="s">
        <v>50</v>
      </c>
      <c r="C39" s="329"/>
      <c r="D39" s="313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1"/>
      <c r="R39" s="330"/>
      <c r="S39" s="330"/>
      <c r="T39" s="330"/>
      <c r="U39" s="1056"/>
      <c r="V39" s="330"/>
      <c r="W39" s="330"/>
      <c r="X39" s="332"/>
      <c r="Y39" s="333"/>
      <c r="Z39" s="334"/>
      <c r="AA39" s="419"/>
    </row>
    <row r="40" spans="1:27" s="145" customFormat="1" ht="31.5" x14ac:dyDescent="0.25">
      <c r="A40" s="1054"/>
      <c r="B40" s="313" t="s">
        <v>43</v>
      </c>
      <c r="C40" s="329"/>
      <c r="D40" s="313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1"/>
      <c r="R40" s="330"/>
      <c r="S40" s="330"/>
      <c r="T40" s="330"/>
      <c r="U40" s="1056" t="s">
        <v>37</v>
      </c>
      <c r="V40" s="330"/>
      <c r="W40" s="330"/>
      <c r="X40" s="332"/>
      <c r="Y40" s="333"/>
      <c r="Z40" s="334"/>
      <c r="AA40" s="419"/>
    </row>
    <row r="41" spans="1:27" s="145" customFormat="1" x14ac:dyDescent="0.25">
      <c r="A41" s="1054"/>
      <c r="B41" s="313" t="s">
        <v>44</v>
      </c>
      <c r="C41" s="329"/>
      <c r="D41" s="313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1"/>
      <c r="R41" s="330"/>
      <c r="S41" s="330"/>
      <c r="T41" s="330"/>
      <c r="U41" s="1056"/>
      <c r="V41" s="330"/>
      <c r="W41" s="330"/>
      <c r="X41" s="332"/>
      <c r="Y41" s="333"/>
      <c r="Z41" s="334"/>
      <c r="AA41" s="419"/>
    </row>
    <row r="42" spans="1:27" s="145" customFormat="1" x14ac:dyDescent="0.25">
      <c r="A42" s="1060"/>
      <c r="B42" s="314" t="s">
        <v>45</v>
      </c>
      <c r="C42" s="335"/>
      <c r="D42" s="314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7"/>
      <c r="R42" s="336"/>
      <c r="S42" s="336"/>
      <c r="T42" s="336"/>
      <c r="U42" s="1061"/>
      <c r="V42" s="336"/>
      <c r="W42" s="336"/>
      <c r="X42" s="338"/>
      <c r="Y42" s="339"/>
      <c r="Z42" s="340"/>
      <c r="AA42" s="420"/>
    </row>
    <row r="43" spans="1:27" s="145" customFormat="1" ht="47.25" x14ac:dyDescent="0.25">
      <c r="A43" s="1053">
        <v>13</v>
      </c>
      <c r="B43" s="313" t="s">
        <v>51</v>
      </c>
      <c r="C43" s="341" t="s">
        <v>35</v>
      </c>
      <c r="D43" s="341" t="s">
        <v>52</v>
      </c>
      <c r="E43" s="319">
        <v>0.4</v>
      </c>
      <c r="F43" s="319"/>
      <c r="G43" s="319"/>
      <c r="H43" s="319"/>
      <c r="I43" s="319">
        <v>2016</v>
      </c>
      <c r="J43" s="319">
        <v>2016</v>
      </c>
      <c r="K43" s="319"/>
      <c r="L43" s="319"/>
      <c r="M43" s="319"/>
      <c r="N43" s="319"/>
      <c r="O43" s="319"/>
      <c r="P43" s="319"/>
      <c r="Q43" s="328">
        <v>6.951910752199999</v>
      </c>
      <c r="R43" s="319"/>
      <c r="S43" s="319"/>
      <c r="T43" s="319"/>
      <c r="U43" s="1055" t="s">
        <v>38</v>
      </c>
      <c r="V43" s="319"/>
      <c r="W43" s="319"/>
      <c r="X43" s="324">
        <v>0.31</v>
      </c>
      <c r="Y43" s="325">
        <v>6.5100000000000005E-2</v>
      </c>
      <c r="Z43" s="326">
        <v>7.3</v>
      </c>
      <c r="AA43" s="418">
        <v>9.5</v>
      </c>
    </row>
    <row r="44" spans="1:27" s="145" customFormat="1" ht="47.25" x14ac:dyDescent="0.25">
      <c r="A44" s="1054"/>
      <c r="B44" s="313" t="s">
        <v>42</v>
      </c>
      <c r="C44" s="313"/>
      <c r="D44" s="313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1"/>
      <c r="R44" s="330"/>
      <c r="S44" s="330"/>
      <c r="T44" s="330"/>
      <c r="U44" s="1056"/>
      <c r="V44" s="330"/>
      <c r="W44" s="330"/>
      <c r="X44" s="332"/>
      <c r="Y44" s="333"/>
      <c r="Z44" s="334"/>
      <c r="AA44" s="419"/>
    </row>
    <row r="45" spans="1:27" s="145" customFormat="1" ht="31.5" x14ac:dyDescent="0.25">
      <c r="A45" s="1054"/>
      <c r="B45" s="313" t="s">
        <v>53</v>
      </c>
      <c r="C45" s="313"/>
      <c r="D45" s="313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1"/>
      <c r="R45" s="330"/>
      <c r="S45" s="330"/>
      <c r="T45" s="330"/>
      <c r="U45" s="1056" t="s">
        <v>37</v>
      </c>
      <c r="V45" s="330"/>
      <c r="W45" s="330"/>
      <c r="X45" s="332"/>
      <c r="Y45" s="333"/>
      <c r="Z45" s="334"/>
      <c r="AA45" s="419"/>
    </row>
    <row r="46" spans="1:27" s="145" customFormat="1" x14ac:dyDescent="0.25">
      <c r="A46" s="1054"/>
      <c r="B46" s="313" t="s">
        <v>54</v>
      </c>
      <c r="C46" s="313"/>
      <c r="D46" s="313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1"/>
      <c r="R46" s="330"/>
      <c r="S46" s="330"/>
      <c r="T46" s="330"/>
      <c r="U46" s="1056"/>
      <c r="V46" s="330"/>
      <c r="W46" s="330"/>
      <c r="X46" s="332"/>
      <c r="Y46" s="333"/>
      <c r="Z46" s="334"/>
      <c r="AA46" s="419"/>
    </row>
    <row r="47" spans="1:27" s="145" customFormat="1" x14ac:dyDescent="0.25">
      <c r="A47" s="1060"/>
      <c r="B47" s="313" t="s">
        <v>55</v>
      </c>
      <c r="C47" s="314"/>
      <c r="D47" s="314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7"/>
      <c r="R47" s="336"/>
      <c r="S47" s="336"/>
      <c r="T47" s="336"/>
      <c r="U47" s="1061"/>
      <c r="V47" s="336"/>
      <c r="W47" s="336"/>
      <c r="X47" s="338"/>
      <c r="Y47" s="339"/>
      <c r="Z47" s="340"/>
      <c r="AA47" s="420"/>
    </row>
    <row r="48" spans="1:27" ht="47.25" x14ac:dyDescent="0.25">
      <c r="A48" s="414">
        <v>14</v>
      </c>
      <c r="B48" s="315" t="s">
        <v>192</v>
      </c>
      <c r="C48" s="316" t="s">
        <v>35</v>
      </c>
      <c r="D48" s="316" t="s">
        <v>56</v>
      </c>
      <c r="E48" s="318"/>
      <c r="F48" s="318"/>
      <c r="G48" s="318"/>
      <c r="H48" s="318"/>
      <c r="I48" s="318">
        <v>2016</v>
      </c>
      <c r="J48" s="318">
        <v>2016</v>
      </c>
      <c r="K48" s="318"/>
      <c r="L48" s="318"/>
      <c r="M48" s="318"/>
      <c r="N48" s="318"/>
      <c r="O48" s="318"/>
      <c r="P48" s="318"/>
      <c r="Q48" s="321">
        <v>9.6366242377999995</v>
      </c>
      <c r="R48" s="318"/>
      <c r="S48" s="318"/>
      <c r="T48" s="318"/>
      <c r="U48" s="315" t="s">
        <v>37</v>
      </c>
      <c r="V48" s="318"/>
      <c r="W48" s="318"/>
      <c r="X48" s="320"/>
      <c r="Y48" s="322"/>
      <c r="Z48" s="323"/>
      <c r="AA48" s="416"/>
    </row>
    <row r="49" spans="1:27" s="145" customFormat="1" ht="47.25" x14ac:dyDescent="0.25">
      <c r="A49" s="1053">
        <v>15</v>
      </c>
      <c r="B49" s="312" t="s">
        <v>57</v>
      </c>
      <c r="C49" s="342" t="s">
        <v>35</v>
      </c>
      <c r="D49" s="341" t="s">
        <v>58</v>
      </c>
      <c r="E49" s="319">
        <v>0.4</v>
      </c>
      <c r="F49" s="319"/>
      <c r="G49" s="319"/>
      <c r="H49" s="319"/>
      <c r="I49" s="319">
        <v>2016</v>
      </c>
      <c r="J49" s="319">
        <v>2016</v>
      </c>
      <c r="K49" s="319"/>
      <c r="L49" s="319"/>
      <c r="M49" s="319"/>
      <c r="N49" s="319"/>
      <c r="O49" s="319"/>
      <c r="P49" s="319"/>
      <c r="Q49" s="328">
        <v>7.3897423890000002</v>
      </c>
      <c r="R49" s="319"/>
      <c r="S49" s="319"/>
      <c r="T49" s="319"/>
      <c r="U49" s="1055" t="s">
        <v>38</v>
      </c>
      <c r="V49" s="319"/>
      <c r="W49" s="319"/>
      <c r="X49" s="324">
        <v>0.33</v>
      </c>
      <c r="Y49" s="325">
        <v>6.5100000000000005E-2</v>
      </c>
      <c r="Z49" s="326">
        <v>7.3</v>
      </c>
      <c r="AA49" s="418">
        <v>9.5</v>
      </c>
    </row>
    <row r="50" spans="1:27" s="145" customFormat="1" ht="47.25" x14ac:dyDescent="0.25">
      <c r="A50" s="1054"/>
      <c r="B50" s="313" t="s">
        <v>39</v>
      </c>
      <c r="C50" s="329"/>
      <c r="D50" s="313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1"/>
      <c r="R50" s="330"/>
      <c r="S50" s="330"/>
      <c r="T50" s="330"/>
      <c r="U50" s="1056"/>
      <c r="V50" s="330"/>
      <c r="W50" s="330"/>
      <c r="X50" s="332"/>
      <c r="Y50" s="333"/>
      <c r="Z50" s="334"/>
      <c r="AA50" s="419"/>
    </row>
    <row r="51" spans="1:27" s="145" customFormat="1" ht="31.5" x14ac:dyDescent="0.25">
      <c r="A51" s="1054"/>
      <c r="B51" s="313" t="s">
        <v>40</v>
      </c>
      <c r="C51" s="329"/>
      <c r="D51" s="313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1"/>
      <c r="R51" s="330"/>
      <c r="S51" s="330"/>
      <c r="T51" s="330"/>
      <c r="U51" s="1056" t="s">
        <v>37</v>
      </c>
      <c r="V51" s="330"/>
      <c r="W51" s="330"/>
      <c r="X51" s="332"/>
      <c r="Y51" s="333"/>
      <c r="Z51" s="334"/>
      <c r="AA51" s="419"/>
    </row>
    <row r="52" spans="1:27" s="145" customFormat="1" x14ac:dyDescent="0.25">
      <c r="A52" s="1054"/>
      <c r="B52" s="313" t="s">
        <v>41</v>
      </c>
      <c r="C52" s="329"/>
      <c r="D52" s="313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1"/>
      <c r="R52" s="330"/>
      <c r="S52" s="330"/>
      <c r="T52" s="330"/>
      <c r="U52" s="1056"/>
      <c r="V52" s="330"/>
      <c r="W52" s="330"/>
      <c r="X52" s="332"/>
      <c r="Y52" s="333"/>
      <c r="Z52" s="334"/>
      <c r="AA52" s="419"/>
    </row>
    <row r="53" spans="1:27" s="145" customFormat="1" x14ac:dyDescent="0.25">
      <c r="A53" s="1060"/>
      <c r="B53" s="314" t="s">
        <v>47</v>
      </c>
      <c r="C53" s="335"/>
      <c r="D53" s="314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7"/>
      <c r="R53" s="336"/>
      <c r="S53" s="336"/>
      <c r="T53" s="336"/>
      <c r="U53" s="1061"/>
      <c r="V53" s="336"/>
      <c r="W53" s="336"/>
      <c r="X53" s="338"/>
      <c r="Y53" s="339"/>
      <c r="Z53" s="340"/>
      <c r="AA53" s="420"/>
    </row>
    <row r="54" spans="1:27" s="145" customFormat="1" ht="47.25" x14ac:dyDescent="0.25">
      <c r="A54" s="1053">
        <v>16</v>
      </c>
      <c r="B54" s="312" t="s">
        <v>59</v>
      </c>
      <c r="C54" s="343" t="s">
        <v>35</v>
      </c>
      <c r="D54" s="312" t="s">
        <v>60</v>
      </c>
      <c r="E54" s="344">
        <v>0.63</v>
      </c>
      <c r="F54" s="319"/>
      <c r="G54" s="344"/>
      <c r="H54" s="319"/>
      <c r="I54" s="344">
        <v>2016</v>
      </c>
      <c r="J54" s="319">
        <v>2016</v>
      </c>
      <c r="K54" s="344"/>
      <c r="L54" s="319"/>
      <c r="M54" s="344"/>
      <c r="N54" s="319"/>
      <c r="O54" s="344"/>
      <c r="P54" s="319"/>
      <c r="Q54" s="345">
        <v>3.5927155678</v>
      </c>
      <c r="R54" s="319"/>
      <c r="S54" s="344"/>
      <c r="T54" s="319"/>
      <c r="U54" s="1055" t="s">
        <v>38</v>
      </c>
      <c r="V54" s="319"/>
      <c r="W54" s="344"/>
      <c r="X54" s="324">
        <v>0.16</v>
      </c>
      <c r="Y54" s="346">
        <v>6.5100000000000005E-2</v>
      </c>
      <c r="Z54" s="326">
        <v>7.3</v>
      </c>
      <c r="AA54" s="421">
        <v>9.5</v>
      </c>
    </row>
    <row r="55" spans="1:27" s="145" customFormat="1" ht="47.25" x14ac:dyDescent="0.25">
      <c r="A55" s="1054"/>
      <c r="B55" s="313" t="s">
        <v>46</v>
      </c>
      <c r="C55" s="347"/>
      <c r="D55" s="313"/>
      <c r="E55" s="348"/>
      <c r="F55" s="330"/>
      <c r="G55" s="348"/>
      <c r="H55" s="330"/>
      <c r="I55" s="348"/>
      <c r="J55" s="330"/>
      <c r="K55" s="348"/>
      <c r="L55" s="330"/>
      <c r="M55" s="348"/>
      <c r="N55" s="330"/>
      <c r="O55" s="348"/>
      <c r="P55" s="330"/>
      <c r="Q55" s="349"/>
      <c r="R55" s="330"/>
      <c r="S55" s="348"/>
      <c r="T55" s="330"/>
      <c r="U55" s="1056"/>
      <c r="V55" s="330"/>
      <c r="W55" s="348"/>
      <c r="X55" s="332"/>
      <c r="Y55" s="350"/>
      <c r="Z55" s="334"/>
      <c r="AA55" s="422"/>
    </row>
    <row r="56" spans="1:27" s="145" customFormat="1" ht="31.5" x14ac:dyDescent="0.25">
      <c r="A56" s="1054"/>
      <c r="B56" s="313" t="s">
        <v>61</v>
      </c>
      <c r="C56" s="347"/>
      <c r="D56" s="313"/>
      <c r="E56" s="348"/>
      <c r="F56" s="330"/>
      <c r="G56" s="348"/>
      <c r="H56" s="330"/>
      <c r="I56" s="348"/>
      <c r="J56" s="330"/>
      <c r="K56" s="348"/>
      <c r="L56" s="330"/>
      <c r="M56" s="348"/>
      <c r="N56" s="330"/>
      <c r="O56" s="348"/>
      <c r="P56" s="330"/>
      <c r="Q56" s="349"/>
      <c r="R56" s="330"/>
      <c r="S56" s="348"/>
      <c r="T56" s="330"/>
      <c r="U56" s="1056" t="s">
        <v>37</v>
      </c>
      <c r="V56" s="330"/>
      <c r="W56" s="348"/>
      <c r="X56" s="332"/>
      <c r="Y56" s="350"/>
      <c r="Z56" s="334"/>
      <c r="AA56" s="422"/>
    </row>
    <row r="57" spans="1:27" s="145" customFormat="1" x14ac:dyDescent="0.25">
      <c r="A57" s="1054"/>
      <c r="B57" s="313" t="s">
        <v>62</v>
      </c>
      <c r="C57" s="347"/>
      <c r="D57" s="313"/>
      <c r="E57" s="348"/>
      <c r="F57" s="330"/>
      <c r="G57" s="348"/>
      <c r="H57" s="330"/>
      <c r="I57" s="348"/>
      <c r="J57" s="330"/>
      <c r="K57" s="348"/>
      <c r="L57" s="330"/>
      <c r="M57" s="348"/>
      <c r="N57" s="330"/>
      <c r="O57" s="348"/>
      <c r="P57" s="330"/>
      <c r="Q57" s="349"/>
      <c r="R57" s="330"/>
      <c r="S57" s="348"/>
      <c r="T57" s="330"/>
      <c r="U57" s="1056"/>
      <c r="V57" s="330"/>
      <c r="W57" s="348"/>
      <c r="X57" s="332"/>
      <c r="Y57" s="350"/>
      <c r="Z57" s="334"/>
      <c r="AA57" s="422"/>
    </row>
    <row r="58" spans="1:27" s="145" customFormat="1" x14ac:dyDescent="0.25">
      <c r="A58" s="1060"/>
      <c r="B58" s="313" t="s">
        <v>63</v>
      </c>
      <c r="C58" s="351"/>
      <c r="D58" s="314"/>
      <c r="E58" s="352"/>
      <c r="F58" s="336"/>
      <c r="G58" s="352"/>
      <c r="H58" s="336"/>
      <c r="I58" s="352"/>
      <c r="J58" s="336"/>
      <c r="K58" s="352"/>
      <c r="L58" s="336"/>
      <c r="M58" s="352"/>
      <c r="N58" s="336"/>
      <c r="O58" s="352"/>
      <c r="P58" s="336"/>
      <c r="Q58" s="353"/>
      <c r="R58" s="336"/>
      <c r="S58" s="352"/>
      <c r="T58" s="336"/>
      <c r="U58" s="1061"/>
      <c r="V58" s="336"/>
      <c r="W58" s="352"/>
      <c r="X58" s="338"/>
      <c r="Y58" s="354"/>
      <c r="Z58" s="340"/>
      <c r="AA58" s="423"/>
    </row>
    <row r="59" spans="1:27" s="145" customFormat="1" ht="47.25" x14ac:dyDescent="0.25">
      <c r="A59" s="1053">
        <v>17</v>
      </c>
      <c r="B59" s="312" t="s">
        <v>64</v>
      </c>
      <c r="C59" s="343" t="s">
        <v>35</v>
      </c>
      <c r="D59" s="312" t="s">
        <v>65</v>
      </c>
      <c r="E59" s="344">
        <v>0.63</v>
      </c>
      <c r="F59" s="319"/>
      <c r="G59" s="344"/>
      <c r="H59" s="319"/>
      <c r="I59" s="344">
        <v>2016</v>
      </c>
      <c r="J59" s="319">
        <v>2016</v>
      </c>
      <c r="K59" s="344"/>
      <c r="L59" s="319"/>
      <c r="M59" s="344"/>
      <c r="N59" s="319"/>
      <c r="O59" s="344"/>
      <c r="P59" s="319"/>
      <c r="Q59" s="345">
        <v>3.5927155678</v>
      </c>
      <c r="R59" s="319"/>
      <c r="S59" s="344"/>
      <c r="T59" s="319"/>
      <c r="U59" s="1055" t="s">
        <v>38</v>
      </c>
      <c r="V59" s="319"/>
      <c r="W59" s="344"/>
      <c r="X59" s="324">
        <v>0.16</v>
      </c>
      <c r="Y59" s="346">
        <v>6.5100000000000005E-2</v>
      </c>
      <c r="Z59" s="326">
        <v>7.3</v>
      </c>
      <c r="AA59" s="421">
        <v>9.5</v>
      </c>
    </row>
    <row r="60" spans="1:27" s="145" customFormat="1" ht="47.25" x14ac:dyDescent="0.25">
      <c r="A60" s="1054"/>
      <c r="B60" s="313" t="s">
        <v>46</v>
      </c>
      <c r="C60" s="347"/>
      <c r="D60" s="313"/>
      <c r="E60" s="348"/>
      <c r="F60" s="330"/>
      <c r="G60" s="348"/>
      <c r="H60" s="330"/>
      <c r="I60" s="348"/>
      <c r="J60" s="330"/>
      <c r="K60" s="348"/>
      <c r="L60" s="330"/>
      <c r="M60" s="348"/>
      <c r="N60" s="330"/>
      <c r="O60" s="348"/>
      <c r="P60" s="330"/>
      <c r="Q60" s="349"/>
      <c r="R60" s="330"/>
      <c r="S60" s="348"/>
      <c r="T60" s="330"/>
      <c r="U60" s="1056"/>
      <c r="V60" s="330"/>
      <c r="W60" s="348"/>
      <c r="X60" s="330"/>
      <c r="Y60" s="348"/>
      <c r="Z60" s="330"/>
      <c r="AA60" s="424"/>
    </row>
    <row r="61" spans="1:27" s="145" customFormat="1" ht="31.5" x14ac:dyDescent="0.25">
      <c r="A61" s="1054"/>
      <c r="B61" s="313" t="s">
        <v>61</v>
      </c>
      <c r="C61" s="347"/>
      <c r="D61" s="313"/>
      <c r="E61" s="348"/>
      <c r="F61" s="330"/>
      <c r="G61" s="348"/>
      <c r="H61" s="330"/>
      <c r="I61" s="348"/>
      <c r="J61" s="330"/>
      <c r="K61" s="348"/>
      <c r="L61" s="330"/>
      <c r="M61" s="348"/>
      <c r="N61" s="330"/>
      <c r="O61" s="348"/>
      <c r="P61" s="330"/>
      <c r="Q61" s="349"/>
      <c r="R61" s="330"/>
      <c r="S61" s="348"/>
      <c r="T61" s="330"/>
      <c r="U61" s="1056" t="s">
        <v>37</v>
      </c>
      <c r="V61" s="330"/>
      <c r="W61" s="348"/>
      <c r="X61" s="330"/>
      <c r="Y61" s="348"/>
      <c r="Z61" s="330"/>
      <c r="AA61" s="424"/>
    </row>
    <row r="62" spans="1:27" s="145" customFormat="1" x14ac:dyDescent="0.25">
      <c r="A62" s="1054"/>
      <c r="B62" s="313" t="s">
        <v>62</v>
      </c>
      <c r="C62" s="347"/>
      <c r="D62" s="313"/>
      <c r="E62" s="348"/>
      <c r="F62" s="330"/>
      <c r="G62" s="348"/>
      <c r="H62" s="330"/>
      <c r="I62" s="348"/>
      <c r="J62" s="330"/>
      <c r="K62" s="348"/>
      <c r="L62" s="330"/>
      <c r="M62" s="348"/>
      <c r="N62" s="330"/>
      <c r="O62" s="348"/>
      <c r="P62" s="330"/>
      <c r="Q62" s="349"/>
      <c r="R62" s="330"/>
      <c r="S62" s="348"/>
      <c r="T62" s="330"/>
      <c r="U62" s="1056"/>
      <c r="V62" s="330"/>
      <c r="W62" s="348"/>
      <c r="X62" s="330"/>
      <c r="Y62" s="348"/>
      <c r="Z62" s="330"/>
      <c r="AA62" s="424"/>
    </row>
    <row r="63" spans="1:27" s="145" customFormat="1" x14ac:dyDescent="0.25">
      <c r="A63" s="1060"/>
      <c r="B63" s="314" t="s">
        <v>63</v>
      </c>
      <c r="C63" s="351"/>
      <c r="D63" s="314"/>
      <c r="E63" s="352"/>
      <c r="F63" s="336"/>
      <c r="G63" s="352"/>
      <c r="H63" s="336"/>
      <c r="I63" s="352"/>
      <c r="J63" s="336"/>
      <c r="K63" s="352"/>
      <c r="L63" s="336"/>
      <c r="M63" s="352"/>
      <c r="N63" s="336"/>
      <c r="O63" s="352"/>
      <c r="P63" s="336"/>
      <c r="Q63" s="353"/>
      <c r="R63" s="336"/>
      <c r="S63" s="352"/>
      <c r="T63" s="336"/>
      <c r="U63" s="1061"/>
      <c r="V63" s="336"/>
      <c r="W63" s="352"/>
      <c r="X63" s="336"/>
      <c r="Y63" s="352"/>
      <c r="Z63" s="336"/>
      <c r="AA63" s="425"/>
    </row>
    <row r="64" spans="1:27" s="145" customFormat="1" ht="220.5" x14ac:dyDescent="0.25">
      <c r="A64" s="520" t="s">
        <v>168</v>
      </c>
      <c r="B64" s="521" t="s">
        <v>271</v>
      </c>
      <c r="C64" s="522" t="s">
        <v>35</v>
      </c>
      <c r="D64" s="521" t="s">
        <v>220</v>
      </c>
      <c r="E64" s="522"/>
      <c r="F64" s="522"/>
      <c r="G64" s="522"/>
      <c r="H64" s="522"/>
      <c r="I64" s="522">
        <v>2015</v>
      </c>
      <c r="J64" s="522">
        <v>2015</v>
      </c>
      <c r="K64" s="522"/>
      <c r="L64" s="522"/>
      <c r="M64" s="522"/>
      <c r="N64" s="522"/>
      <c r="O64" s="522"/>
      <c r="P64" s="522"/>
      <c r="Q64" s="523">
        <v>7.95995922</v>
      </c>
      <c r="R64" s="522"/>
      <c r="S64" s="522"/>
      <c r="T64" s="522"/>
      <c r="U64" s="521" t="s">
        <v>223</v>
      </c>
      <c r="V64" s="522"/>
      <c r="W64" s="522"/>
      <c r="X64" s="524"/>
      <c r="Y64" s="525"/>
      <c r="Z64" s="526"/>
      <c r="AA64" s="527"/>
    </row>
    <row r="65" spans="1:27" s="145" customFormat="1" x14ac:dyDescent="0.25">
      <c r="A65" s="505" t="s">
        <v>258</v>
      </c>
      <c r="B65" s="506" t="s">
        <v>254</v>
      </c>
      <c r="C65" s="330"/>
      <c r="D65" s="313"/>
      <c r="E65" s="330"/>
      <c r="F65" s="330"/>
      <c r="G65" s="330"/>
      <c r="H65" s="330"/>
      <c r="I65" s="330">
        <v>2015</v>
      </c>
      <c r="J65" s="330">
        <v>2015</v>
      </c>
      <c r="K65" s="330"/>
      <c r="L65" s="330"/>
      <c r="M65" s="330"/>
      <c r="N65" s="330"/>
      <c r="O65" s="330"/>
      <c r="P65" s="330"/>
      <c r="Q65" s="331">
        <v>3.4004774699999998</v>
      </c>
      <c r="R65" s="330"/>
      <c r="S65" s="330"/>
      <c r="T65" s="330"/>
      <c r="U65" s="313"/>
      <c r="V65" s="330"/>
      <c r="W65" s="330"/>
      <c r="X65" s="332"/>
      <c r="Y65" s="333"/>
      <c r="Z65" s="334"/>
      <c r="AA65" s="419"/>
    </row>
    <row r="66" spans="1:27" s="145" customFormat="1" ht="31.5" x14ac:dyDescent="0.25">
      <c r="A66" s="482"/>
      <c r="B66" s="439" t="s">
        <v>252</v>
      </c>
      <c r="C66" s="330"/>
      <c r="D66" s="313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1"/>
      <c r="R66" s="330"/>
      <c r="S66" s="330"/>
      <c r="T66" s="330"/>
      <c r="U66" s="313"/>
      <c r="V66" s="330"/>
      <c r="W66" s="330"/>
      <c r="X66" s="332"/>
      <c r="Y66" s="333"/>
      <c r="Z66" s="334"/>
      <c r="AA66" s="419"/>
    </row>
    <row r="67" spans="1:27" s="145" customFormat="1" x14ac:dyDescent="0.25">
      <c r="A67" s="482"/>
      <c r="B67" s="439" t="s">
        <v>242</v>
      </c>
      <c r="C67" s="330"/>
      <c r="D67" s="313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1"/>
      <c r="R67" s="330"/>
      <c r="S67" s="330"/>
      <c r="T67" s="330"/>
      <c r="U67" s="313"/>
      <c r="V67" s="330"/>
      <c r="W67" s="330"/>
      <c r="X67" s="332"/>
      <c r="Y67" s="333"/>
      <c r="Z67" s="334"/>
      <c r="AA67" s="419"/>
    </row>
    <row r="68" spans="1:27" s="145" customFormat="1" x14ac:dyDescent="0.25">
      <c r="A68" s="482"/>
      <c r="B68" s="439" t="s">
        <v>241</v>
      </c>
      <c r="C68" s="330"/>
      <c r="D68" s="313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1"/>
      <c r="R68" s="330"/>
      <c r="S68" s="330"/>
      <c r="T68" s="330"/>
      <c r="U68" s="313"/>
      <c r="V68" s="330"/>
      <c r="W68" s="330"/>
      <c r="X68" s="332"/>
      <c r="Y68" s="333"/>
      <c r="Z68" s="334"/>
      <c r="AA68" s="419"/>
    </row>
    <row r="69" spans="1:27" s="145" customFormat="1" x14ac:dyDescent="0.25">
      <c r="A69" s="482"/>
      <c r="B69" s="439" t="s">
        <v>470</v>
      </c>
      <c r="C69" s="330"/>
      <c r="D69" s="313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1"/>
      <c r="R69" s="330"/>
      <c r="S69" s="330"/>
      <c r="T69" s="330"/>
      <c r="U69" s="313"/>
      <c r="V69" s="330"/>
      <c r="W69" s="330"/>
      <c r="X69" s="332"/>
      <c r="Y69" s="333"/>
      <c r="Z69" s="334"/>
      <c r="AA69" s="419"/>
    </row>
    <row r="70" spans="1:27" s="145" customFormat="1" x14ac:dyDescent="0.25">
      <c r="A70" s="482"/>
      <c r="B70" s="439" t="s">
        <v>253</v>
      </c>
      <c r="C70" s="330"/>
      <c r="D70" s="313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1"/>
      <c r="R70" s="330"/>
      <c r="S70" s="330"/>
      <c r="T70" s="330"/>
      <c r="U70" s="313"/>
      <c r="V70" s="330"/>
      <c r="W70" s="330"/>
      <c r="X70" s="332"/>
      <c r="Y70" s="333"/>
      <c r="Z70" s="334"/>
      <c r="AA70" s="419"/>
    </row>
    <row r="71" spans="1:27" s="145" customFormat="1" ht="31.5" x14ac:dyDescent="0.25">
      <c r="A71" s="482"/>
      <c r="B71" s="439" t="s">
        <v>244</v>
      </c>
      <c r="C71" s="330"/>
      <c r="D71" s="313"/>
      <c r="E71" s="330"/>
      <c r="F71" s="330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1"/>
      <c r="R71" s="330"/>
      <c r="S71" s="330"/>
      <c r="T71" s="330"/>
      <c r="U71" s="313"/>
      <c r="V71" s="330"/>
      <c r="W71" s="330"/>
      <c r="X71" s="332"/>
      <c r="Y71" s="333"/>
      <c r="Z71" s="334"/>
      <c r="AA71" s="419"/>
    </row>
    <row r="72" spans="1:27" s="145" customFormat="1" x14ac:dyDescent="0.25">
      <c r="A72" s="482"/>
      <c r="B72" s="439" t="s">
        <v>255</v>
      </c>
      <c r="C72" s="330"/>
      <c r="D72" s="313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1"/>
      <c r="R72" s="330"/>
      <c r="S72" s="330"/>
      <c r="T72" s="330"/>
      <c r="U72" s="313"/>
      <c r="V72" s="330"/>
      <c r="W72" s="330"/>
      <c r="X72" s="332"/>
      <c r="Y72" s="333"/>
      <c r="Z72" s="334"/>
      <c r="AA72" s="419"/>
    </row>
    <row r="73" spans="1:27" s="145" customFormat="1" x14ac:dyDescent="0.25">
      <c r="A73" s="482"/>
      <c r="B73" s="439" t="s">
        <v>245</v>
      </c>
      <c r="C73" s="330"/>
      <c r="D73" s="313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1"/>
      <c r="R73" s="330"/>
      <c r="S73" s="330"/>
      <c r="T73" s="330"/>
      <c r="U73" s="313"/>
      <c r="V73" s="330"/>
      <c r="W73" s="330"/>
      <c r="X73" s="332"/>
      <c r="Y73" s="333"/>
      <c r="Z73" s="334"/>
      <c r="AA73" s="419"/>
    </row>
    <row r="74" spans="1:27" s="145" customFormat="1" x14ac:dyDescent="0.25">
      <c r="A74" s="482"/>
      <c r="B74" s="439" t="s">
        <v>246</v>
      </c>
      <c r="C74" s="330"/>
      <c r="D74" s="313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1"/>
      <c r="R74" s="330"/>
      <c r="S74" s="330"/>
      <c r="T74" s="330"/>
      <c r="U74" s="313"/>
      <c r="V74" s="330"/>
      <c r="W74" s="330"/>
      <c r="X74" s="332"/>
      <c r="Y74" s="333"/>
      <c r="Z74" s="334"/>
      <c r="AA74" s="419"/>
    </row>
    <row r="75" spans="1:27" s="145" customFormat="1" x14ac:dyDescent="0.25">
      <c r="A75" s="482"/>
      <c r="B75" s="439" t="s">
        <v>247</v>
      </c>
      <c r="C75" s="330"/>
      <c r="D75" s="313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1"/>
      <c r="R75" s="330"/>
      <c r="S75" s="330"/>
      <c r="T75" s="330"/>
      <c r="U75" s="313"/>
      <c r="V75" s="330"/>
      <c r="W75" s="330"/>
      <c r="X75" s="332"/>
      <c r="Y75" s="333"/>
      <c r="Z75" s="334"/>
      <c r="AA75" s="419"/>
    </row>
    <row r="76" spans="1:27" s="145" customFormat="1" x14ac:dyDescent="0.25">
      <c r="A76" s="482"/>
      <c r="B76" s="439" t="s">
        <v>471</v>
      </c>
      <c r="C76" s="330"/>
      <c r="D76" s="313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1"/>
      <c r="R76" s="330"/>
      <c r="S76" s="330"/>
      <c r="T76" s="330"/>
      <c r="U76" s="313"/>
      <c r="V76" s="330"/>
      <c r="W76" s="330"/>
      <c r="X76" s="332"/>
      <c r="Y76" s="333"/>
      <c r="Z76" s="334"/>
      <c r="AA76" s="419"/>
    </row>
    <row r="77" spans="1:27" s="145" customFormat="1" ht="31.5" x14ac:dyDescent="0.25">
      <c r="A77" s="482"/>
      <c r="B77" s="439" t="s">
        <v>249</v>
      </c>
      <c r="C77" s="330"/>
      <c r="D77" s="313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1"/>
      <c r="R77" s="330"/>
      <c r="S77" s="330"/>
      <c r="T77" s="330"/>
      <c r="U77" s="313"/>
      <c r="V77" s="330"/>
      <c r="W77" s="330"/>
      <c r="X77" s="332"/>
      <c r="Y77" s="333"/>
      <c r="Z77" s="334"/>
      <c r="AA77" s="419"/>
    </row>
    <row r="78" spans="1:27" s="145" customFormat="1" x14ac:dyDescent="0.25">
      <c r="A78" s="482"/>
      <c r="B78" s="439" t="s">
        <v>250</v>
      </c>
      <c r="C78" s="330"/>
      <c r="D78" s="313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1"/>
      <c r="R78" s="330"/>
      <c r="S78" s="330"/>
      <c r="T78" s="330"/>
      <c r="U78" s="313"/>
      <c r="V78" s="330"/>
      <c r="W78" s="330"/>
      <c r="X78" s="332"/>
      <c r="Y78" s="333"/>
      <c r="Z78" s="334"/>
      <c r="AA78" s="419"/>
    </row>
    <row r="79" spans="1:27" s="145" customFormat="1" ht="31.5" x14ac:dyDescent="0.25">
      <c r="A79" s="482"/>
      <c r="B79" s="439" t="s">
        <v>251</v>
      </c>
      <c r="C79" s="330"/>
      <c r="D79" s="313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1"/>
      <c r="R79" s="330"/>
      <c r="S79" s="330"/>
      <c r="T79" s="330"/>
      <c r="U79" s="313"/>
      <c r="V79" s="330"/>
      <c r="W79" s="330"/>
      <c r="X79" s="332"/>
      <c r="Y79" s="333"/>
      <c r="Z79" s="334"/>
      <c r="AA79" s="419"/>
    </row>
    <row r="80" spans="1:27" s="145" customFormat="1" ht="47.25" x14ac:dyDescent="0.25">
      <c r="A80" s="505" t="s">
        <v>258</v>
      </c>
      <c r="B80" s="506" t="s">
        <v>256</v>
      </c>
      <c r="C80" s="330"/>
      <c r="D80" s="313"/>
      <c r="E80" s="330"/>
      <c r="F80" s="330"/>
      <c r="G80" s="330"/>
      <c r="H80" s="330"/>
      <c r="I80" s="330">
        <v>2015</v>
      </c>
      <c r="J80" s="330">
        <v>2015</v>
      </c>
      <c r="K80" s="330"/>
      <c r="L80" s="330"/>
      <c r="M80" s="330"/>
      <c r="N80" s="330"/>
      <c r="O80" s="330"/>
      <c r="P80" s="330"/>
      <c r="Q80" s="331">
        <v>2.5077254999999998</v>
      </c>
      <c r="R80" s="330"/>
      <c r="S80" s="330"/>
      <c r="T80" s="330"/>
      <c r="U80" s="313"/>
      <c r="V80" s="330"/>
      <c r="W80" s="330"/>
      <c r="X80" s="332"/>
      <c r="Y80" s="333"/>
      <c r="Z80" s="334"/>
      <c r="AA80" s="419"/>
    </row>
    <row r="81" spans="1:27" s="145" customFormat="1" x14ac:dyDescent="0.25">
      <c r="A81" s="482"/>
      <c r="B81" s="439" t="s">
        <v>257</v>
      </c>
      <c r="C81" s="330"/>
      <c r="D81" s="313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1"/>
      <c r="R81" s="330"/>
      <c r="S81" s="330"/>
      <c r="T81" s="330"/>
      <c r="U81" s="313"/>
      <c r="V81" s="330"/>
      <c r="W81" s="330"/>
      <c r="X81" s="332"/>
      <c r="Y81" s="333"/>
      <c r="Z81" s="334"/>
      <c r="AA81" s="419"/>
    </row>
    <row r="82" spans="1:27" s="145" customFormat="1" x14ac:dyDescent="0.25">
      <c r="A82" s="482"/>
      <c r="B82" s="439" t="s">
        <v>294</v>
      </c>
      <c r="C82" s="330"/>
      <c r="D82" s="313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1"/>
      <c r="R82" s="330"/>
      <c r="S82" s="330"/>
      <c r="T82" s="330"/>
      <c r="U82" s="313"/>
      <c r="V82" s="330"/>
      <c r="W82" s="330"/>
      <c r="X82" s="332"/>
      <c r="Y82" s="333"/>
      <c r="Z82" s="334"/>
      <c r="AA82" s="419"/>
    </row>
    <row r="83" spans="1:27" s="145" customFormat="1" x14ac:dyDescent="0.25">
      <c r="A83" s="482"/>
      <c r="B83" s="439" t="s">
        <v>295</v>
      </c>
      <c r="C83" s="330"/>
      <c r="D83" s="313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1"/>
      <c r="R83" s="330"/>
      <c r="S83" s="330"/>
      <c r="T83" s="330"/>
      <c r="U83" s="313"/>
      <c r="V83" s="330"/>
      <c r="W83" s="330"/>
      <c r="X83" s="332"/>
      <c r="Y83" s="333"/>
      <c r="Z83" s="334"/>
      <c r="AA83" s="419"/>
    </row>
    <row r="84" spans="1:27" s="145" customFormat="1" x14ac:dyDescent="0.25">
      <c r="A84" s="482"/>
      <c r="B84" s="439" t="s">
        <v>296</v>
      </c>
      <c r="C84" s="330"/>
      <c r="D84" s="313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1"/>
      <c r="R84" s="330"/>
      <c r="S84" s="330"/>
      <c r="T84" s="330"/>
      <c r="U84" s="313"/>
      <c r="V84" s="330"/>
      <c r="W84" s="330"/>
      <c r="X84" s="332"/>
      <c r="Y84" s="333"/>
      <c r="Z84" s="334"/>
      <c r="AA84" s="419"/>
    </row>
    <row r="85" spans="1:27" s="145" customFormat="1" ht="31.5" x14ac:dyDescent="0.25">
      <c r="A85" s="482"/>
      <c r="B85" s="439" t="s">
        <v>297</v>
      </c>
      <c r="C85" s="330"/>
      <c r="D85" s="313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1"/>
      <c r="R85" s="330"/>
      <c r="S85" s="330"/>
      <c r="T85" s="330"/>
      <c r="U85" s="313"/>
      <c r="V85" s="330"/>
      <c r="W85" s="330"/>
      <c r="X85" s="332"/>
      <c r="Y85" s="333"/>
      <c r="Z85" s="334"/>
      <c r="AA85" s="419"/>
    </row>
    <row r="86" spans="1:27" s="145" customFormat="1" ht="31.5" x14ac:dyDescent="0.25">
      <c r="A86" s="482"/>
      <c r="B86" s="439" t="s">
        <v>298</v>
      </c>
      <c r="C86" s="330"/>
      <c r="D86" s="313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1"/>
      <c r="R86" s="330"/>
      <c r="S86" s="330"/>
      <c r="T86" s="330"/>
      <c r="U86" s="313"/>
      <c r="V86" s="330"/>
      <c r="W86" s="330"/>
      <c r="X86" s="332"/>
      <c r="Y86" s="333"/>
      <c r="Z86" s="334"/>
      <c r="AA86" s="419"/>
    </row>
    <row r="87" spans="1:27" s="145" customFormat="1" ht="31.5" x14ac:dyDescent="0.25">
      <c r="A87" s="646"/>
      <c r="B87" s="440" t="s">
        <v>299</v>
      </c>
      <c r="C87" s="336"/>
      <c r="D87" s="314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337"/>
      <c r="R87" s="336"/>
      <c r="S87" s="336"/>
      <c r="T87" s="336"/>
      <c r="U87" s="314"/>
      <c r="V87" s="336"/>
      <c r="W87" s="336"/>
      <c r="X87" s="338"/>
      <c r="Y87" s="339"/>
      <c r="Z87" s="340"/>
      <c r="AA87" s="420"/>
    </row>
    <row r="88" spans="1:27" s="145" customFormat="1" ht="31.5" x14ac:dyDescent="0.25">
      <c r="A88" s="723"/>
      <c r="B88" s="438" t="s">
        <v>300</v>
      </c>
      <c r="C88" s="319"/>
      <c r="D88" s="312"/>
      <c r="E88" s="319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28"/>
      <c r="R88" s="319"/>
      <c r="S88" s="319"/>
      <c r="T88" s="319"/>
      <c r="U88" s="312"/>
      <c r="V88" s="319"/>
      <c r="W88" s="319"/>
      <c r="X88" s="324"/>
      <c r="Y88" s="325"/>
      <c r="Z88" s="326"/>
      <c r="AA88" s="418"/>
    </row>
    <row r="89" spans="1:27" s="145" customFormat="1" ht="31.5" x14ac:dyDescent="0.25">
      <c r="A89" s="482"/>
      <c r="B89" s="439" t="s">
        <v>301</v>
      </c>
      <c r="C89" s="330"/>
      <c r="D89" s="313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1"/>
      <c r="R89" s="330"/>
      <c r="S89" s="330"/>
      <c r="T89" s="330"/>
      <c r="U89" s="313"/>
      <c r="V89" s="330"/>
      <c r="W89" s="330"/>
      <c r="X89" s="332"/>
      <c r="Y89" s="333"/>
      <c r="Z89" s="334"/>
      <c r="AA89" s="419"/>
    </row>
    <row r="90" spans="1:27" s="145" customFormat="1" x14ac:dyDescent="0.25">
      <c r="A90" s="482"/>
      <c r="B90" s="439" t="s">
        <v>302</v>
      </c>
      <c r="C90" s="330"/>
      <c r="D90" s="313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1"/>
      <c r="R90" s="330"/>
      <c r="S90" s="330"/>
      <c r="T90" s="330"/>
      <c r="U90" s="313"/>
      <c r="V90" s="330"/>
      <c r="W90" s="330"/>
      <c r="X90" s="332"/>
      <c r="Y90" s="333"/>
      <c r="Z90" s="334"/>
      <c r="AA90" s="419"/>
    </row>
    <row r="91" spans="1:27" s="145" customFormat="1" x14ac:dyDescent="0.25">
      <c r="A91" s="646"/>
      <c r="B91" s="440" t="s">
        <v>303</v>
      </c>
      <c r="C91" s="336"/>
      <c r="D91" s="314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7"/>
      <c r="R91" s="336"/>
      <c r="S91" s="336"/>
      <c r="T91" s="336"/>
      <c r="U91" s="314"/>
      <c r="V91" s="336"/>
      <c r="W91" s="336"/>
      <c r="X91" s="338"/>
      <c r="Y91" s="339"/>
      <c r="Z91" s="340"/>
      <c r="AA91" s="420"/>
    </row>
    <row r="92" spans="1:27" s="145" customFormat="1" x14ac:dyDescent="0.25">
      <c r="A92" s="505" t="s">
        <v>258</v>
      </c>
      <c r="B92" s="506" t="s">
        <v>259</v>
      </c>
      <c r="C92" s="330"/>
      <c r="D92" s="313"/>
      <c r="E92" s="330"/>
      <c r="F92" s="330"/>
      <c r="G92" s="330"/>
      <c r="H92" s="330"/>
      <c r="I92" s="330">
        <v>2015</v>
      </c>
      <c r="J92" s="330">
        <v>2015</v>
      </c>
      <c r="K92" s="330"/>
      <c r="L92" s="330"/>
      <c r="M92" s="330"/>
      <c r="N92" s="330"/>
      <c r="O92" s="330"/>
      <c r="P92" s="330"/>
      <c r="Q92" s="331">
        <v>2.0517562499999999</v>
      </c>
      <c r="R92" s="330"/>
      <c r="S92" s="330"/>
      <c r="T92" s="330"/>
      <c r="U92" s="313"/>
      <c r="V92" s="330"/>
      <c r="W92" s="330"/>
      <c r="X92" s="332"/>
      <c r="Y92" s="333"/>
      <c r="Z92" s="334"/>
      <c r="AA92" s="419"/>
    </row>
    <row r="93" spans="1:27" s="145" customFormat="1" x14ac:dyDescent="0.25">
      <c r="A93" s="482"/>
      <c r="B93" s="439" t="s">
        <v>260</v>
      </c>
      <c r="C93" s="330"/>
      <c r="D93" s="313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1"/>
      <c r="R93" s="330"/>
      <c r="S93" s="330"/>
      <c r="T93" s="330"/>
      <c r="U93" s="313"/>
      <c r="V93" s="330"/>
      <c r="W93" s="330"/>
      <c r="X93" s="332"/>
      <c r="Y93" s="333"/>
      <c r="Z93" s="334"/>
      <c r="AA93" s="419"/>
    </row>
    <row r="94" spans="1:27" s="145" customFormat="1" ht="31.5" x14ac:dyDescent="0.25">
      <c r="A94" s="482"/>
      <c r="B94" s="439" t="s">
        <v>261</v>
      </c>
      <c r="C94" s="330"/>
      <c r="D94" s="313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1"/>
      <c r="R94" s="330"/>
      <c r="S94" s="330"/>
      <c r="T94" s="330"/>
      <c r="U94" s="313"/>
      <c r="V94" s="330"/>
      <c r="W94" s="330"/>
      <c r="X94" s="332"/>
      <c r="Y94" s="333"/>
      <c r="Z94" s="334"/>
      <c r="AA94" s="419"/>
    </row>
    <row r="95" spans="1:27" s="145" customFormat="1" x14ac:dyDescent="0.25">
      <c r="A95" s="482"/>
      <c r="B95" s="439" t="s">
        <v>262</v>
      </c>
      <c r="C95" s="330"/>
      <c r="D95" s="313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1"/>
      <c r="R95" s="330"/>
      <c r="S95" s="330"/>
      <c r="T95" s="330"/>
      <c r="U95" s="313"/>
      <c r="V95" s="330"/>
      <c r="W95" s="330"/>
      <c r="X95" s="332"/>
      <c r="Y95" s="333"/>
      <c r="Z95" s="334"/>
      <c r="AA95" s="419"/>
    </row>
    <row r="96" spans="1:27" s="145" customFormat="1" x14ac:dyDescent="0.25">
      <c r="A96" s="482"/>
      <c r="B96" s="439" t="s">
        <v>263</v>
      </c>
      <c r="C96" s="330"/>
      <c r="D96" s="313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1"/>
      <c r="R96" s="330"/>
      <c r="S96" s="330"/>
      <c r="T96" s="330"/>
      <c r="U96" s="313"/>
      <c r="V96" s="330"/>
      <c r="W96" s="330"/>
      <c r="X96" s="332"/>
      <c r="Y96" s="333"/>
      <c r="Z96" s="334"/>
      <c r="AA96" s="419"/>
    </row>
    <row r="97" spans="1:27" s="145" customFormat="1" ht="31.5" x14ac:dyDescent="0.25">
      <c r="A97" s="482"/>
      <c r="B97" s="439" t="s">
        <v>264</v>
      </c>
      <c r="C97" s="330"/>
      <c r="D97" s="313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1"/>
      <c r="R97" s="330"/>
      <c r="S97" s="330"/>
      <c r="T97" s="330"/>
      <c r="U97" s="313"/>
      <c r="V97" s="330"/>
      <c r="W97" s="330"/>
      <c r="X97" s="332"/>
      <c r="Y97" s="333"/>
      <c r="Z97" s="334"/>
      <c r="AA97" s="419"/>
    </row>
    <row r="98" spans="1:27" s="145" customFormat="1" x14ac:dyDescent="0.25">
      <c r="A98" s="482"/>
      <c r="B98" s="439" t="s">
        <v>265</v>
      </c>
      <c r="C98" s="330"/>
      <c r="D98" s="313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1"/>
      <c r="R98" s="330"/>
      <c r="S98" s="330"/>
      <c r="T98" s="330"/>
      <c r="U98" s="313"/>
      <c r="V98" s="330"/>
      <c r="W98" s="330"/>
      <c r="X98" s="332"/>
      <c r="Y98" s="333"/>
      <c r="Z98" s="334"/>
      <c r="AA98" s="419"/>
    </row>
    <row r="99" spans="1:27" s="145" customFormat="1" ht="31.5" x14ac:dyDescent="0.25">
      <c r="A99" s="482"/>
      <c r="B99" s="439" t="s">
        <v>266</v>
      </c>
      <c r="C99" s="330"/>
      <c r="D99" s="313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1"/>
      <c r="R99" s="330"/>
      <c r="S99" s="330"/>
      <c r="T99" s="330"/>
      <c r="U99" s="313"/>
      <c r="V99" s="330"/>
      <c r="W99" s="330"/>
      <c r="X99" s="332"/>
      <c r="Y99" s="333"/>
      <c r="Z99" s="334"/>
      <c r="AA99" s="419"/>
    </row>
    <row r="100" spans="1:27" s="145" customFormat="1" x14ac:dyDescent="0.25">
      <c r="A100" s="482"/>
      <c r="B100" s="439" t="s">
        <v>267</v>
      </c>
      <c r="C100" s="330"/>
      <c r="D100" s="313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1"/>
      <c r="R100" s="330"/>
      <c r="S100" s="330"/>
      <c r="T100" s="330"/>
      <c r="U100" s="313"/>
      <c r="V100" s="330"/>
      <c r="W100" s="330"/>
      <c r="X100" s="332"/>
      <c r="Y100" s="333"/>
      <c r="Z100" s="334"/>
      <c r="AA100" s="419"/>
    </row>
    <row r="101" spans="1:27" s="145" customFormat="1" x14ac:dyDescent="0.25">
      <c r="A101" s="482"/>
      <c r="B101" s="439" t="s">
        <v>292</v>
      </c>
      <c r="C101" s="330"/>
      <c r="D101" s="313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1"/>
      <c r="R101" s="330"/>
      <c r="S101" s="330"/>
      <c r="T101" s="330"/>
      <c r="U101" s="313"/>
      <c r="V101" s="330"/>
      <c r="W101" s="330"/>
      <c r="X101" s="332"/>
      <c r="Y101" s="333"/>
      <c r="Z101" s="334"/>
      <c r="AA101" s="419"/>
    </row>
    <row r="102" spans="1:27" s="145" customFormat="1" ht="67.5" customHeight="1" thickBot="1" x14ac:dyDescent="0.3">
      <c r="A102" s="706" t="s">
        <v>81</v>
      </c>
      <c r="B102" s="707" t="s">
        <v>463</v>
      </c>
      <c r="C102" s="708"/>
      <c r="D102" s="709"/>
      <c r="E102" s="708"/>
      <c r="F102" s="708"/>
      <c r="G102" s="708"/>
      <c r="H102" s="708"/>
      <c r="I102" s="708">
        <v>2015</v>
      </c>
      <c r="J102" s="708">
        <v>2015</v>
      </c>
      <c r="K102" s="708"/>
      <c r="L102" s="708"/>
      <c r="M102" s="708"/>
      <c r="N102" s="708"/>
      <c r="O102" s="708"/>
      <c r="P102" s="708"/>
      <c r="Q102" s="710">
        <v>9.9784020000000001E-2</v>
      </c>
      <c r="R102" s="708"/>
      <c r="S102" s="708"/>
      <c r="T102" s="708"/>
      <c r="U102" s="724" t="s">
        <v>464</v>
      </c>
      <c r="V102" s="708"/>
      <c r="W102" s="708"/>
      <c r="X102" s="711"/>
      <c r="Y102" s="712"/>
      <c r="Z102" s="713"/>
      <c r="AA102" s="714"/>
    </row>
    <row r="103" spans="1:27" s="145" customFormat="1" x14ac:dyDescent="0.25">
      <c r="A103" s="461"/>
      <c r="B103" s="462"/>
      <c r="C103" s="348"/>
      <c r="D103" s="347"/>
      <c r="E103" s="348"/>
      <c r="F103" s="348"/>
      <c r="G103" s="348"/>
      <c r="H103" s="348"/>
      <c r="I103" s="348"/>
      <c r="J103" s="348"/>
      <c r="K103" s="348"/>
      <c r="L103" s="348"/>
      <c r="M103" s="348"/>
      <c r="N103" s="348"/>
      <c r="O103" s="348"/>
      <c r="P103" s="348"/>
      <c r="Q103" s="349"/>
      <c r="R103" s="348"/>
      <c r="S103" s="348"/>
      <c r="T103" s="348"/>
      <c r="U103" s="347"/>
      <c r="V103" s="348"/>
      <c r="W103" s="348"/>
      <c r="X103" s="463"/>
      <c r="Y103" s="350"/>
      <c r="Z103" s="464"/>
      <c r="AA103" s="464"/>
    </row>
    <row r="104" spans="1:27" s="145" customFormat="1" x14ac:dyDescent="0.25">
      <c r="A104" s="461"/>
      <c r="B104" s="462"/>
      <c r="C104" s="348"/>
      <c r="D104" s="347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348"/>
      <c r="P104" s="348"/>
      <c r="Q104" s="349"/>
      <c r="R104" s="348"/>
      <c r="S104" s="348"/>
      <c r="T104" s="348"/>
      <c r="U104" s="347"/>
      <c r="V104" s="348"/>
      <c r="W104" s="348"/>
      <c r="X104" s="463"/>
      <c r="Y104" s="350"/>
      <c r="Z104" s="464"/>
      <c r="AA104" s="464"/>
    </row>
    <row r="105" spans="1:27" s="145" customFormat="1" x14ac:dyDescent="0.25">
      <c r="A105" s="461"/>
      <c r="B105" s="462"/>
      <c r="C105" s="348"/>
      <c r="D105" s="347"/>
      <c r="E105" s="348"/>
      <c r="F105" s="348"/>
      <c r="G105" s="348"/>
      <c r="H105" s="348"/>
      <c r="I105" s="348"/>
      <c r="J105" s="348"/>
      <c r="K105" s="348"/>
      <c r="L105" s="348"/>
      <c r="M105" s="348"/>
      <c r="N105" s="348"/>
      <c r="O105" s="348"/>
      <c r="P105" s="348"/>
      <c r="Q105" s="349"/>
      <c r="R105" s="348"/>
      <c r="S105" s="348"/>
      <c r="T105" s="348"/>
      <c r="U105" s="347"/>
      <c r="V105" s="348"/>
      <c r="W105" s="348"/>
      <c r="X105" s="463"/>
      <c r="Y105" s="350"/>
      <c r="Z105" s="464"/>
      <c r="AA105" s="464"/>
    </row>
    <row r="106" spans="1:27" s="145" customFormat="1" x14ac:dyDescent="0.25">
      <c r="A106" s="461"/>
      <c r="B106" s="462"/>
      <c r="C106" s="348"/>
      <c r="D106" s="347"/>
      <c r="E106" s="348"/>
      <c r="F106" s="348"/>
      <c r="G106" s="348"/>
      <c r="H106" s="348"/>
      <c r="I106" s="348"/>
      <c r="J106" s="348"/>
      <c r="K106" s="348"/>
      <c r="L106" s="348"/>
      <c r="M106" s="348"/>
      <c r="N106" s="348"/>
      <c r="O106" s="348"/>
      <c r="P106" s="348"/>
      <c r="Q106" s="349"/>
      <c r="R106" s="348"/>
      <c r="S106" s="348"/>
      <c r="T106" s="348"/>
      <c r="U106" s="347"/>
      <c r="V106" s="348"/>
      <c r="W106" s="348"/>
      <c r="X106" s="463"/>
      <c r="Y106" s="350"/>
      <c r="Z106" s="464"/>
      <c r="AA106" s="464"/>
    </row>
    <row r="107" spans="1:27" s="145" customFormat="1" x14ac:dyDescent="0.25">
      <c r="A107" s="461"/>
      <c r="B107" s="462"/>
      <c r="C107" s="348"/>
      <c r="D107" s="347"/>
      <c r="E107" s="348"/>
      <c r="F107" s="348"/>
      <c r="G107" s="348"/>
      <c r="H107" s="348"/>
      <c r="I107" s="348"/>
      <c r="J107" s="348"/>
      <c r="K107" s="348"/>
      <c r="L107" s="348"/>
      <c r="M107" s="348"/>
      <c r="N107" s="348"/>
      <c r="O107" s="348"/>
      <c r="P107" s="348"/>
      <c r="Q107" s="349"/>
      <c r="R107" s="348"/>
      <c r="S107" s="348"/>
      <c r="T107" s="348"/>
      <c r="U107" s="347"/>
      <c r="V107" s="348"/>
      <c r="W107" s="348"/>
      <c r="X107" s="463"/>
      <c r="Y107" s="350"/>
      <c r="Z107" s="464"/>
      <c r="AA107" s="464"/>
    </row>
    <row r="108" spans="1:27" s="145" customFormat="1" x14ac:dyDescent="0.25">
      <c r="A108" s="461"/>
      <c r="B108" s="462"/>
      <c r="C108" s="348"/>
      <c r="D108" s="347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8"/>
      <c r="P108" s="348"/>
      <c r="Q108" s="349"/>
      <c r="R108" s="348"/>
      <c r="S108" s="348"/>
      <c r="T108" s="348"/>
      <c r="U108" s="347"/>
      <c r="V108" s="348"/>
      <c r="W108" s="348"/>
      <c r="X108" s="463"/>
      <c r="Y108" s="350"/>
      <c r="Z108" s="464"/>
      <c r="AA108" s="464"/>
    </row>
    <row r="109" spans="1:27" s="145" customFormat="1" x14ac:dyDescent="0.25">
      <c r="A109" s="461"/>
      <c r="B109" s="462"/>
      <c r="C109" s="348"/>
      <c r="D109" s="347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8"/>
      <c r="Q109" s="349"/>
      <c r="R109" s="348"/>
      <c r="S109" s="348"/>
      <c r="T109" s="348"/>
      <c r="U109" s="347"/>
      <c r="V109" s="348"/>
      <c r="W109" s="348"/>
      <c r="X109" s="463"/>
      <c r="Y109" s="350"/>
      <c r="Z109" s="464"/>
      <c r="AA109" s="464"/>
    </row>
    <row r="110" spans="1:27" s="145" customFormat="1" x14ac:dyDescent="0.25">
      <c r="A110" s="461"/>
      <c r="B110" s="462"/>
      <c r="C110" s="348"/>
      <c r="D110" s="347"/>
      <c r="E110" s="348"/>
      <c r="F110" s="348"/>
      <c r="G110" s="348"/>
      <c r="H110" s="348"/>
      <c r="I110" s="348"/>
      <c r="J110" s="348"/>
      <c r="K110" s="348"/>
      <c r="L110" s="348"/>
      <c r="M110" s="348"/>
      <c r="N110" s="348"/>
      <c r="O110" s="348"/>
      <c r="P110" s="348"/>
      <c r="Q110" s="349"/>
      <c r="R110" s="348"/>
      <c r="S110" s="348"/>
      <c r="T110" s="348"/>
      <c r="U110" s="347"/>
      <c r="V110" s="348"/>
      <c r="W110" s="348"/>
      <c r="X110" s="463"/>
      <c r="Y110" s="350"/>
      <c r="Z110" s="464"/>
      <c r="AA110" s="464"/>
    </row>
    <row r="111" spans="1:27" s="145" customFormat="1" x14ac:dyDescent="0.25">
      <c r="A111" s="461"/>
      <c r="B111" s="462"/>
      <c r="C111" s="348"/>
      <c r="D111" s="347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8"/>
      <c r="P111" s="348"/>
      <c r="Q111" s="349"/>
      <c r="R111" s="348"/>
      <c r="S111" s="348"/>
      <c r="T111" s="348"/>
      <c r="U111" s="347"/>
      <c r="V111" s="348"/>
      <c r="W111" s="348"/>
      <c r="X111" s="463"/>
      <c r="Y111" s="350"/>
      <c r="Z111" s="464"/>
      <c r="AA111" s="464"/>
    </row>
    <row r="112" spans="1:27" s="145" customFormat="1" x14ac:dyDescent="0.25">
      <c r="A112" s="461"/>
      <c r="B112" s="462"/>
      <c r="C112" s="348"/>
      <c r="D112" s="347"/>
      <c r="E112" s="348"/>
      <c r="F112" s="348"/>
      <c r="G112" s="348"/>
      <c r="H112" s="348"/>
      <c r="I112" s="348"/>
      <c r="J112" s="348"/>
      <c r="K112" s="348"/>
      <c r="L112" s="348"/>
      <c r="M112" s="348"/>
      <c r="N112" s="348"/>
      <c r="O112" s="348"/>
      <c r="P112" s="348"/>
      <c r="Q112" s="349"/>
      <c r="R112" s="348"/>
      <c r="S112" s="348"/>
      <c r="T112" s="348"/>
      <c r="U112" s="347"/>
      <c r="V112" s="348"/>
      <c r="W112" s="348"/>
      <c r="X112" s="463"/>
      <c r="Y112" s="350"/>
      <c r="Z112" s="464"/>
      <c r="AA112" s="464"/>
    </row>
    <row r="113" spans="1:27" s="145" customFormat="1" x14ac:dyDescent="0.25">
      <c r="A113" s="461"/>
      <c r="B113" s="462"/>
      <c r="C113" s="348"/>
      <c r="D113" s="347"/>
      <c r="E113" s="348"/>
      <c r="F113" s="348"/>
      <c r="G113" s="348"/>
      <c r="H113" s="348"/>
      <c r="I113" s="348"/>
      <c r="J113" s="348"/>
      <c r="K113" s="348"/>
      <c r="L113" s="348"/>
      <c r="M113" s="348"/>
      <c r="N113" s="348"/>
      <c r="O113" s="348"/>
      <c r="P113" s="348"/>
      <c r="Q113" s="349"/>
      <c r="R113" s="348"/>
      <c r="S113" s="348"/>
      <c r="T113" s="348"/>
      <c r="U113" s="347"/>
      <c r="V113" s="348"/>
      <c r="W113" s="348"/>
      <c r="X113" s="463"/>
      <c r="Y113" s="350"/>
      <c r="Z113" s="464"/>
      <c r="AA113" s="464"/>
    </row>
    <row r="114" spans="1:27" s="145" customFormat="1" x14ac:dyDescent="0.25">
      <c r="A114" s="461"/>
      <c r="B114" s="462"/>
      <c r="C114" s="348"/>
      <c r="D114" s="347"/>
      <c r="E114" s="348"/>
      <c r="F114" s="348"/>
      <c r="G114" s="348"/>
      <c r="H114" s="348"/>
      <c r="I114" s="348"/>
      <c r="J114" s="348"/>
      <c r="K114" s="348"/>
      <c r="L114" s="348"/>
      <c r="M114" s="348"/>
      <c r="N114" s="348"/>
      <c r="O114" s="348"/>
      <c r="P114" s="348"/>
      <c r="Q114" s="349"/>
      <c r="R114" s="348"/>
      <c r="S114" s="348"/>
      <c r="T114" s="348"/>
      <c r="U114" s="347"/>
      <c r="V114" s="348"/>
      <c r="W114" s="348"/>
      <c r="X114" s="463"/>
      <c r="Y114" s="350"/>
      <c r="Z114" s="464"/>
      <c r="AA114" s="464"/>
    </row>
    <row r="115" spans="1:27" s="145" customFormat="1" x14ac:dyDescent="0.25">
      <c r="A115" s="461"/>
      <c r="B115" s="462"/>
      <c r="C115" s="348"/>
      <c r="D115" s="347"/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348"/>
      <c r="P115" s="348"/>
      <c r="Q115" s="349"/>
      <c r="R115" s="348"/>
      <c r="S115" s="348"/>
      <c r="T115" s="348"/>
      <c r="U115" s="347"/>
      <c r="V115" s="348"/>
      <c r="W115" s="348"/>
      <c r="X115" s="463"/>
      <c r="Y115" s="350"/>
      <c r="Z115" s="464"/>
      <c r="AA115" s="464"/>
    </row>
    <row r="116" spans="1:27" s="145" customFormat="1" x14ac:dyDescent="0.25">
      <c r="A116" s="461"/>
      <c r="B116" s="462"/>
      <c r="C116" s="348"/>
      <c r="D116" s="347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  <c r="O116" s="348"/>
      <c r="P116" s="348"/>
      <c r="Q116" s="349"/>
      <c r="R116" s="348"/>
      <c r="S116" s="348"/>
      <c r="T116" s="348"/>
      <c r="U116" s="347"/>
      <c r="V116" s="348"/>
      <c r="W116" s="348"/>
      <c r="X116" s="463"/>
      <c r="Y116" s="350"/>
      <c r="Z116" s="464"/>
      <c r="AA116" s="464"/>
    </row>
    <row r="117" spans="1:27" s="145" customFormat="1" x14ac:dyDescent="0.25">
      <c r="A117" s="461"/>
      <c r="B117" s="462"/>
      <c r="C117" s="348"/>
      <c r="D117" s="347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9"/>
      <c r="R117" s="348"/>
      <c r="S117" s="348"/>
      <c r="T117" s="348"/>
      <c r="U117" s="347"/>
      <c r="V117" s="348"/>
      <c r="W117" s="348"/>
      <c r="X117" s="463"/>
      <c r="Y117" s="350"/>
      <c r="Z117" s="464"/>
      <c r="AA117" s="464"/>
    </row>
    <row r="125" spans="1:27" s="725" customFormat="1" ht="23.25" x14ac:dyDescent="0.35">
      <c r="A125" s="727"/>
      <c r="B125" s="725" t="s">
        <v>465</v>
      </c>
      <c r="E125" s="727"/>
      <c r="L125" s="727"/>
      <c r="M125" s="727"/>
      <c r="N125" s="727"/>
      <c r="O125" s="727"/>
      <c r="P125" s="727"/>
      <c r="Q125" s="727"/>
      <c r="R125" s="727"/>
      <c r="S125" s="727"/>
      <c r="T125" s="727"/>
      <c r="U125" s="727"/>
      <c r="V125" s="727"/>
      <c r="W125" s="727"/>
      <c r="X125" s="727"/>
      <c r="Y125" s="726" t="s">
        <v>466</v>
      </c>
      <c r="Z125" s="727"/>
      <c r="AA125" s="727"/>
    </row>
    <row r="126" spans="1:27" s="725" customFormat="1" ht="23.25" x14ac:dyDescent="0.35">
      <c r="A126" s="727"/>
      <c r="E126" s="727"/>
      <c r="F126" s="727"/>
      <c r="G126" s="727"/>
      <c r="H126" s="727"/>
      <c r="I126" s="727"/>
      <c r="J126" s="727"/>
      <c r="K126" s="727"/>
      <c r="L126" s="727"/>
      <c r="M126" s="727"/>
      <c r="N126" s="727"/>
      <c r="O126" s="727"/>
      <c r="P126" s="727"/>
      <c r="Q126" s="727"/>
      <c r="R126" s="727"/>
      <c r="S126" s="727"/>
      <c r="T126" s="727"/>
      <c r="U126" s="727"/>
      <c r="V126" s="727"/>
      <c r="W126" s="727"/>
      <c r="X126" s="727"/>
      <c r="Y126" s="727"/>
      <c r="Z126" s="727"/>
      <c r="AA126" s="727"/>
    </row>
    <row r="127" spans="1:27" s="725" customFormat="1" ht="23.25" x14ac:dyDescent="0.35">
      <c r="A127" s="727"/>
      <c r="E127" s="727"/>
      <c r="F127" s="727"/>
      <c r="G127" s="727"/>
      <c r="H127" s="727"/>
      <c r="I127" s="727"/>
      <c r="J127" s="727"/>
      <c r="K127" s="727"/>
      <c r="L127" s="727"/>
      <c r="M127" s="727"/>
      <c r="N127" s="727"/>
      <c r="O127" s="727"/>
      <c r="P127" s="727"/>
      <c r="Q127" s="727"/>
      <c r="R127" s="727"/>
      <c r="S127" s="727"/>
      <c r="T127" s="727"/>
      <c r="U127" s="727"/>
      <c r="V127" s="727"/>
      <c r="W127" s="727"/>
      <c r="X127" s="727"/>
      <c r="Y127" s="727"/>
      <c r="Z127" s="727"/>
      <c r="AA127" s="727"/>
    </row>
    <row r="128" spans="1:27" s="725" customFormat="1" ht="23.25" x14ac:dyDescent="0.35">
      <c r="A128" s="727"/>
      <c r="B128" s="725" t="s">
        <v>458</v>
      </c>
      <c r="E128" s="727"/>
      <c r="F128" s="727"/>
      <c r="G128" s="727"/>
      <c r="H128" s="727"/>
      <c r="I128" s="727"/>
      <c r="J128" s="727"/>
      <c r="K128" s="727"/>
      <c r="L128" s="727"/>
      <c r="M128" s="727"/>
      <c r="N128" s="727"/>
      <c r="O128" s="727"/>
      <c r="P128" s="727"/>
      <c r="Q128" s="727"/>
      <c r="R128" s="727"/>
      <c r="S128" s="727"/>
      <c r="T128" s="727"/>
      <c r="U128" s="727"/>
      <c r="V128" s="727"/>
      <c r="W128" s="727"/>
      <c r="X128" s="727"/>
      <c r="Y128" s="726" t="s">
        <v>459</v>
      </c>
      <c r="Z128" s="727"/>
      <c r="AA128" s="727"/>
    </row>
  </sheetData>
  <mergeCells count="40">
    <mergeCell ref="U51:U53"/>
    <mergeCell ref="A54:A58"/>
    <mergeCell ref="U54:U55"/>
    <mergeCell ref="U56:U58"/>
    <mergeCell ref="U38:U39"/>
    <mergeCell ref="U40:U42"/>
    <mergeCell ref="A43:A47"/>
    <mergeCell ref="U43:U44"/>
    <mergeCell ref="U45:U47"/>
    <mergeCell ref="A38:A42"/>
    <mergeCell ref="A59:A63"/>
    <mergeCell ref="U59:U60"/>
    <mergeCell ref="U61:U63"/>
    <mergeCell ref="A49:A53"/>
    <mergeCell ref="U49:U50"/>
    <mergeCell ref="O9:O11"/>
    <mergeCell ref="P9:P11"/>
    <mergeCell ref="A9:A11"/>
    <mergeCell ref="A23:A24"/>
    <mergeCell ref="A25:A26"/>
    <mergeCell ref="S9:T10"/>
    <mergeCell ref="U9:W10"/>
    <mergeCell ref="X9:AA9"/>
    <mergeCell ref="X10:Y10"/>
    <mergeCell ref="Z10:AA10"/>
    <mergeCell ref="A19:A22"/>
    <mergeCell ref="U19:U22"/>
    <mergeCell ref="B9:B11"/>
    <mergeCell ref="C9:C11"/>
    <mergeCell ref="D9:D11"/>
    <mergeCell ref="E9:G10"/>
    <mergeCell ref="H9:H11"/>
    <mergeCell ref="Q9:R10"/>
    <mergeCell ref="W1:Y1"/>
    <mergeCell ref="W2:AA2"/>
    <mergeCell ref="A6:AA6"/>
    <mergeCell ref="A7:AA7"/>
    <mergeCell ref="Z8:AA8"/>
    <mergeCell ref="I9:J10"/>
    <mergeCell ref="K9:N1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3"/>
  <sheetViews>
    <sheetView topLeftCell="A67" workbookViewId="0">
      <selection activeCell="N25" sqref="N25:N27"/>
    </sheetView>
  </sheetViews>
  <sheetFormatPr defaultRowHeight="12.75" outlineLevelRow="2" x14ac:dyDescent="0.2"/>
  <cols>
    <col min="1" max="1" width="3.28515625" style="582" customWidth="1"/>
    <col min="2" max="2" width="9.7109375" style="583" customWidth="1"/>
    <col min="3" max="3" width="34.28515625" style="584" customWidth="1"/>
    <col min="4" max="4" width="7.7109375" style="585" customWidth="1"/>
    <col min="5" max="5" width="16.42578125" style="902" customWidth="1"/>
    <col min="6" max="6" width="7.7109375" style="586" customWidth="1"/>
    <col min="7" max="9" width="6.7109375" style="586" customWidth="1"/>
    <col min="10" max="10" width="7.7109375" style="586" customWidth="1"/>
    <col min="11" max="17" width="6.7109375" style="586" customWidth="1"/>
    <col min="18" max="16384" width="9.140625" style="567"/>
  </cols>
  <sheetData>
    <row r="1" spans="1:18" outlineLevel="2" x14ac:dyDescent="0.2">
      <c r="A1" s="900" t="s">
        <v>304</v>
      </c>
      <c r="B1"/>
      <c r="C1" s="562"/>
      <c r="D1" s="563"/>
      <c r="E1" s="564"/>
      <c r="F1" s="565"/>
      <c r="G1" s="565"/>
      <c r="H1" s="565"/>
      <c r="I1" s="565"/>
      <c r="J1" s="565"/>
      <c r="K1" s="565"/>
      <c r="L1" s="566" t="s">
        <v>305</v>
      </c>
      <c r="M1"/>
      <c r="N1" s="565"/>
      <c r="O1" s="565"/>
      <c r="P1" s="565"/>
      <c r="Q1"/>
      <c r="R1"/>
    </row>
    <row r="2" spans="1:18" outlineLevel="1" x14ac:dyDescent="0.2">
      <c r="A2" s="568" t="s">
        <v>306</v>
      </c>
      <c r="B2"/>
      <c r="C2" s="562"/>
      <c r="D2" s="563"/>
      <c r="E2" s="564"/>
      <c r="F2" s="565"/>
      <c r="G2" s="565"/>
      <c r="H2" s="565"/>
      <c r="I2" s="565"/>
      <c r="J2" s="565"/>
      <c r="K2" s="565"/>
      <c r="L2" s="568" t="s">
        <v>472</v>
      </c>
      <c r="M2"/>
      <c r="N2" s="562"/>
      <c r="O2" s="565"/>
      <c r="P2" s="565"/>
      <c r="Q2"/>
      <c r="R2"/>
    </row>
    <row r="3" spans="1:18" outlineLevel="1" x14ac:dyDescent="0.2">
      <c r="A3" s="568" t="s">
        <v>621</v>
      </c>
      <c r="B3"/>
      <c r="C3" s="562"/>
      <c r="D3" s="563"/>
      <c r="E3" s="564"/>
      <c r="F3" s="565"/>
      <c r="G3" s="565"/>
      <c r="H3" s="565"/>
      <c r="I3" s="565"/>
      <c r="J3" s="565"/>
      <c r="K3" s="565"/>
      <c r="L3" s="568" t="s">
        <v>622</v>
      </c>
      <c r="M3"/>
      <c r="N3" s="562"/>
      <c r="O3" s="565"/>
      <c r="P3" s="565"/>
      <c r="Q3"/>
      <c r="R3"/>
    </row>
    <row r="4" spans="1:18" outlineLevel="1" x14ac:dyDescent="0.2">
      <c r="A4" s="568" t="s">
        <v>307</v>
      </c>
      <c r="B4"/>
      <c r="C4" s="562"/>
      <c r="D4" s="563"/>
      <c r="E4" s="564"/>
      <c r="F4" s="565"/>
      <c r="G4" s="565"/>
      <c r="H4" s="565"/>
      <c r="I4" s="565"/>
      <c r="J4" s="565"/>
      <c r="K4" s="565"/>
      <c r="L4" s="568" t="s">
        <v>528</v>
      </c>
      <c r="M4"/>
      <c r="N4" s="562"/>
      <c r="O4" s="565"/>
      <c r="P4" s="565"/>
      <c r="Q4"/>
      <c r="R4"/>
    </row>
    <row r="5" spans="1:18" outlineLevel="1" x14ac:dyDescent="0.2">
      <c r="A5" s="568" t="s">
        <v>474</v>
      </c>
      <c r="B5"/>
      <c r="C5" s="562"/>
      <c r="D5" s="563"/>
      <c r="E5" s="567"/>
      <c r="F5" s="565"/>
      <c r="G5" s="565"/>
      <c r="H5" s="564"/>
      <c r="I5" s="565"/>
      <c r="J5" s="570"/>
      <c r="K5" s="565"/>
      <c r="L5" s="568" t="s">
        <v>474</v>
      </c>
      <c r="M5"/>
      <c r="N5" s="562"/>
      <c r="O5" s="565"/>
      <c r="P5" s="565"/>
      <c r="Q5"/>
      <c r="R5"/>
    </row>
    <row r="6" spans="1:18" x14ac:dyDescent="0.2">
      <c r="A6" s="564"/>
      <c r="B6" s="568"/>
      <c r="C6" s="562"/>
      <c r="D6" s="563"/>
      <c r="E6" s="567"/>
      <c r="F6" s="565"/>
      <c r="G6" s="565"/>
      <c r="H6" s="564"/>
      <c r="I6" s="565"/>
      <c r="J6" s="571"/>
      <c r="K6" s="565"/>
      <c r="L6" s="565"/>
      <c r="M6" s="565"/>
      <c r="N6" s="565"/>
      <c r="O6" s="565"/>
      <c r="P6" s="565"/>
      <c r="Q6" s="565"/>
    </row>
    <row r="7" spans="1:18" x14ac:dyDescent="0.2">
      <c r="A7" s="564"/>
      <c r="B7" s="568"/>
      <c r="C7" s="562"/>
      <c r="D7" s="563"/>
      <c r="E7" s="572"/>
      <c r="F7" s="573"/>
      <c r="G7" s="573"/>
      <c r="H7" s="574" t="s">
        <v>308</v>
      </c>
      <c r="I7" s="574"/>
      <c r="J7" s="570"/>
      <c r="K7" s="565"/>
      <c r="L7" s="565"/>
      <c r="M7" s="565"/>
      <c r="N7" s="565"/>
      <c r="O7" s="565"/>
      <c r="P7" s="565"/>
      <c r="Q7" s="565"/>
    </row>
    <row r="8" spans="1:18" x14ac:dyDescent="0.2">
      <c r="A8" s="564"/>
      <c r="B8" s="568"/>
      <c r="C8" s="562"/>
      <c r="D8" s="563"/>
      <c r="E8" s="567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</row>
    <row r="9" spans="1:18" x14ac:dyDescent="0.2">
      <c r="A9" s="564"/>
      <c r="B9" s="568"/>
      <c r="C9" s="562"/>
      <c r="D9" s="563"/>
      <c r="E9" s="567"/>
      <c r="F9" s="565"/>
      <c r="G9" s="565"/>
      <c r="H9" s="575" t="s">
        <v>693</v>
      </c>
      <c r="I9" s="575"/>
      <c r="J9" s="565"/>
      <c r="K9" s="565"/>
      <c r="L9" s="565"/>
      <c r="M9" s="565"/>
      <c r="N9" s="565"/>
      <c r="O9" s="565"/>
      <c r="P9" s="565"/>
      <c r="Q9" s="565"/>
    </row>
    <row r="10" spans="1:18" x14ac:dyDescent="0.2">
      <c r="A10" s="564"/>
      <c r="B10" s="568"/>
      <c r="C10" s="562"/>
      <c r="D10" s="563"/>
      <c r="E10" s="567"/>
      <c r="F10" s="565"/>
      <c r="G10" s="565"/>
      <c r="H10" s="564" t="s">
        <v>310</v>
      </c>
      <c r="I10" s="564"/>
      <c r="J10" s="565"/>
      <c r="K10" s="565"/>
      <c r="L10" s="565"/>
      <c r="M10" s="565"/>
      <c r="N10" s="565"/>
      <c r="O10" s="565"/>
      <c r="P10" s="565"/>
      <c r="Q10" s="565"/>
    </row>
    <row r="11" spans="1:18" x14ac:dyDescent="0.2">
      <c r="A11" s="564"/>
      <c r="B11" s="568"/>
      <c r="C11" s="562"/>
      <c r="D11" s="563"/>
      <c r="E11" s="567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</row>
    <row r="12" spans="1:18" ht="37.5" customHeight="1" x14ac:dyDescent="0.2">
      <c r="A12" s="564"/>
      <c r="B12" s="568"/>
      <c r="C12" s="576" t="s">
        <v>311</v>
      </c>
      <c r="D12" s="1441" t="s">
        <v>763</v>
      </c>
      <c r="E12" s="1441"/>
      <c r="F12" s="1441"/>
      <c r="G12" s="1441"/>
      <c r="H12" s="1441"/>
      <c r="I12" s="1441"/>
      <c r="J12" s="1441"/>
      <c r="K12" s="1441"/>
      <c r="L12" s="1441"/>
      <c r="M12" s="1441"/>
      <c r="N12" s="1441"/>
      <c r="O12" s="1441"/>
      <c r="P12" s="565"/>
      <c r="Q12" s="565"/>
    </row>
    <row r="13" spans="1:18" x14ac:dyDescent="0.2">
      <c r="A13" s="564"/>
      <c r="B13" s="568"/>
      <c r="C13" s="562"/>
      <c r="D13" s="563"/>
      <c r="E13" s="572"/>
      <c r="F13" s="570"/>
      <c r="G13" s="570"/>
      <c r="H13" s="577" t="s">
        <v>312</v>
      </c>
      <c r="I13" s="577"/>
      <c r="J13" s="570"/>
      <c r="K13" s="570"/>
      <c r="L13" s="565"/>
      <c r="M13" s="565"/>
      <c r="N13" s="565"/>
      <c r="O13" s="565"/>
      <c r="P13" s="565"/>
      <c r="Q13" s="565"/>
    </row>
    <row r="14" spans="1:18" x14ac:dyDescent="0.2">
      <c r="A14" s="578"/>
      <c r="B14" s="579"/>
      <c r="C14" s="562"/>
      <c r="D14" s="563"/>
      <c r="E14" s="567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</row>
    <row r="15" spans="1:18" ht="14.25" x14ac:dyDescent="0.2">
      <c r="A15" s="564"/>
      <c r="B15" s="568"/>
      <c r="C15" s="562"/>
      <c r="D15" s="580" t="s">
        <v>313</v>
      </c>
      <c r="E15" s="564"/>
      <c r="F15" s="565"/>
      <c r="G15" s="565"/>
      <c r="H15" s="565"/>
      <c r="I15" s="580"/>
      <c r="J15" s="580"/>
      <c r="K15" s="565"/>
      <c r="L15" s="565"/>
      <c r="M15" s="565"/>
      <c r="N15" s="565"/>
      <c r="O15" s="565"/>
      <c r="P15" s="565"/>
      <c r="Q15" s="565"/>
      <c r="R15" s="901"/>
    </row>
    <row r="16" spans="1:18" x14ac:dyDescent="0.2">
      <c r="A16" s="564"/>
      <c r="B16" s="568"/>
      <c r="C16" s="562"/>
      <c r="D16" s="580" t="s">
        <v>314</v>
      </c>
      <c r="E16" s="564"/>
      <c r="F16" s="565"/>
      <c r="G16" s="565"/>
      <c r="H16" s="565"/>
      <c r="I16" s="580"/>
      <c r="J16" s="1399" t="s">
        <v>694</v>
      </c>
      <c r="K16" s="1400"/>
      <c r="L16" s="569" t="s">
        <v>315</v>
      </c>
      <c r="M16" s="565"/>
      <c r="N16" s="565"/>
      <c r="O16" s="565"/>
      <c r="P16" s="565"/>
      <c r="Q16" s="565"/>
    </row>
    <row r="17" spans="1:17" outlineLevel="1" x14ac:dyDescent="0.2">
      <c r="A17" s="564"/>
      <c r="B17" s="568"/>
      <c r="C17" s="562"/>
      <c r="D17" s="580" t="s">
        <v>316</v>
      </c>
      <c r="E17" s="564"/>
      <c r="F17" s="565"/>
      <c r="G17" s="565"/>
      <c r="H17" s="565"/>
      <c r="I17" s="580"/>
      <c r="J17" s="1399" t="s">
        <v>695</v>
      </c>
      <c r="K17" s="1400"/>
      <c r="L17" s="569" t="s">
        <v>315</v>
      </c>
      <c r="M17" s="565"/>
      <c r="N17" s="565"/>
      <c r="O17" s="565"/>
      <c r="P17" s="565"/>
      <c r="Q17" s="565"/>
    </row>
    <row r="18" spans="1:17" outlineLevel="1" x14ac:dyDescent="0.2">
      <c r="A18" s="564"/>
      <c r="B18" s="568"/>
      <c r="C18" s="562"/>
      <c r="D18" s="580" t="s">
        <v>317</v>
      </c>
      <c r="E18" s="564"/>
      <c r="F18" s="565"/>
      <c r="G18" s="565"/>
      <c r="H18" s="565"/>
      <c r="I18" s="580"/>
      <c r="J18" s="1399" t="s">
        <v>696</v>
      </c>
      <c r="K18" s="1400"/>
      <c r="L18" s="569" t="s">
        <v>315</v>
      </c>
      <c r="M18" s="565"/>
      <c r="N18" s="565"/>
      <c r="O18" s="565"/>
      <c r="P18" s="565"/>
      <c r="Q18" s="565"/>
    </row>
    <row r="19" spans="1:17" outlineLevel="1" x14ac:dyDescent="0.2">
      <c r="A19" s="564"/>
      <c r="B19" s="568"/>
      <c r="C19" s="562"/>
      <c r="D19" s="580" t="s">
        <v>318</v>
      </c>
      <c r="E19" s="564"/>
      <c r="F19" s="565"/>
      <c r="G19" s="565"/>
      <c r="H19" s="565"/>
      <c r="I19" s="580"/>
      <c r="J19" s="1399" t="s">
        <v>697</v>
      </c>
      <c r="K19" s="1400"/>
      <c r="L19" s="569" t="s">
        <v>315</v>
      </c>
      <c r="M19" s="565"/>
      <c r="N19" s="565"/>
      <c r="O19" s="565"/>
      <c r="P19" s="565"/>
      <c r="Q19" s="565"/>
    </row>
    <row r="20" spans="1:17" x14ac:dyDescent="0.2">
      <c r="A20" s="564"/>
      <c r="B20" s="568"/>
      <c r="C20" s="562"/>
      <c r="D20" s="580" t="s">
        <v>626</v>
      </c>
      <c r="E20" s="564"/>
      <c r="F20" s="565"/>
      <c r="G20" s="565"/>
      <c r="H20" s="565"/>
      <c r="I20" s="580"/>
      <c r="J20" s="1399" t="s">
        <v>698</v>
      </c>
      <c r="K20" s="1400"/>
      <c r="L20" s="569" t="s">
        <v>315</v>
      </c>
      <c r="M20" s="565"/>
      <c r="N20" s="565"/>
      <c r="O20" s="565"/>
      <c r="P20" s="565"/>
      <c r="Q20" s="565"/>
    </row>
    <row r="21" spans="1:17" outlineLevel="1" x14ac:dyDescent="0.2">
      <c r="A21" s="564"/>
      <c r="B21" s="568"/>
      <c r="C21" s="562"/>
      <c r="D21" s="580" t="s">
        <v>319</v>
      </c>
      <c r="E21" s="564"/>
      <c r="F21" s="565"/>
      <c r="G21" s="565"/>
      <c r="H21" s="565"/>
      <c r="I21" s="580"/>
      <c r="J21" s="1399" t="s">
        <v>699</v>
      </c>
      <c r="K21" s="1400"/>
      <c r="L21" s="569" t="s">
        <v>320</v>
      </c>
      <c r="M21" s="565"/>
      <c r="N21" s="565"/>
      <c r="O21" s="565"/>
      <c r="P21" s="565"/>
      <c r="Q21" s="565"/>
    </row>
    <row r="22" spans="1:17" x14ac:dyDescent="0.2">
      <c r="A22" s="564"/>
      <c r="B22" s="568"/>
      <c r="C22" s="562"/>
      <c r="D22" s="581" t="s">
        <v>485</v>
      </c>
      <c r="E22" s="564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</row>
    <row r="25" spans="1:17" ht="18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393"/>
      <c r="L25" s="1393"/>
      <c r="M25" s="1393"/>
      <c r="N25" s="1392" t="s">
        <v>328</v>
      </c>
      <c r="O25" s="1392" t="s">
        <v>329</v>
      </c>
      <c r="P25" s="1392" t="s">
        <v>627</v>
      </c>
      <c r="Q25" s="1392" t="s">
        <v>628</v>
      </c>
    </row>
    <row r="26" spans="1:17" ht="15.75" customHeight="1" x14ac:dyDescent="0.2">
      <c r="A26" s="1393"/>
      <c r="B26" s="1395"/>
      <c r="C26" s="1396"/>
      <c r="D26" s="1392"/>
      <c r="E26" s="1393"/>
      <c r="F26" s="1392" t="s">
        <v>330</v>
      </c>
      <c r="G26" s="1392" t="s">
        <v>331</v>
      </c>
      <c r="H26" s="1393"/>
      <c r="I26" s="1393"/>
      <c r="J26" s="1392" t="s">
        <v>330</v>
      </c>
      <c r="K26" s="1392" t="s">
        <v>331</v>
      </c>
      <c r="L26" s="1393"/>
      <c r="M26" s="1393"/>
      <c r="N26" s="1392"/>
      <c r="O26" s="1392"/>
      <c r="P26" s="1392"/>
      <c r="Q26" s="1392"/>
    </row>
    <row r="27" spans="1:17" ht="15.75" customHeight="1" x14ac:dyDescent="0.2">
      <c r="A27" s="1393"/>
      <c r="B27" s="1395"/>
      <c r="C27" s="1396"/>
      <c r="D27" s="1392"/>
      <c r="E27" s="1393"/>
      <c r="F27" s="1393"/>
      <c r="G27" s="587" t="s">
        <v>332</v>
      </c>
      <c r="H27" s="587" t="s">
        <v>333</v>
      </c>
      <c r="I27" s="587" t="s">
        <v>334</v>
      </c>
      <c r="J27" s="1393"/>
      <c r="K27" s="587" t="s">
        <v>332</v>
      </c>
      <c r="L27" s="587" t="s">
        <v>333</v>
      </c>
      <c r="M27" s="587" t="s">
        <v>334</v>
      </c>
      <c r="N27" s="1392"/>
      <c r="O27" s="1392"/>
      <c r="P27" s="1392"/>
      <c r="Q27" s="1392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0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434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417</v>
      </c>
      <c r="C30" s="592" t="s">
        <v>629</v>
      </c>
      <c r="D30" s="593" t="s">
        <v>416</v>
      </c>
      <c r="E30" s="594">
        <v>6</v>
      </c>
      <c r="F30" s="595">
        <v>204.18</v>
      </c>
      <c r="G30" s="595">
        <v>34.659999999999997</v>
      </c>
      <c r="H30" s="595">
        <v>162.31</v>
      </c>
      <c r="I30" s="595">
        <v>17.47</v>
      </c>
      <c r="J30" s="596">
        <v>1225</v>
      </c>
      <c r="K30" s="596">
        <v>208</v>
      </c>
      <c r="L30" s="596">
        <v>974</v>
      </c>
      <c r="M30" s="596">
        <v>105</v>
      </c>
      <c r="N30" s="596">
        <v>3.32</v>
      </c>
      <c r="O30" s="596">
        <v>19.920000000000002</v>
      </c>
      <c r="P30" s="596">
        <v>1.37</v>
      </c>
      <c r="Q30" s="596">
        <v>8.2200000000000006</v>
      </c>
    </row>
    <row r="31" spans="1:17" ht="96" x14ac:dyDescent="0.2">
      <c r="A31" s="590">
        <v>2</v>
      </c>
      <c r="B31" s="591" t="s">
        <v>419</v>
      </c>
      <c r="C31" s="592" t="s">
        <v>630</v>
      </c>
      <c r="D31" s="593" t="s">
        <v>359</v>
      </c>
      <c r="E31" s="594">
        <v>6</v>
      </c>
      <c r="F31" s="595">
        <v>14.63</v>
      </c>
      <c r="G31" s="595">
        <v>10.42</v>
      </c>
      <c r="H31" s="595">
        <v>3.68</v>
      </c>
      <c r="I31" s="595">
        <v>0.15</v>
      </c>
      <c r="J31" s="596">
        <v>88</v>
      </c>
      <c r="K31" s="596">
        <v>63</v>
      </c>
      <c r="L31" s="596">
        <v>22</v>
      </c>
      <c r="M31" s="596">
        <v>1</v>
      </c>
      <c r="N31" s="596">
        <v>0.91349999999999998</v>
      </c>
      <c r="O31" s="596">
        <v>5.48</v>
      </c>
      <c r="P31" s="596">
        <v>0.01</v>
      </c>
      <c r="Q31" s="596">
        <v>0.06</v>
      </c>
    </row>
    <row r="32" spans="1:17" x14ac:dyDescent="0.2">
      <c r="A32" s="1388" t="s">
        <v>631</v>
      </c>
      <c r="B32" s="1387"/>
      <c r="C32" s="1387"/>
      <c r="D32" s="1387"/>
      <c r="E32" s="1387"/>
      <c r="F32" s="1387"/>
      <c r="G32" s="1387"/>
      <c r="H32" s="1387"/>
      <c r="I32" s="1387"/>
      <c r="J32" s="599">
        <v>22183</v>
      </c>
      <c r="K32" s="596"/>
      <c r="L32" s="596"/>
      <c r="M32" s="596"/>
      <c r="N32" s="596"/>
      <c r="O32" s="599">
        <v>29.21</v>
      </c>
      <c r="P32" s="596"/>
      <c r="Q32" s="599">
        <v>9.52</v>
      </c>
    </row>
    <row r="33" spans="1:17" ht="19.149999999999999" customHeight="1" x14ac:dyDescent="0.2">
      <c r="A33" s="1391" t="s">
        <v>436</v>
      </c>
      <c r="B33" s="1387"/>
      <c r="C33" s="1387"/>
      <c r="D33" s="1387"/>
      <c r="E33" s="1387"/>
      <c r="F33" s="1387"/>
      <c r="G33" s="1387"/>
      <c r="H33" s="1387"/>
      <c r="I33" s="1387"/>
      <c r="J33" s="1387"/>
      <c r="K33" s="1387"/>
      <c r="L33" s="1387"/>
      <c r="M33" s="1387"/>
      <c r="N33" s="1387"/>
      <c r="O33" s="1387"/>
      <c r="P33" s="1387"/>
      <c r="Q33" s="1387"/>
    </row>
    <row r="34" spans="1:17" ht="96" x14ac:dyDescent="0.2">
      <c r="A34" s="590">
        <v>3</v>
      </c>
      <c r="B34" s="591" t="s">
        <v>562</v>
      </c>
      <c r="C34" s="592" t="s">
        <v>632</v>
      </c>
      <c r="D34" s="593" t="s">
        <v>420</v>
      </c>
      <c r="E34" s="597">
        <v>0.48</v>
      </c>
      <c r="F34" s="595">
        <v>3185.92</v>
      </c>
      <c r="G34" s="595">
        <v>395.58</v>
      </c>
      <c r="H34" s="595">
        <v>25.52</v>
      </c>
      <c r="I34" s="595">
        <v>0.15</v>
      </c>
      <c r="J34" s="596">
        <v>1529</v>
      </c>
      <c r="K34" s="596">
        <v>190</v>
      </c>
      <c r="L34" s="596">
        <v>12</v>
      </c>
      <c r="M34" s="596"/>
      <c r="N34" s="596">
        <v>34.700000000000003</v>
      </c>
      <c r="O34" s="596">
        <v>16.66</v>
      </c>
      <c r="P34" s="596">
        <v>0.01</v>
      </c>
      <c r="Q34" s="596"/>
    </row>
    <row r="35" spans="1:17" ht="132" x14ac:dyDescent="0.2">
      <c r="A35" s="590">
        <v>4</v>
      </c>
      <c r="B35" s="591" t="s">
        <v>421</v>
      </c>
      <c r="C35" s="592" t="s">
        <v>633</v>
      </c>
      <c r="D35" s="593" t="s">
        <v>359</v>
      </c>
      <c r="E35" s="594">
        <v>6</v>
      </c>
      <c r="F35" s="595">
        <v>13.95</v>
      </c>
      <c r="G35" s="595">
        <v>13.41</v>
      </c>
      <c r="H35" s="596"/>
      <c r="I35" s="596"/>
      <c r="J35" s="596">
        <v>84</v>
      </c>
      <c r="K35" s="596">
        <v>80</v>
      </c>
      <c r="L35" s="596"/>
      <c r="M35" s="596"/>
      <c r="N35" s="596">
        <v>1.1759999999999999</v>
      </c>
      <c r="O35" s="596">
        <v>7.06</v>
      </c>
      <c r="P35" s="596"/>
      <c r="Q35" s="596"/>
    </row>
    <row r="36" spans="1:17" ht="99" x14ac:dyDescent="0.2">
      <c r="A36" s="590">
        <v>5</v>
      </c>
      <c r="B36" s="591" t="s">
        <v>422</v>
      </c>
      <c r="C36" s="592" t="s">
        <v>634</v>
      </c>
      <c r="D36" s="593" t="s">
        <v>423</v>
      </c>
      <c r="E36" s="594">
        <v>1</v>
      </c>
      <c r="F36" s="595">
        <v>2143.8200000000002</v>
      </c>
      <c r="G36" s="595">
        <v>270.18</v>
      </c>
      <c r="H36" s="595">
        <v>662.32</v>
      </c>
      <c r="I36" s="595">
        <v>33.9</v>
      </c>
      <c r="J36" s="596">
        <v>2144</v>
      </c>
      <c r="K36" s="596">
        <v>270</v>
      </c>
      <c r="L36" s="596">
        <v>662</v>
      </c>
      <c r="M36" s="596">
        <v>34</v>
      </c>
      <c r="N36" s="596">
        <v>23.7</v>
      </c>
      <c r="O36" s="596">
        <v>23.7</v>
      </c>
      <c r="P36" s="596">
        <v>2.2000000000000002</v>
      </c>
      <c r="Q36" s="596">
        <v>2.2000000000000002</v>
      </c>
    </row>
    <row r="37" spans="1:17" ht="96" x14ac:dyDescent="0.2">
      <c r="A37" s="590">
        <v>6</v>
      </c>
      <c r="B37" s="591" t="s">
        <v>424</v>
      </c>
      <c r="C37" s="592" t="s">
        <v>635</v>
      </c>
      <c r="D37" s="593" t="s">
        <v>359</v>
      </c>
      <c r="E37" s="594">
        <v>2</v>
      </c>
      <c r="F37" s="595">
        <v>664.27</v>
      </c>
      <c r="G37" s="595">
        <v>653.38</v>
      </c>
      <c r="H37" s="596"/>
      <c r="I37" s="596"/>
      <c r="J37" s="596">
        <v>1329</v>
      </c>
      <c r="K37" s="596">
        <v>1307</v>
      </c>
      <c r="L37" s="596"/>
      <c r="M37" s="596"/>
      <c r="N37" s="596">
        <v>38.4</v>
      </c>
      <c r="O37" s="596">
        <v>76.8</v>
      </c>
      <c r="P37" s="596"/>
      <c r="Q37" s="596"/>
    </row>
    <row r="38" spans="1:17" x14ac:dyDescent="0.2">
      <c r="A38" s="1388" t="s">
        <v>636</v>
      </c>
      <c r="B38" s="1387"/>
      <c r="C38" s="1387"/>
      <c r="D38" s="1387"/>
      <c r="E38" s="1387"/>
      <c r="F38" s="1387"/>
      <c r="G38" s="1387"/>
      <c r="H38" s="1387"/>
      <c r="I38" s="1387"/>
      <c r="J38" s="599">
        <v>93367</v>
      </c>
      <c r="K38" s="596"/>
      <c r="L38" s="596"/>
      <c r="M38" s="596"/>
      <c r="N38" s="596"/>
      <c r="O38" s="599">
        <v>142.85</v>
      </c>
      <c r="P38" s="596"/>
      <c r="Q38" s="599">
        <v>2.5299999999999998</v>
      </c>
    </row>
    <row r="39" spans="1:17" ht="19.149999999999999" customHeight="1" x14ac:dyDescent="0.2">
      <c r="A39" s="1391" t="s">
        <v>438</v>
      </c>
      <c r="B39" s="1387"/>
      <c r="C39" s="1387"/>
      <c r="D39" s="1387"/>
      <c r="E39" s="1387"/>
      <c r="F39" s="1387"/>
      <c r="G39" s="1387"/>
      <c r="H39" s="1387"/>
      <c r="I39" s="1387"/>
      <c r="J39" s="1387"/>
      <c r="K39" s="1387"/>
      <c r="L39" s="1387"/>
      <c r="M39" s="1387"/>
      <c r="N39" s="1387"/>
      <c r="O39" s="1387"/>
      <c r="P39" s="1387"/>
      <c r="Q39" s="1387"/>
    </row>
    <row r="40" spans="1:17" ht="96" x14ac:dyDescent="0.2">
      <c r="A40" s="590">
        <v>7</v>
      </c>
      <c r="B40" s="591" t="s">
        <v>425</v>
      </c>
      <c r="C40" s="592" t="s">
        <v>637</v>
      </c>
      <c r="D40" s="593" t="s">
        <v>361</v>
      </c>
      <c r="E40" s="594">
        <v>2</v>
      </c>
      <c r="F40" s="595">
        <v>48.8</v>
      </c>
      <c r="G40" s="595">
        <v>48.8</v>
      </c>
      <c r="H40" s="596"/>
      <c r="I40" s="596"/>
      <c r="J40" s="596">
        <v>98</v>
      </c>
      <c r="K40" s="596">
        <v>98</v>
      </c>
      <c r="L40" s="596"/>
      <c r="M40" s="596"/>
      <c r="N40" s="596">
        <v>3.5</v>
      </c>
      <c r="O40" s="596">
        <v>7</v>
      </c>
      <c r="P40" s="596"/>
      <c r="Q40" s="596"/>
    </row>
    <row r="41" spans="1:17" ht="96" x14ac:dyDescent="0.2">
      <c r="A41" s="590">
        <v>8</v>
      </c>
      <c r="B41" s="591" t="s">
        <v>426</v>
      </c>
      <c r="C41" s="592" t="s">
        <v>638</v>
      </c>
      <c r="D41" s="593" t="s">
        <v>427</v>
      </c>
      <c r="E41" s="594">
        <v>1</v>
      </c>
      <c r="F41" s="595">
        <v>390.22</v>
      </c>
      <c r="G41" s="595">
        <v>390.22</v>
      </c>
      <c r="H41" s="596"/>
      <c r="I41" s="596"/>
      <c r="J41" s="596">
        <v>390</v>
      </c>
      <c r="K41" s="596">
        <v>390</v>
      </c>
      <c r="L41" s="596"/>
      <c r="M41" s="596"/>
      <c r="N41" s="596">
        <v>29</v>
      </c>
      <c r="O41" s="596">
        <v>29</v>
      </c>
      <c r="P41" s="596"/>
      <c r="Q41" s="596"/>
    </row>
    <row r="42" spans="1:17" ht="96" x14ac:dyDescent="0.2">
      <c r="A42" s="590">
        <v>9</v>
      </c>
      <c r="B42" s="591" t="s">
        <v>408</v>
      </c>
      <c r="C42" s="592" t="s">
        <v>639</v>
      </c>
      <c r="D42" s="593" t="s">
        <v>361</v>
      </c>
      <c r="E42" s="594">
        <v>4</v>
      </c>
      <c r="F42" s="595">
        <v>27.72</v>
      </c>
      <c r="G42" s="595">
        <v>27.72</v>
      </c>
      <c r="H42" s="596"/>
      <c r="I42" s="596"/>
      <c r="J42" s="596">
        <v>111</v>
      </c>
      <c r="K42" s="596">
        <v>111</v>
      </c>
      <c r="L42" s="596"/>
      <c r="M42" s="596"/>
      <c r="N42" s="596">
        <v>2</v>
      </c>
      <c r="O42" s="596">
        <v>8</v>
      </c>
      <c r="P42" s="596"/>
      <c r="Q42" s="596"/>
    </row>
    <row r="43" spans="1:17" ht="96" x14ac:dyDescent="0.2">
      <c r="A43" s="590">
        <v>10</v>
      </c>
      <c r="B43" s="591" t="s">
        <v>700</v>
      </c>
      <c r="C43" s="592" t="s">
        <v>701</v>
      </c>
      <c r="D43" s="593" t="s">
        <v>429</v>
      </c>
      <c r="E43" s="594">
        <v>1</v>
      </c>
      <c r="F43" s="595">
        <v>3747.1</v>
      </c>
      <c r="G43" s="595">
        <v>3747.1</v>
      </c>
      <c r="H43" s="596"/>
      <c r="I43" s="596"/>
      <c r="J43" s="596">
        <v>3747</v>
      </c>
      <c r="K43" s="596">
        <v>3747</v>
      </c>
      <c r="L43" s="596"/>
      <c r="M43" s="596"/>
      <c r="N43" s="596">
        <v>200</v>
      </c>
      <c r="O43" s="596">
        <v>200</v>
      </c>
      <c r="P43" s="596"/>
      <c r="Q43" s="596"/>
    </row>
    <row r="44" spans="1:17" ht="26.1" customHeight="1" x14ac:dyDescent="0.2">
      <c r="A44" s="1388" t="s">
        <v>642</v>
      </c>
      <c r="B44" s="1387"/>
      <c r="C44" s="1387"/>
      <c r="D44" s="1387"/>
      <c r="E44" s="1387"/>
      <c r="F44" s="1387"/>
      <c r="G44" s="1387"/>
      <c r="H44" s="1387"/>
      <c r="I44" s="1387"/>
      <c r="J44" s="599">
        <v>157495</v>
      </c>
      <c r="K44" s="596"/>
      <c r="L44" s="596"/>
      <c r="M44" s="596"/>
      <c r="N44" s="596"/>
      <c r="O44" s="599">
        <v>292.8</v>
      </c>
      <c r="P44" s="596"/>
      <c r="Q44" s="596"/>
    </row>
    <row r="45" spans="1:17" ht="19.149999999999999" customHeight="1" x14ac:dyDescent="0.2">
      <c r="A45" s="1391" t="s">
        <v>362</v>
      </c>
      <c r="B45" s="1387"/>
      <c r="C45" s="1387"/>
      <c r="D45" s="1387"/>
      <c r="E45" s="1387"/>
      <c r="F45" s="1387"/>
      <c r="G45" s="1387"/>
      <c r="H45" s="1387"/>
      <c r="I45" s="1387"/>
      <c r="J45" s="1387"/>
      <c r="K45" s="1387"/>
      <c r="L45" s="1387"/>
      <c r="M45" s="1387"/>
      <c r="N45" s="1387"/>
      <c r="O45" s="1387"/>
      <c r="P45" s="1387"/>
      <c r="Q45" s="1387"/>
    </row>
    <row r="46" spans="1:17" ht="24" x14ac:dyDescent="0.2">
      <c r="A46" s="600">
        <v>11</v>
      </c>
      <c r="B46" s="591" t="s">
        <v>363</v>
      </c>
      <c r="C46" s="598" t="s">
        <v>431</v>
      </c>
      <c r="D46" s="601" t="s">
        <v>365</v>
      </c>
      <c r="E46" s="602">
        <v>6</v>
      </c>
      <c r="F46" s="599">
        <v>25109</v>
      </c>
      <c r="G46" s="596"/>
      <c r="H46" s="596"/>
      <c r="I46" s="596"/>
      <c r="J46" s="603">
        <v>150654</v>
      </c>
      <c r="K46" s="596"/>
      <c r="L46" s="596"/>
      <c r="M46" s="596"/>
      <c r="N46" s="596"/>
      <c r="O46" s="596"/>
      <c r="P46" s="596"/>
      <c r="Q46" s="596"/>
    </row>
    <row r="47" spans="1:17" ht="24" x14ac:dyDescent="0.2">
      <c r="A47" s="600">
        <v>12</v>
      </c>
      <c r="B47" s="591" t="s">
        <v>363</v>
      </c>
      <c r="C47" s="598" t="s">
        <v>432</v>
      </c>
      <c r="D47" s="601" t="s">
        <v>365</v>
      </c>
      <c r="E47" s="602">
        <v>1</v>
      </c>
      <c r="F47" s="599">
        <v>36331.07</v>
      </c>
      <c r="G47" s="596"/>
      <c r="H47" s="596"/>
      <c r="I47" s="596"/>
      <c r="J47" s="603">
        <v>36331</v>
      </c>
      <c r="K47" s="596"/>
      <c r="L47" s="596"/>
      <c r="M47" s="596"/>
      <c r="N47" s="596"/>
      <c r="O47" s="596"/>
      <c r="P47" s="596"/>
      <c r="Q47" s="596"/>
    </row>
    <row r="48" spans="1:17" ht="24" x14ac:dyDescent="0.2">
      <c r="A48" s="600">
        <v>13</v>
      </c>
      <c r="B48" s="591" t="s">
        <v>363</v>
      </c>
      <c r="C48" s="598" t="s">
        <v>574</v>
      </c>
      <c r="D48" s="601" t="s">
        <v>369</v>
      </c>
      <c r="E48" s="602">
        <v>12</v>
      </c>
      <c r="F48" s="599">
        <v>113.82</v>
      </c>
      <c r="G48" s="596"/>
      <c r="H48" s="596"/>
      <c r="I48" s="596"/>
      <c r="J48" s="603">
        <v>1366</v>
      </c>
      <c r="K48" s="596"/>
      <c r="L48" s="596"/>
      <c r="M48" s="596"/>
      <c r="N48" s="596"/>
      <c r="O48" s="596"/>
      <c r="P48" s="596"/>
      <c r="Q48" s="596"/>
    </row>
    <row r="49" spans="1:17" ht="24" x14ac:dyDescent="0.2">
      <c r="A49" s="600">
        <v>14</v>
      </c>
      <c r="B49" s="591" t="s">
        <v>363</v>
      </c>
      <c r="C49" s="598" t="s">
        <v>575</v>
      </c>
      <c r="D49" s="601" t="s">
        <v>365</v>
      </c>
      <c r="E49" s="602">
        <v>12</v>
      </c>
      <c r="F49" s="599">
        <v>7.52</v>
      </c>
      <c r="G49" s="596"/>
      <c r="H49" s="596"/>
      <c r="I49" s="596"/>
      <c r="J49" s="603">
        <v>90</v>
      </c>
      <c r="K49" s="596"/>
      <c r="L49" s="596"/>
      <c r="M49" s="596"/>
      <c r="N49" s="596"/>
      <c r="O49" s="596"/>
      <c r="P49" s="596"/>
      <c r="Q49" s="596"/>
    </row>
    <row r="50" spans="1:17" ht="24" x14ac:dyDescent="0.2">
      <c r="A50" s="600">
        <v>15</v>
      </c>
      <c r="B50" s="591" t="s">
        <v>363</v>
      </c>
      <c r="C50" s="598" t="s">
        <v>374</v>
      </c>
      <c r="D50" s="601" t="s">
        <v>369</v>
      </c>
      <c r="E50" s="602">
        <v>30</v>
      </c>
      <c r="F50" s="599">
        <v>75.150000000000006</v>
      </c>
      <c r="G50" s="596"/>
      <c r="H50" s="596"/>
      <c r="I50" s="596"/>
      <c r="J50" s="603">
        <v>2255</v>
      </c>
      <c r="K50" s="596"/>
      <c r="L50" s="596"/>
      <c r="M50" s="596"/>
      <c r="N50" s="596"/>
      <c r="O50" s="596"/>
      <c r="P50" s="596"/>
      <c r="Q50" s="596"/>
    </row>
    <row r="51" spans="1:17" ht="24" x14ac:dyDescent="0.2">
      <c r="A51" s="600">
        <v>16</v>
      </c>
      <c r="B51" s="591" t="s">
        <v>363</v>
      </c>
      <c r="C51" s="598" t="s">
        <v>519</v>
      </c>
      <c r="D51" s="601" t="s">
        <v>365</v>
      </c>
      <c r="E51" s="602">
        <v>48</v>
      </c>
      <c r="F51" s="599">
        <v>427.84</v>
      </c>
      <c r="G51" s="596"/>
      <c r="H51" s="596"/>
      <c r="I51" s="596"/>
      <c r="J51" s="603">
        <v>20536</v>
      </c>
      <c r="K51" s="596"/>
      <c r="L51" s="596"/>
      <c r="M51" s="596"/>
      <c r="N51" s="596"/>
      <c r="O51" s="596"/>
      <c r="P51" s="596"/>
      <c r="Q51" s="596"/>
    </row>
    <row r="52" spans="1:17" ht="24" x14ac:dyDescent="0.2">
      <c r="A52" s="600">
        <v>17</v>
      </c>
      <c r="B52" s="591" t="s">
        <v>363</v>
      </c>
      <c r="C52" s="598" t="s">
        <v>412</v>
      </c>
      <c r="D52" s="601" t="s">
        <v>365</v>
      </c>
      <c r="E52" s="602">
        <v>100</v>
      </c>
      <c r="F52" s="599">
        <v>4.51</v>
      </c>
      <c r="G52" s="596"/>
      <c r="H52" s="596"/>
      <c r="I52" s="596"/>
      <c r="J52" s="603">
        <v>451</v>
      </c>
      <c r="K52" s="596"/>
      <c r="L52" s="596"/>
      <c r="M52" s="596"/>
      <c r="N52" s="596"/>
      <c r="O52" s="596"/>
      <c r="P52" s="596"/>
      <c r="Q52" s="596"/>
    </row>
    <row r="53" spans="1:17" x14ac:dyDescent="0.2">
      <c r="A53" s="1388" t="s">
        <v>643</v>
      </c>
      <c r="B53" s="1387"/>
      <c r="C53" s="1387"/>
      <c r="D53" s="1387"/>
      <c r="E53" s="1387"/>
      <c r="F53" s="1387"/>
      <c r="G53" s="1387"/>
      <c r="H53" s="1387"/>
      <c r="I53" s="1387"/>
      <c r="J53" s="599">
        <v>211683</v>
      </c>
      <c r="K53" s="596"/>
      <c r="L53" s="596"/>
      <c r="M53" s="596"/>
      <c r="N53" s="596"/>
      <c r="O53" s="596"/>
      <c r="P53" s="596"/>
      <c r="Q53" s="596"/>
    </row>
    <row r="54" spans="1:17" x14ac:dyDescent="0.2">
      <c r="A54" s="1389" t="s">
        <v>379</v>
      </c>
      <c r="B54" s="1390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  <c r="O54" s="1390"/>
      <c r="P54" s="1390"/>
      <c r="Q54" s="1390"/>
    </row>
    <row r="55" spans="1:17" x14ac:dyDescent="0.2">
      <c r="A55" s="1386" t="s">
        <v>380</v>
      </c>
      <c r="B55" s="1387"/>
      <c r="C55" s="1387"/>
      <c r="D55" s="1387"/>
      <c r="E55" s="1387"/>
      <c r="F55" s="1387"/>
      <c r="G55" s="1387"/>
      <c r="H55" s="1387"/>
      <c r="I55" s="1387"/>
      <c r="J55" s="595">
        <v>359556</v>
      </c>
      <c r="K55" s="595">
        <v>123571</v>
      </c>
      <c r="L55" s="595">
        <v>12422</v>
      </c>
      <c r="M55" s="595">
        <v>2601</v>
      </c>
      <c r="N55" s="596"/>
      <c r="O55" s="595">
        <v>464.87</v>
      </c>
      <c r="P55" s="596"/>
      <c r="Q55" s="595">
        <v>12.05</v>
      </c>
    </row>
    <row r="56" spans="1:17" x14ac:dyDescent="0.2">
      <c r="A56" s="1386" t="s">
        <v>381</v>
      </c>
      <c r="B56" s="1387"/>
      <c r="C56" s="1387"/>
      <c r="D56" s="1387"/>
      <c r="E56" s="1387"/>
      <c r="F56" s="1387"/>
      <c r="G56" s="1387"/>
      <c r="H56" s="1387"/>
      <c r="I56" s="1387"/>
      <c r="J56" s="595">
        <v>77609</v>
      </c>
      <c r="K56" s="596"/>
      <c r="L56" s="596"/>
      <c r="M56" s="596"/>
      <c r="N56" s="596"/>
      <c r="O56" s="596"/>
      <c r="P56" s="596"/>
      <c r="Q56" s="596"/>
    </row>
    <row r="57" spans="1:17" x14ac:dyDescent="0.2">
      <c r="A57" s="1386" t="s">
        <v>382</v>
      </c>
      <c r="B57" s="1387"/>
      <c r="C57" s="1387"/>
      <c r="D57" s="1387"/>
      <c r="E57" s="1387"/>
      <c r="F57" s="1387"/>
      <c r="G57" s="1387"/>
      <c r="H57" s="1387"/>
      <c r="I57" s="1387"/>
      <c r="J57" s="595">
        <v>47560</v>
      </c>
      <c r="K57" s="596"/>
      <c r="L57" s="596"/>
      <c r="M57" s="596"/>
      <c r="N57" s="596"/>
      <c r="O57" s="596"/>
      <c r="P57" s="596"/>
      <c r="Q57" s="596"/>
    </row>
    <row r="58" spans="1:17" x14ac:dyDescent="0.2">
      <c r="A58" s="1388" t="s">
        <v>383</v>
      </c>
      <c r="B58" s="1387"/>
      <c r="C58" s="1387"/>
      <c r="D58" s="1387"/>
      <c r="E58" s="1387"/>
      <c r="F58" s="1387"/>
      <c r="G58" s="1387"/>
      <c r="H58" s="1387"/>
      <c r="I58" s="1387"/>
      <c r="J58" s="596"/>
      <c r="K58" s="596"/>
      <c r="L58" s="596"/>
      <c r="M58" s="596"/>
      <c r="N58" s="596"/>
      <c r="O58" s="596"/>
      <c r="P58" s="596"/>
      <c r="Q58" s="596"/>
    </row>
    <row r="59" spans="1:17" x14ac:dyDescent="0.2">
      <c r="A59" s="1386" t="s">
        <v>384</v>
      </c>
      <c r="B59" s="1387"/>
      <c r="C59" s="1387"/>
      <c r="D59" s="1387"/>
      <c r="E59" s="1387"/>
      <c r="F59" s="1387"/>
      <c r="G59" s="1387"/>
      <c r="H59" s="1387"/>
      <c r="I59" s="1387"/>
      <c r="J59" s="595">
        <v>230956</v>
      </c>
      <c r="K59" s="596"/>
      <c r="L59" s="596"/>
      <c r="M59" s="596"/>
      <c r="N59" s="596"/>
      <c r="O59" s="595">
        <v>22.91</v>
      </c>
      <c r="P59" s="596"/>
      <c r="Q59" s="595">
        <v>9.4499999999999993</v>
      </c>
    </row>
    <row r="60" spans="1:17" x14ac:dyDescent="0.2">
      <c r="A60" s="1386" t="s">
        <v>385</v>
      </c>
      <c r="B60" s="1387"/>
      <c r="C60" s="1387"/>
      <c r="D60" s="1387"/>
      <c r="E60" s="1387"/>
      <c r="F60" s="1387"/>
      <c r="G60" s="1387"/>
      <c r="H60" s="1387"/>
      <c r="I60" s="1387"/>
      <c r="J60" s="595">
        <v>96274</v>
      </c>
      <c r="K60" s="596"/>
      <c r="L60" s="596"/>
      <c r="M60" s="596"/>
      <c r="N60" s="596"/>
      <c r="O60" s="595">
        <v>149.16</v>
      </c>
      <c r="P60" s="596"/>
      <c r="Q60" s="595">
        <v>2.6</v>
      </c>
    </row>
    <row r="61" spans="1:17" x14ac:dyDescent="0.2">
      <c r="A61" s="1386" t="s">
        <v>386</v>
      </c>
      <c r="B61" s="1387"/>
      <c r="C61" s="1387"/>
      <c r="D61" s="1387"/>
      <c r="E61" s="1387"/>
      <c r="F61" s="1387"/>
      <c r="G61" s="1387"/>
      <c r="H61" s="1387"/>
      <c r="I61" s="1387"/>
      <c r="J61" s="595">
        <v>157495</v>
      </c>
      <c r="K61" s="596"/>
      <c r="L61" s="596"/>
      <c r="M61" s="596"/>
      <c r="N61" s="596"/>
      <c r="O61" s="595">
        <v>292.8</v>
      </c>
      <c r="P61" s="596"/>
      <c r="Q61" s="596"/>
    </row>
    <row r="62" spans="1:17" x14ac:dyDescent="0.2">
      <c r="A62" s="1386" t="s">
        <v>387</v>
      </c>
      <c r="B62" s="1387"/>
      <c r="C62" s="1387"/>
      <c r="D62" s="1387"/>
      <c r="E62" s="1387"/>
      <c r="F62" s="1387"/>
      <c r="G62" s="1387"/>
      <c r="H62" s="1387"/>
      <c r="I62" s="1387"/>
      <c r="J62" s="595">
        <v>484725</v>
      </c>
      <c r="K62" s="596"/>
      <c r="L62" s="596"/>
      <c r="M62" s="596"/>
      <c r="N62" s="596"/>
      <c r="O62" s="595">
        <v>464.87</v>
      </c>
      <c r="P62" s="596"/>
      <c r="Q62" s="595">
        <v>12.05</v>
      </c>
    </row>
    <row r="63" spans="1:17" x14ac:dyDescent="0.2">
      <c r="A63" s="1386" t="s">
        <v>388</v>
      </c>
      <c r="B63" s="1387"/>
      <c r="C63" s="1387"/>
      <c r="D63" s="1387"/>
      <c r="E63" s="1387"/>
      <c r="F63" s="1387"/>
      <c r="G63" s="1387"/>
      <c r="H63" s="1387"/>
      <c r="I63" s="1387"/>
      <c r="J63" s="596"/>
      <c r="K63" s="596"/>
      <c r="L63" s="596"/>
      <c r="M63" s="596"/>
      <c r="N63" s="596"/>
      <c r="O63" s="596"/>
      <c r="P63" s="596"/>
      <c r="Q63" s="596"/>
    </row>
    <row r="64" spans="1:17" x14ac:dyDescent="0.2">
      <c r="A64" s="1386" t="s">
        <v>389</v>
      </c>
      <c r="B64" s="1387"/>
      <c r="C64" s="1387"/>
      <c r="D64" s="1387"/>
      <c r="E64" s="1387"/>
      <c r="F64" s="1387"/>
      <c r="G64" s="1387"/>
      <c r="H64" s="1387"/>
      <c r="I64" s="1387"/>
      <c r="J64" s="595">
        <v>223563</v>
      </c>
      <c r="K64" s="596"/>
      <c r="L64" s="596"/>
      <c r="M64" s="596"/>
      <c r="N64" s="596"/>
      <c r="O64" s="596"/>
      <c r="P64" s="596"/>
      <c r="Q64" s="596"/>
    </row>
    <row r="65" spans="1:17" x14ac:dyDescent="0.2">
      <c r="A65" s="1386" t="s">
        <v>390</v>
      </c>
      <c r="B65" s="1387"/>
      <c r="C65" s="1387"/>
      <c r="D65" s="1387"/>
      <c r="E65" s="1387"/>
      <c r="F65" s="1387"/>
      <c r="G65" s="1387"/>
      <c r="H65" s="1387"/>
      <c r="I65" s="1387"/>
      <c r="J65" s="595">
        <v>12422</v>
      </c>
      <c r="K65" s="596"/>
      <c r="L65" s="596"/>
      <c r="M65" s="596"/>
      <c r="N65" s="596"/>
      <c r="O65" s="596"/>
      <c r="P65" s="596"/>
      <c r="Q65" s="596"/>
    </row>
    <row r="66" spans="1:17" x14ac:dyDescent="0.2">
      <c r="A66" s="1386" t="s">
        <v>391</v>
      </c>
      <c r="B66" s="1387"/>
      <c r="C66" s="1387"/>
      <c r="D66" s="1387"/>
      <c r="E66" s="1387"/>
      <c r="F66" s="1387"/>
      <c r="G66" s="1387"/>
      <c r="H66" s="1387"/>
      <c r="I66" s="1387"/>
      <c r="J66" s="595">
        <v>126172</v>
      </c>
      <c r="K66" s="596"/>
      <c r="L66" s="596"/>
      <c r="M66" s="596"/>
      <c r="N66" s="596"/>
      <c r="O66" s="596"/>
      <c r="P66" s="596"/>
      <c r="Q66" s="596"/>
    </row>
    <row r="67" spans="1:17" x14ac:dyDescent="0.2">
      <c r="A67" s="1386" t="s">
        <v>392</v>
      </c>
      <c r="B67" s="1387"/>
      <c r="C67" s="1387"/>
      <c r="D67" s="1387"/>
      <c r="E67" s="1387"/>
      <c r="F67" s="1387"/>
      <c r="G67" s="1387"/>
      <c r="H67" s="1387"/>
      <c r="I67" s="1387"/>
      <c r="J67" s="595">
        <v>77609</v>
      </c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393</v>
      </c>
      <c r="B68" s="1387"/>
      <c r="C68" s="1387"/>
      <c r="D68" s="1387"/>
      <c r="E68" s="1387"/>
      <c r="F68" s="1387"/>
      <c r="G68" s="1387"/>
      <c r="H68" s="1387"/>
      <c r="I68" s="1387"/>
      <c r="J68" s="595">
        <v>47560</v>
      </c>
      <c r="K68" s="596"/>
      <c r="L68" s="596"/>
      <c r="M68" s="596"/>
      <c r="N68" s="596"/>
      <c r="O68" s="596"/>
      <c r="P68" s="596"/>
      <c r="Q68" s="596"/>
    </row>
    <row r="69" spans="1:17" x14ac:dyDescent="0.2">
      <c r="A69" s="1386" t="s">
        <v>524</v>
      </c>
      <c r="B69" s="1387"/>
      <c r="C69" s="1387"/>
      <c r="D69" s="1387"/>
      <c r="E69" s="1387"/>
      <c r="F69" s="1387"/>
      <c r="G69" s="1387"/>
      <c r="H69" s="1387"/>
      <c r="I69" s="1387"/>
      <c r="J69" s="595">
        <v>327230</v>
      </c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525</v>
      </c>
      <c r="B70" s="1387"/>
      <c r="C70" s="1387"/>
      <c r="D70" s="1387"/>
      <c r="E70" s="1387"/>
      <c r="F70" s="1387"/>
      <c r="G70" s="1387"/>
      <c r="H70" s="1387"/>
      <c r="I70" s="1387"/>
      <c r="J70" s="595">
        <v>12108</v>
      </c>
      <c r="K70" s="596"/>
      <c r="L70" s="596"/>
      <c r="M70" s="596"/>
      <c r="N70" s="596"/>
      <c r="O70" s="596"/>
      <c r="P70" s="596"/>
      <c r="Q70" s="596"/>
    </row>
    <row r="71" spans="1:17" x14ac:dyDescent="0.2">
      <c r="A71" s="1388" t="s">
        <v>387</v>
      </c>
      <c r="B71" s="1387"/>
      <c r="C71" s="1387"/>
      <c r="D71" s="1387"/>
      <c r="E71" s="1387"/>
      <c r="F71" s="1387"/>
      <c r="G71" s="1387"/>
      <c r="H71" s="1387"/>
      <c r="I71" s="1387"/>
      <c r="J71" s="599">
        <v>339338</v>
      </c>
      <c r="K71" s="596"/>
      <c r="L71" s="596"/>
      <c r="M71" s="596"/>
      <c r="N71" s="596"/>
      <c r="O71" s="596"/>
      <c r="P71" s="596"/>
      <c r="Q71" s="596"/>
    </row>
    <row r="72" spans="1:17" x14ac:dyDescent="0.2">
      <c r="A72" s="1386" t="s">
        <v>702</v>
      </c>
      <c r="B72" s="1387"/>
      <c r="C72" s="1387"/>
      <c r="D72" s="1387"/>
      <c r="E72" s="1387"/>
      <c r="F72" s="1387"/>
      <c r="G72" s="1387"/>
      <c r="H72" s="1387"/>
      <c r="I72" s="1387"/>
      <c r="J72" s="595">
        <v>496833</v>
      </c>
      <c r="K72" s="596"/>
      <c r="L72" s="596"/>
      <c r="M72" s="596"/>
      <c r="N72" s="596"/>
      <c r="O72" s="596"/>
      <c r="P72" s="596"/>
      <c r="Q72" s="596"/>
    </row>
    <row r="73" spans="1:17" x14ac:dyDescent="0.2">
      <c r="A73" s="1386" t="s">
        <v>527</v>
      </c>
      <c r="B73" s="1387"/>
      <c r="C73" s="1387"/>
      <c r="D73" s="1387"/>
      <c r="E73" s="1387"/>
      <c r="F73" s="1387"/>
      <c r="G73" s="1387"/>
      <c r="H73" s="1387"/>
      <c r="I73" s="1387"/>
      <c r="J73" s="595">
        <v>89429.94</v>
      </c>
      <c r="K73" s="596"/>
      <c r="L73" s="596"/>
      <c r="M73" s="596"/>
      <c r="N73" s="596"/>
      <c r="O73" s="596"/>
      <c r="P73" s="596"/>
      <c r="Q73" s="596"/>
    </row>
    <row r="74" spans="1:17" x14ac:dyDescent="0.2">
      <c r="A74" s="1388" t="s">
        <v>394</v>
      </c>
      <c r="B74" s="1387"/>
      <c r="C74" s="1387"/>
      <c r="D74" s="1387"/>
      <c r="E74" s="1387"/>
      <c r="F74" s="1387"/>
      <c r="G74" s="1387"/>
      <c r="H74" s="1387"/>
      <c r="I74" s="1387"/>
      <c r="J74" s="599">
        <v>586262.93999999994</v>
      </c>
      <c r="K74" s="596"/>
      <c r="L74" s="596"/>
      <c r="M74" s="596"/>
      <c r="N74" s="596"/>
      <c r="O74" s="599">
        <v>464.87</v>
      </c>
      <c r="P74" s="596"/>
      <c r="Q74" s="599">
        <v>12.05</v>
      </c>
    </row>
    <row r="75" spans="1:17" x14ac:dyDescent="0.2"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5"/>
    </row>
    <row r="76" spans="1:17" x14ac:dyDescent="0.2"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5"/>
    </row>
    <row r="77" spans="1:17" x14ac:dyDescent="0.2"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</row>
    <row r="78" spans="1:17" x14ac:dyDescent="0.2"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</row>
    <row r="79" spans="1:17" x14ac:dyDescent="0.2"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</row>
    <row r="80" spans="1:17" x14ac:dyDescent="0.2"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</row>
    <row r="81" spans="6:17" x14ac:dyDescent="0.2"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5"/>
    </row>
    <row r="82" spans="6:17" x14ac:dyDescent="0.2"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</row>
    <row r="83" spans="6:17" x14ac:dyDescent="0.2"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</row>
    <row r="84" spans="6:17" x14ac:dyDescent="0.2"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</row>
    <row r="85" spans="6:17" x14ac:dyDescent="0.2"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</row>
    <row r="86" spans="6:17" x14ac:dyDescent="0.2"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</row>
    <row r="87" spans="6:17" x14ac:dyDescent="0.2"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5"/>
    </row>
    <row r="88" spans="6:17" x14ac:dyDescent="0.2"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5"/>
    </row>
    <row r="89" spans="6:17" x14ac:dyDescent="0.2"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5"/>
    </row>
    <row r="90" spans="6:17" x14ac:dyDescent="0.2"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</row>
    <row r="91" spans="6:17" x14ac:dyDescent="0.2"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5"/>
    </row>
    <row r="92" spans="6:17" x14ac:dyDescent="0.2"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5"/>
    </row>
    <row r="93" spans="6:17" x14ac:dyDescent="0.2"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5"/>
    </row>
    <row r="94" spans="6:17" x14ac:dyDescent="0.2">
      <c r="F94" s="605"/>
      <c r="G94" s="605"/>
      <c r="H94" s="605"/>
      <c r="I94" s="605"/>
      <c r="J94" s="605"/>
      <c r="K94" s="605"/>
      <c r="L94" s="605"/>
      <c r="M94" s="605"/>
      <c r="N94" s="605"/>
      <c r="O94" s="605"/>
      <c r="P94" s="605"/>
      <c r="Q94" s="605"/>
    </row>
    <row r="95" spans="6:17" x14ac:dyDescent="0.2"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05"/>
    </row>
    <row r="96" spans="6:17" x14ac:dyDescent="0.2"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</row>
    <row r="97" spans="6:17" x14ac:dyDescent="0.2">
      <c r="F97" s="605"/>
      <c r="G97" s="605"/>
      <c r="H97" s="605"/>
      <c r="I97" s="605"/>
      <c r="J97" s="605"/>
      <c r="K97" s="605"/>
      <c r="L97" s="605"/>
      <c r="M97" s="605"/>
      <c r="N97" s="605"/>
      <c r="O97" s="605"/>
      <c r="P97" s="605"/>
      <c r="Q97" s="605"/>
    </row>
    <row r="98" spans="6:17" x14ac:dyDescent="0.2"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5"/>
    </row>
    <row r="99" spans="6:17" x14ac:dyDescent="0.2"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5"/>
    </row>
    <row r="100" spans="6:17" x14ac:dyDescent="0.2"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</row>
    <row r="101" spans="6:17" x14ac:dyDescent="0.2"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5"/>
    </row>
    <row r="102" spans="6:17" x14ac:dyDescent="0.2"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</row>
    <row r="103" spans="6:17" x14ac:dyDescent="0.2"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</row>
    <row r="104" spans="6:17" x14ac:dyDescent="0.2"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5"/>
    </row>
    <row r="105" spans="6:17" x14ac:dyDescent="0.2"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5"/>
    </row>
    <row r="106" spans="6:17" x14ac:dyDescent="0.2"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</row>
    <row r="107" spans="6:17" x14ac:dyDescent="0.2"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5"/>
    </row>
    <row r="108" spans="6:17" x14ac:dyDescent="0.2"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</row>
    <row r="109" spans="6:17" x14ac:dyDescent="0.2"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</row>
    <row r="110" spans="6:17" x14ac:dyDescent="0.2"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</row>
    <row r="111" spans="6:17" x14ac:dyDescent="0.2"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</row>
    <row r="112" spans="6:17" x14ac:dyDescent="0.2"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</row>
    <row r="113" spans="6:17" x14ac:dyDescent="0.2"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</row>
    <row r="114" spans="6:17" x14ac:dyDescent="0.2"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</row>
    <row r="115" spans="6:17" x14ac:dyDescent="0.2"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</row>
    <row r="116" spans="6:17" x14ac:dyDescent="0.2"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</row>
    <row r="117" spans="6:17" x14ac:dyDescent="0.2"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</row>
    <row r="118" spans="6:17" x14ac:dyDescent="0.2"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</row>
    <row r="119" spans="6:17" x14ac:dyDescent="0.2"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</row>
    <row r="120" spans="6:17" x14ac:dyDescent="0.2"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</row>
    <row r="121" spans="6:17" x14ac:dyDescent="0.2"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</row>
    <row r="122" spans="6:17" x14ac:dyDescent="0.2"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</row>
    <row r="123" spans="6:17" x14ac:dyDescent="0.2"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</row>
    <row r="124" spans="6:17" x14ac:dyDescent="0.2"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</row>
    <row r="125" spans="6:17" x14ac:dyDescent="0.2"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</row>
    <row r="126" spans="6:17" x14ac:dyDescent="0.2"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</row>
    <row r="127" spans="6:17" x14ac:dyDescent="0.2"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</row>
    <row r="128" spans="6:17" x14ac:dyDescent="0.2"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</row>
    <row r="129" spans="6:17" x14ac:dyDescent="0.2"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</row>
    <row r="130" spans="6:17" x14ac:dyDescent="0.2"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</row>
    <row r="131" spans="6:17" x14ac:dyDescent="0.2"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</row>
    <row r="132" spans="6:17" x14ac:dyDescent="0.2"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</row>
    <row r="133" spans="6:17" x14ac:dyDescent="0.2"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</row>
    <row r="134" spans="6:17" x14ac:dyDescent="0.2"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</row>
    <row r="135" spans="6:17" x14ac:dyDescent="0.2">
      <c r="F135" s="605"/>
      <c r="G135" s="605"/>
      <c r="H135" s="605"/>
      <c r="I135" s="605"/>
      <c r="J135" s="605"/>
      <c r="K135" s="605"/>
      <c r="L135" s="605"/>
      <c r="M135" s="605"/>
      <c r="N135" s="605"/>
      <c r="O135" s="605"/>
      <c r="P135" s="605"/>
      <c r="Q135" s="605"/>
    </row>
    <row r="136" spans="6:17" x14ac:dyDescent="0.2">
      <c r="F136" s="605"/>
      <c r="G136" s="605"/>
      <c r="H136" s="605"/>
      <c r="I136" s="605"/>
      <c r="J136" s="605"/>
      <c r="K136" s="605"/>
      <c r="L136" s="605"/>
      <c r="M136" s="605"/>
      <c r="N136" s="605"/>
      <c r="O136" s="605"/>
      <c r="P136" s="605"/>
      <c r="Q136" s="605"/>
    </row>
    <row r="137" spans="6:17" x14ac:dyDescent="0.2">
      <c r="F137" s="605"/>
      <c r="G137" s="605"/>
      <c r="H137" s="605"/>
      <c r="I137" s="605"/>
      <c r="J137" s="605"/>
      <c r="K137" s="605"/>
      <c r="L137" s="605"/>
      <c r="M137" s="605"/>
      <c r="N137" s="605"/>
      <c r="O137" s="605"/>
      <c r="P137" s="605"/>
      <c r="Q137" s="605"/>
    </row>
    <row r="138" spans="6:17" x14ac:dyDescent="0.2"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</row>
    <row r="139" spans="6:17" x14ac:dyDescent="0.2"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</row>
    <row r="140" spans="6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6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6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6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6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F2052" s="605"/>
      <c r="G2052" s="605"/>
      <c r="H2052" s="605"/>
      <c r="I2052" s="605"/>
      <c r="J2052" s="605"/>
      <c r="K2052" s="605"/>
      <c r="L2052" s="605"/>
      <c r="M2052" s="605"/>
      <c r="N2052" s="605"/>
      <c r="O2052" s="605"/>
      <c r="P2052" s="605"/>
      <c r="Q2052" s="605"/>
    </row>
    <row r="2053" spans="6:17" x14ac:dyDescent="0.2">
      <c r="F2053" s="605"/>
      <c r="G2053" s="605"/>
      <c r="H2053" s="605"/>
      <c r="I2053" s="605"/>
      <c r="J2053" s="605"/>
      <c r="K2053" s="605"/>
      <c r="L2053" s="605"/>
      <c r="M2053" s="605"/>
      <c r="N2053" s="605"/>
      <c r="O2053" s="605"/>
      <c r="P2053" s="605"/>
      <c r="Q2053" s="605"/>
    </row>
    <row r="2054" spans="6:17" x14ac:dyDescent="0.2">
      <c r="F2054" s="605"/>
      <c r="G2054" s="605"/>
      <c r="H2054" s="605"/>
      <c r="I2054" s="605"/>
      <c r="J2054" s="605"/>
      <c r="K2054" s="605"/>
      <c r="L2054" s="605"/>
      <c r="M2054" s="605"/>
      <c r="N2054" s="605"/>
      <c r="O2054" s="605"/>
      <c r="P2054" s="605"/>
      <c r="Q2054" s="605"/>
    </row>
    <row r="2055" spans="6:17" x14ac:dyDescent="0.2">
      <c r="F2055" s="605"/>
      <c r="G2055" s="605"/>
      <c r="H2055" s="605"/>
      <c r="I2055" s="605"/>
      <c r="J2055" s="605"/>
      <c r="K2055" s="605"/>
      <c r="L2055" s="605"/>
      <c r="M2055" s="605"/>
      <c r="N2055" s="605"/>
      <c r="O2055" s="605"/>
      <c r="P2055" s="605"/>
      <c r="Q2055" s="605"/>
    </row>
    <row r="2056" spans="6:17" x14ac:dyDescent="0.2">
      <c r="F2056" s="605"/>
      <c r="G2056" s="605"/>
      <c r="H2056" s="605"/>
      <c r="I2056" s="605"/>
      <c r="J2056" s="605"/>
      <c r="K2056" s="605"/>
      <c r="L2056" s="605"/>
      <c r="M2056" s="605"/>
      <c r="N2056" s="605"/>
      <c r="O2056" s="605"/>
      <c r="P2056" s="605"/>
      <c r="Q2056" s="605"/>
    </row>
    <row r="2057" spans="6:17" x14ac:dyDescent="0.2">
      <c r="F2057" s="605"/>
      <c r="G2057" s="605"/>
      <c r="H2057" s="605"/>
      <c r="I2057" s="605"/>
      <c r="J2057" s="605"/>
      <c r="K2057" s="605"/>
      <c r="L2057" s="605"/>
      <c r="M2057" s="605"/>
      <c r="N2057" s="605"/>
      <c r="O2057" s="605"/>
      <c r="P2057" s="605"/>
      <c r="Q2057" s="605"/>
    </row>
    <row r="2058" spans="6:17" x14ac:dyDescent="0.2">
      <c r="F2058" s="605"/>
      <c r="G2058" s="605"/>
      <c r="H2058" s="605"/>
      <c r="I2058" s="605"/>
      <c r="J2058" s="605"/>
      <c r="K2058" s="605"/>
      <c r="L2058" s="605"/>
      <c r="M2058" s="605"/>
      <c r="N2058" s="605"/>
      <c r="O2058" s="605"/>
      <c r="P2058" s="605"/>
      <c r="Q2058" s="605"/>
    </row>
    <row r="2059" spans="6:17" x14ac:dyDescent="0.2">
      <c r="F2059" s="605"/>
      <c r="G2059" s="605"/>
      <c r="H2059" s="605"/>
      <c r="I2059" s="605"/>
      <c r="J2059" s="605"/>
      <c r="K2059" s="605"/>
      <c r="L2059" s="605"/>
      <c r="M2059" s="605"/>
      <c r="N2059" s="605"/>
      <c r="O2059" s="605"/>
      <c r="P2059" s="605"/>
      <c r="Q2059" s="605"/>
    </row>
    <row r="2060" spans="6:17" x14ac:dyDescent="0.2">
      <c r="F2060" s="605"/>
      <c r="G2060" s="605"/>
      <c r="H2060" s="605"/>
      <c r="I2060" s="605"/>
      <c r="J2060" s="605"/>
      <c r="K2060" s="605"/>
      <c r="L2060" s="605"/>
      <c r="M2060" s="605"/>
      <c r="N2060" s="605"/>
      <c r="O2060" s="605"/>
      <c r="P2060" s="605"/>
      <c r="Q2060" s="605"/>
    </row>
    <row r="2061" spans="6:17" x14ac:dyDescent="0.2">
      <c r="F2061" s="605"/>
      <c r="G2061" s="605"/>
      <c r="H2061" s="605"/>
      <c r="I2061" s="605"/>
      <c r="J2061" s="605"/>
      <c r="K2061" s="605"/>
      <c r="L2061" s="605"/>
      <c r="M2061" s="605"/>
      <c r="N2061" s="605"/>
      <c r="O2061" s="605"/>
      <c r="P2061" s="605"/>
      <c r="Q2061" s="605"/>
    </row>
    <row r="2062" spans="6:17" x14ac:dyDescent="0.2">
      <c r="F2062" s="605"/>
      <c r="G2062" s="605"/>
      <c r="H2062" s="605"/>
      <c r="I2062" s="605"/>
      <c r="J2062" s="605"/>
      <c r="K2062" s="605"/>
      <c r="L2062" s="605"/>
      <c r="M2062" s="605"/>
      <c r="N2062" s="605"/>
      <c r="O2062" s="605"/>
      <c r="P2062" s="605"/>
      <c r="Q2062" s="605"/>
    </row>
    <row r="2063" spans="6:17" x14ac:dyDescent="0.2">
      <c r="F2063" s="605"/>
      <c r="G2063" s="605"/>
      <c r="H2063" s="605"/>
      <c r="I2063" s="605"/>
      <c r="J2063" s="605"/>
      <c r="K2063" s="605"/>
      <c r="L2063" s="605"/>
      <c r="M2063" s="605"/>
      <c r="N2063" s="605"/>
      <c r="O2063" s="605"/>
      <c r="P2063" s="605"/>
      <c r="Q2063" s="605"/>
    </row>
    <row r="2064" spans="6:17" x14ac:dyDescent="0.2">
      <c r="F2064" s="605"/>
      <c r="G2064" s="605"/>
      <c r="H2064" s="605"/>
      <c r="I2064" s="605"/>
      <c r="J2064" s="605"/>
      <c r="K2064" s="605"/>
      <c r="L2064" s="605"/>
      <c r="M2064" s="605"/>
      <c r="N2064" s="605"/>
      <c r="O2064" s="605"/>
      <c r="P2064" s="605"/>
      <c r="Q2064" s="605"/>
    </row>
    <row r="2065" spans="6:17" x14ac:dyDescent="0.2">
      <c r="F2065" s="605"/>
      <c r="G2065" s="605"/>
      <c r="H2065" s="605"/>
      <c r="I2065" s="605"/>
      <c r="J2065" s="605"/>
      <c r="K2065" s="605"/>
      <c r="L2065" s="605"/>
      <c r="M2065" s="605"/>
      <c r="N2065" s="605"/>
      <c r="O2065" s="605"/>
      <c r="P2065" s="605"/>
      <c r="Q2065" s="605"/>
    </row>
    <row r="2066" spans="6:17" x14ac:dyDescent="0.2">
      <c r="F2066" s="605"/>
      <c r="G2066" s="605"/>
      <c r="H2066" s="605"/>
      <c r="I2066" s="605"/>
      <c r="J2066" s="605"/>
      <c r="K2066" s="605"/>
      <c r="L2066" s="605"/>
      <c r="M2066" s="605"/>
      <c r="N2066" s="605"/>
      <c r="O2066" s="605"/>
      <c r="P2066" s="605"/>
      <c r="Q2066" s="605"/>
    </row>
    <row r="2067" spans="6:17" x14ac:dyDescent="0.2">
      <c r="F2067" s="605"/>
      <c r="G2067" s="605"/>
      <c r="H2067" s="605"/>
      <c r="I2067" s="605"/>
      <c r="J2067" s="605"/>
      <c r="K2067" s="605"/>
      <c r="L2067" s="605"/>
      <c r="M2067" s="605"/>
      <c r="N2067" s="605"/>
      <c r="O2067" s="605"/>
      <c r="P2067" s="605"/>
      <c r="Q2067" s="605"/>
    </row>
    <row r="2068" spans="6:17" x14ac:dyDescent="0.2">
      <c r="F2068" s="605"/>
      <c r="G2068" s="605"/>
      <c r="H2068" s="605"/>
      <c r="I2068" s="605"/>
      <c r="J2068" s="605"/>
      <c r="K2068" s="605"/>
      <c r="L2068" s="605"/>
      <c r="M2068" s="605"/>
      <c r="N2068" s="605"/>
      <c r="O2068" s="605"/>
      <c r="P2068" s="605"/>
      <c r="Q2068" s="605"/>
    </row>
    <row r="2069" spans="6:17" x14ac:dyDescent="0.2"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</row>
    <row r="2070" spans="6:17" x14ac:dyDescent="0.2">
      <c r="F2070" s="605"/>
      <c r="G2070" s="605"/>
      <c r="H2070" s="605"/>
      <c r="I2070" s="605"/>
      <c r="J2070" s="605"/>
      <c r="K2070" s="605"/>
      <c r="L2070" s="605"/>
      <c r="M2070" s="605"/>
      <c r="N2070" s="605"/>
      <c r="O2070" s="605"/>
      <c r="P2070" s="605"/>
      <c r="Q2070" s="605"/>
    </row>
    <row r="2071" spans="6:17" x14ac:dyDescent="0.2">
      <c r="F2071" s="605"/>
      <c r="G2071" s="605"/>
      <c r="H2071" s="605"/>
      <c r="I2071" s="605"/>
      <c r="J2071" s="605"/>
      <c r="K2071" s="605"/>
      <c r="L2071" s="605"/>
      <c r="M2071" s="605"/>
      <c r="N2071" s="605"/>
      <c r="O2071" s="605"/>
      <c r="P2071" s="605"/>
      <c r="Q2071" s="605"/>
    </row>
    <row r="2072" spans="6:17" x14ac:dyDescent="0.2">
      <c r="F2072" s="605"/>
      <c r="G2072" s="605"/>
      <c r="H2072" s="605"/>
      <c r="I2072" s="605"/>
      <c r="J2072" s="605"/>
      <c r="K2072" s="605"/>
      <c r="L2072" s="605"/>
      <c r="M2072" s="605"/>
      <c r="N2072" s="605"/>
      <c r="O2072" s="605"/>
      <c r="P2072" s="605"/>
      <c r="Q2072" s="605"/>
    </row>
    <row r="2073" spans="6:17" x14ac:dyDescent="0.2">
      <c r="F2073" s="605"/>
      <c r="G2073" s="605"/>
      <c r="H2073" s="605"/>
      <c r="I2073" s="605"/>
      <c r="J2073" s="605"/>
      <c r="K2073" s="605"/>
      <c r="L2073" s="605"/>
      <c r="M2073" s="605"/>
      <c r="N2073" s="605"/>
      <c r="O2073" s="605"/>
      <c r="P2073" s="605"/>
      <c r="Q2073" s="605"/>
    </row>
    <row r="2074" spans="6:17" x14ac:dyDescent="0.2">
      <c r="F2074" s="605"/>
      <c r="G2074" s="605"/>
      <c r="H2074" s="605"/>
      <c r="I2074" s="605"/>
      <c r="J2074" s="605"/>
      <c r="K2074" s="605"/>
      <c r="L2074" s="605"/>
      <c r="M2074" s="605"/>
      <c r="N2074" s="605"/>
      <c r="O2074" s="605"/>
      <c r="P2074" s="605"/>
      <c r="Q2074" s="605"/>
    </row>
    <row r="2075" spans="6:17" x14ac:dyDescent="0.2">
      <c r="F2075" s="605"/>
      <c r="G2075" s="605"/>
      <c r="H2075" s="605"/>
      <c r="I2075" s="605"/>
      <c r="J2075" s="605"/>
      <c r="K2075" s="605"/>
      <c r="L2075" s="605"/>
      <c r="M2075" s="605"/>
      <c r="N2075" s="605"/>
      <c r="O2075" s="605"/>
      <c r="P2075" s="605"/>
      <c r="Q2075" s="605"/>
    </row>
    <row r="2076" spans="6:17" x14ac:dyDescent="0.2">
      <c r="F2076" s="605"/>
      <c r="G2076" s="605"/>
      <c r="H2076" s="605"/>
      <c r="I2076" s="605"/>
      <c r="J2076" s="605"/>
      <c r="K2076" s="605"/>
      <c r="L2076" s="605"/>
      <c r="M2076" s="605"/>
      <c r="N2076" s="605"/>
      <c r="O2076" s="605"/>
      <c r="P2076" s="605"/>
      <c r="Q2076" s="605"/>
    </row>
    <row r="2077" spans="6:17" x14ac:dyDescent="0.2">
      <c r="F2077" s="605"/>
      <c r="G2077" s="605"/>
      <c r="H2077" s="605"/>
      <c r="I2077" s="605"/>
      <c r="J2077" s="605"/>
      <c r="K2077" s="605"/>
      <c r="L2077" s="605"/>
      <c r="M2077" s="605"/>
      <c r="N2077" s="605"/>
      <c r="O2077" s="605"/>
      <c r="P2077" s="605"/>
      <c r="Q2077" s="605"/>
    </row>
    <row r="2078" spans="6:17" x14ac:dyDescent="0.2">
      <c r="F2078" s="605"/>
      <c r="G2078" s="605"/>
      <c r="H2078" s="605"/>
      <c r="I2078" s="605"/>
      <c r="J2078" s="605"/>
      <c r="K2078" s="605"/>
      <c r="L2078" s="605"/>
      <c r="M2078" s="605"/>
      <c r="N2078" s="605"/>
      <c r="O2078" s="605"/>
      <c r="P2078" s="605"/>
      <c r="Q2078" s="605"/>
    </row>
    <row r="2079" spans="6:17" x14ac:dyDescent="0.2">
      <c r="F2079" s="605"/>
      <c r="G2079" s="605"/>
      <c r="H2079" s="605"/>
      <c r="I2079" s="605"/>
      <c r="J2079" s="605"/>
      <c r="K2079" s="605"/>
      <c r="L2079" s="605"/>
      <c r="M2079" s="605"/>
      <c r="N2079" s="605"/>
      <c r="O2079" s="605"/>
      <c r="P2079" s="605"/>
      <c r="Q2079" s="605"/>
    </row>
    <row r="2080" spans="6:17" x14ac:dyDescent="0.2">
      <c r="F2080" s="605"/>
      <c r="G2080" s="605"/>
      <c r="H2080" s="605"/>
      <c r="I2080" s="605"/>
      <c r="J2080" s="605"/>
      <c r="K2080" s="605"/>
      <c r="L2080" s="605"/>
      <c r="M2080" s="605"/>
      <c r="N2080" s="605"/>
      <c r="O2080" s="605"/>
      <c r="P2080" s="605"/>
      <c r="Q2080" s="605"/>
    </row>
    <row r="2081" spans="6:17" x14ac:dyDescent="0.2">
      <c r="F2081" s="605"/>
      <c r="G2081" s="605"/>
      <c r="H2081" s="605"/>
      <c r="I2081" s="605"/>
      <c r="J2081" s="605"/>
      <c r="K2081" s="605"/>
      <c r="L2081" s="605"/>
      <c r="M2081" s="605"/>
      <c r="N2081" s="605"/>
      <c r="O2081" s="605"/>
      <c r="P2081" s="605"/>
      <c r="Q2081" s="605"/>
    </row>
    <row r="2082" spans="6:17" x14ac:dyDescent="0.2">
      <c r="F2082" s="605"/>
      <c r="G2082" s="605"/>
      <c r="H2082" s="605"/>
      <c r="I2082" s="605"/>
      <c r="J2082" s="605"/>
      <c r="K2082" s="605"/>
      <c r="L2082" s="605"/>
      <c r="M2082" s="605"/>
      <c r="N2082" s="605"/>
      <c r="O2082" s="605"/>
      <c r="P2082" s="605"/>
      <c r="Q2082" s="605"/>
    </row>
    <row r="2083" spans="6:17" x14ac:dyDescent="0.2">
      <c r="F2083" s="605"/>
      <c r="G2083" s="605"/>
      <c r="H2083" s="605"/>
      <c r="I2083" s="605"/>
      <c r="J2083" s="605"/>
      <c r="K2083" s="605"/>
      <c r="L2083" s="605"/>
      <c r="M2083" s="605"/>
      <c r="N2083" s="605"/>
      <c r="O2083" s="605"/>
      <c r="P2083" s="605"/>
      <c r="Q2083" s="605"/>
    </row>
    <row r="2084" spans="6:17" x14ac:dyDescent="0.2">
      <c r="F2084" s="605"/>
      <c r="G2084" s="605"/>
      <c r="H2084" s="605"/>
      <c r="I2084" s="605"/>
      <c r="J2084" s="605"/>
      <c r="K2084" s="605"/>
      <c r="L2084" s="605"/>
      <c r="M2084" s="605"/>
      <c r="N2084" s="605"/>
      <c r="O2084" s="605"/>
      <c r="P2084" s="605"/>
      <c r="Q2084" s="605"/>
    </row>
    <row r="2085" spans="6:17" x14ac:dyDescent="0.2">
      <c r="F2085" s="605"/>
      <c r="G2085" s="605"/>
      <c r="H2085" s="605"/>
      <c r="I2085" s="605"/>
      <c r="J2085" s="605"/>
      <c r="K2085" s="605"/>
      <c r="L2085" s="605"/>
      <c r="M2085" s="605"/>
      <c r="N2085" s="605"/>
      <c r="O2085" s="605"/>
      <c r="P2085" s="605"/>
      <c r="Q2085" s="605"/>
    </row>
    <row r="2086" spans="6:17" x14ac:dyDescent="0.2">
      <c r="F2086" s="605"/>
      <c r="G2086" s="605"/>
      <c r="H2086" s="605"/>
      <c r="I2086" s="605"/>
      <c r="J2086" s="605"/>
      <c r="K2086" s="605"/>
      <c r="L2086" s="605"/>
      <c r="M2086" s="605"/>
      <c r="N2086" s="605"/>
      <c r="O2086" s="605"/>
      <c r="P2086" s="605"/>
      <c r="Q2086" s="605"/>
    </row>
    <row r="2087" spans="6:17" x14ac:dyDescent="0.2">
      <c r="F2087" s="605"/>
      <c r="G2087" s="605"/>
      <c r="H2087" s="605"/>
      <c r="I2087" s="605"/>
      <c r="J2087" s="605"/>
      <c r="K2087" s="605"/>
      <c r="L2087" s="605"/>
      <c r="M2087" s="605"/>
      <c r="N2087" s="605"/>
      <c r="O2087" s="605"/>
      <c r="P2087" s="605"/>
      <c r="Q2087" s="605"/>
    </row>
    <row r="2088" spans="6:17" x14ac:dyDescent="0.2">
      <c r="F2088" s="605"/>
      <c r="G2088" s="605"/>
      <c r="H2088" s="605"/>
      <c r="I2088" s="605"/>
      <c r="J2088" s="605"/>
      <c r="K2088" s="605"/>
      <c r="L2088" s="605"/>
      <c r="M2088" s="605"/>
      <c r="N2088" s="605"/>
      <c r="O2088" s="605"/>
      <c r="P2088" s="605"/>
      <c r="Q2088" s="605"/>
    </row>
    <row r="2089" spans="6:17" x14ac:dyDescent="0.2">
      <c r="F2089" s="605"/>
      <c r="G2089" s="605"/>
      <c r="H2089" s="605"/>
      <c r="I2089" s="605"/>
      <c r="J2089" s="605"/>
      <c r="K2089" s="605"/>
      <c r="L2089" s="605"/>
      <c r="M2089" s="605"/>
      <c r="N2089" s="605"/>
      <c r="O2089" s="605"/>
      <c r="P2089" s="605"/>
      <c r="Q2089" s="605"/>
    </row>
    <row r="2090" spans="6:17" x14ac:dyDescent="0.2">
      <c r="F2090" s="605"/>
      <c r="G2090" s="605"/>
      <c r="H2090" s="605"/>
      <c r="I2090" s="605"/>
      <c r="J2090" s="605"/>
      <c r="K2090" s="605"/>
      <c r="L2090" s="605"/>
      <c r="M2090" s="605"/>
      <c r="N2090" s="605"/>
      <c r="O2090" s="605"/>
      <c r="P2090" s="605"/>
      <c r="Q2090" s="605"/>
    </row>
    <row r="2091" spans="6:17" x14ac:dyDescent="0.2">
      <c r="F2091" s="605"/>
      <c r="G2091" s="605"/>
      <c r="H2091" s="605"/>
      <c r="I2091" s="605"/>
      <c r="J2091" s="605"/>
      <c r="K2091" s="605"/>
      <c r="L2091" s="605"/>
      <c r="M2091" s="605"/>
      <c r="N2091" s="605"/>
      <c r="O2091" s="605"/>
      <c r="P2091" s="605"/>
      <c r="Q2091" s="605"/>
    </row>
    <row r="2092" spans="6:17" x14ac:dyDescent="0.2">
      <c r="F2092" s="605"/>
      <c r="G2092" s="605"/>
      <c r="H2092" s="605"/>
      <c r="I2092" s="605"/>
      <c r="J2092" s="605"/>
      <c r="K2092" s="605"/>
      <c r="L2092" s="605"/>
      <c r="M2092" s="605"/>
      <c r="N2092" s="605"/>
      <c r="O2092" s="605"/>
      <c r="P2092" s="605"/>
      <c r="Q2092" s="605"/>
    </row>
    <row r="2093" spans="6:17" x14ac:dyDescent="0.2">
      <c r="F2093" s="605"/>
      <c r="G2093" s="605"/>
      <c r="H2093" s="605"/>
      <c r="I2093" s="605"/>
      <c r="J2093" s="605"/>
      <c r="K2093" s="605"/>
      <c r="L2093" s="605"/>
      <c r="M2093" s="605"/>
      <c r="N2093" s="605"/>
      <c r="O2093" s="605"/>
      <c r="P2093" s="605"/>
      <c r="Q2093" s="605"/>
    </row>
    <row r="2094" spans="6:17" x14ac:dyDescent="0.2">
      <c r="F2094" s="605"/>
      <c r="G2094" s="605"/>
      <c r="H2094" s="605"/>
      <c r="I2094" s="605"/>
      <c r="J2094" s="605"/>
      <c r="K2094" s="605"/>
      <c r="L2094" s="605"/>
      <c r="M2094" s="605"/>
      <c r="N2094" s="605"/>
      <c r="O2094" s="605"/>
      <c r="P2094" s="605"/>
      <c r="Q2094" s="605"/>
    </row>
    <row r="2095" spans="6:17" x14ac:dyDescent="0.2">
      <c r="F2095" s="605"/>
      <c r="G2095" s="605"/>
      <c r="H2095" s="605"/>
      <c r="I2095" s="605"/>
      <c r="J2095" s="605"/>
      <c r="K2095" s="605"/>
      <c r="L2095" s="605"/>
      <c r="M2095" s="605"/>
      <c r="N2095" s="605"/>
      <c r="O2095" s="605"/>
      <c r="P2095" s="605"/>
      <c r="Q2095" s="605"/>
    </row>
    <row r="2096" spans="6:17" x14ac:dyDescent="0.2">
      <c r="F2096" s="605"/>
      <c r="G2096" s="605"/>
      <c r="H2096" s="605"/>
      <c r="I2096" s="605"/>
      <c r="J2096" s="605"/>
      <c r="K2096" s="605"/>
      <c r="L2096" s="605"/>
      <c r="M2096" s="605"/>
      <c r="N2096" s="605"/>
      <c r="O2096" s="605"/>
      <c r="P2096" s="605"/>
      <c r="Q2096" s="605"/>
    </row>
    <row r="2097" spans="6:17" x14ac:dyDescent="0.2">
      <c r="F2097" s="605"/>
      <c r="G2097" s="605"/>
      <c r="H2097" s="605"/>
      <c r="I2097" s="605"/>
      <c r="J2097" s="605"/>
      <c r="K2097" s="605"/>
      <c r="L2097" s="605"/>
      <c r="M2097" s="605"/>
      <c r="N2097" s="605"/>
      <c r="O2097" s="605"/>
      <c r="P2097" s="605"/>
      <c r="Q2097" s="605"/>
    </row>
    <row r="2098" spans="6:17" x14ac:dyDescent="0.2">
      <c r="F2098" s="605"/>
      <c r="G2098" s="605"/>
      <c r="H2098" s="605"/>
      <c r="I2098" s="605"/>
      <c r="J2098" s="605"/>
      <c r="K2098" s="605"/>
      <c r="L2098" s="605"/>
      <c r="M2098" s="605"/>
      <c r="N2098" s="605"/>
      <c r="O2098" s="605"/>
      <c r="P2098" s="605"/>
      <c r="Q2098" s="605"/>
    </row>
    <row r="2099" spans="6:17" x14ac:dyDescent="0.2">
      <c r="F2099" s="605"/>
      <c r="G2099" s="605"/>
      <c r="H2099" s="605"/>
      <c r="I2099" s="605"/>
      <c r="J2099" s="605"/>
      <c r="K2099" s="605"/>
      <c r="L2099" s="605"/>
      <c r="M2099" s="605"/>
      <c r="N2099" s="605"/>
      <c r="O2099" s="605"/>
      <c r="P2099" s="605"/>
      <c r="Q2099" s="605"/>
    </row>
    <row r="2100" spans="6:17" x14ac:dyDescent="0.2">
      <c r="F2100" s="605"/>
      <c r="G2100" s="605"/>
      <c r="H2100" s="605"/>
      <c r="I2100" s="605"/>
      <c r="J2100" s="605"/>
      <c r="K2100" s="605"/>
      <c r="L2100" s="605"/>
      <c r="M2100" s="605"/>
      <c r="N2100" s="605"/>
      <c r="O2100" s="605"/>
      <c r="P2100" s="605"/>
      <c r="Q2100" s="605"/>
    </row>
    <row r="2101" spans="6:17" x14ac:dyDescent="0.2">
      <c r="F2101" s="605"/>
      <c r="G2101" s="605"/>
      <c r="H2101" s="605"/>
      <c r="I2101" s="605"/>
      <c r="J2101" s="605"/>
      <c r="K2101" s="605"/>
      <c r="L2101" s="605"/>
      <c r="M2101" s="605"/>
      <c r="N2101" s="605"/>
      <c r="O2101" s="605"/>
      <c r="P2101" s="605"/>
      <c r="Q2101" s="605"/>
    </row>
    <row r="2102" spans="6:17" x14ac:dyDescent="0.2">
      <c r="F2102" s="605"/>
      <c r="G2102" s="605"/>
      <c r="H2102" s="605"/>
      <c r="I2102" s="605"/>
      <c r="J2102" s="605"/>
      <c r="K2102" s="605"/>
      <c r="L2102" s="605"/>
      <c r="M2102" s="605"/>
      <c r="N2102" s="605"/>
      <c r="O2102" s="605"/>
      <c r="P2102" s="605"/>
      <c r="Q2102" s="605"/>
    </row>
    <row r="2103" spans="6:17" x14ac:dyDescent="0.2">
      <c r="F2103" s="605"/>
      <c r="G2103" s="605"/>
      <c r="H2103" s="605"/>
      <c r="I2103" s="605"/>
      <c r="J2103" s="605"/>
      <c r="K2103" s="605"/>
      <c r="L2103" s="605"/>
      <c r="M2103" s="605"/>
      <c r="N2103" s="605"/>
      <c r="O2103" s="605"/>
      <c r="P2103" s="605"/>
      <c r="Q2103" s="605"/>
    </row>
    <row r="2104" spans="6:17" x14ac:dyDescent="0.2">
      <c r="F2104" s="605"/>
      <c r="G2104" s="605"/>
      <c r="H2104" s="605"/>
      <c r="I2104" s="605"/>
      <c r="J2104" s="605"/>
      <c r="K2104" s="605"/>
      <c r="L2104" s="605"/>
      <c r="M2104" s="605"/>
      <c r="N2104" s="605"/>
      <c r="O2104" s="605"/>
      <c r="P2104" s="605"/>
      <c r="Q2104" s="605"/>
    </row>
    <row r="2105" spans="6:17" x14ac:dyDescent="0.2">
      <c r="F2105" s="605"/>
      <c r="G2105" s="605"/>
      <c r="H2105" s="605"/>
      <c r="I2105" s="605"/>
      <c r="J2105" s="605"/>
      <c r="K2105" s="605"/>
      <c r="L2105" s="605"/>
      <c r="M2105" s="605"/>
      <c r="N2105" s="605"/>
      <c r="O2105" s="605"/>
      <c r="P2105" s="605"/>
      <c r="Q2105" s="605"/>
    </row>
    <row r="2106" spans="6:17" x14ac:dyDescent="0.2">
      <c r="F2106" s="605"/>
      <c r="G2106" s="605"/>
      <c r="H2106" s="605"/>
      <c r="I2106" s="605"/>
      <c r="J2106" s="605"/>
      <c r="K2106" s="605"/>
      <c r="L2106" s="605"/>
      <c r="M2106" s="605"/>
      <c r="N2106" s="605"/>
      <c r="O2106" s="605"/>
      <c r="P2106" s="605"/>
      <c r="Q2106" s="605"/>
    </row>
    <row r="2107" spans="6:17" x14ac:dyDescent="0.2">
      <c r="F2107" s="605"/>
      <c r="G2107" s="605"/>
      <c r="H2107" s="605"/>
      <c r="I2107" s="605"/>
      <c r="J2107" s="605"/>
      <c r="K2107" s="605"/>
      <c r="L2107" s="605"/>
      <c r="M2107" s="605"/>
      <c r="N2107" s="605"/>
      <c r="O2107" s="605"/>
      <c r="P2107" s="605"/>
      <c r="Q2107" s="605"/>
    </row>
    <row r="2108" spans="6:17" x14ac:dyDescent="0.2">
      <c r="F2108" s="605"/>
      <c r="G2108" s="605"/>
      <c r="H2108" s="605"/>
      <c r="I2108" s="605"/>
      <c r="J2108" s="605"/>
      <c r="K2108" s="605"/>
      <c r="L2108" s="605"/>
      <c r="M2108" s="605"/>
      <c r="N2108" s="605"/>
      <c r="O2108" s="605"/>
      <c r="P2108" s="605"/>
      <c r="Q2108" s="605"/>
    </row>
    <row r="2109" spans="6:17" x14ac:dyDescent="0.2">
      <c r="F2109" s="605"/>
      <c r="G2109" s="605"/>
      <c r="H2109" s="605"/>
      <c r="I2109" s="605"/>
      <c r="J2109" s="605"/>
      <c r="K2109" s="605"/>
      <c r="L2109" s="605"/>
      <c r="M2109" s="605"/>
      <c r="N2109" s="605"/>
      <c r="O2109" s="605"/>
      <c r="P2109" s="605"/>
      <c r="Q2109" s="605"/>
    </row>
    <row r="2110" spans="6:17" x14ac:dyDescent="0.2">
      <c r="F2110" s="605"/>
      <c r="G2110" s="605"/>
      <c r="H2110" s="605"/>
      <c r="I2110" s="605"/>
      <c r="J2110" s="605"/>
      <c r="K2110" s="605"/>
      <c r="L2110" s="605"/>
      <c r="M2110" s="605"/>
      <c r="N2110" s="605"/>
      <c r="O2110" s="605"/>
      <c r="P2110" s="605"/>
      <c r="Q2110" s="605"/>
    </row>
    <row r="2111" spans="6:17" x14ac:dyDescent="0.2">
      <c r="F2111" s="605"/>
      <c r="G2111" s="605"/>
      <c r="H2111" s="605"/>
      <c r="I2111" s="605"/>
      <c r="J2111" s="605"/>
      <c r="K2111" s="605"/>
      <c r="L2111" s="605"/>
      <c r="M2111" s="605"/>
      <c r="N2111" s="605"/>
      <c r="O2111" s="605"/>
      <c r="P2111" s="605"/>
      <c r="Q2111" s="605"/>
    </row>
    <row r="2112" spans="6:17" x14ac:dyDescent="0.2">
      <c r="F2112" s="605"/>
      <c r="G2112" s="605"/>
      <c r="H2112" s="605"/>
      <c r="I2112" s="605"/>
      <c r="J2112" s="605"/>
      <c r="K2112" s="605"/>
      <c r="L2112" s="605"/>
      <c r="M2112" s="605"/>
      <c r="N2112" s="605"/>
      <c r="O2112" s="605"/>
      <c r="P2112" s="605"/>
      <c r="Q2112" s="605"/>
    </row>
    <row r="2113" spans="6:17" x14ac:dyDescent="0.2">
      <c r="F2113" s="605"/>
      <c r="G2113" s="605"/>
      <c r="H2113" s="605"/>
      <c r="I2113" s="605"/>
      <c r="J2113" s="605"/>
      <c r="K2113" s="605"/>
      <c r="L2113" s="605"/>
      <c r="M2113" s="605"/>
      <c r="N2113" s="605"/>
      <c r="O2113" s="605"/>
      <c r="P2113" s="605"/>
      <c r="Q2113" s="605"/>
    </row>
    <row r="2114" spans="6:17" x14ac:dyDescent="0.2">
      <c r="F2114" s="605"/>
      <c r="G2114" s="605"/>
      <c r="H2114" s="605"/>
      <c r="I2114" s="605"/>
      <c r="J2114" s="605"/>
      <c r="K2114" s="605"/>
      <c r="L2114" s="605"/>
      <c r="M2114" s="605"/>
      <c r="N2114" s="605"/>
      <c r="O2114" s="605"/>
      <c r="P2114" s="605"/>
      <c r="Q2114" s="605"/>
    </row>
    <row r="2115" spans="6:17" x14ac:dyDescent="0.2">
      <c r="F2115" s="605"/>
      <c r="G2115" s="605"/>
      <c r="H2115" s="605"/>
      <c r="I2115" s="605"/>
      <c r="J2115" s="605"/>
      <c r="K2115" s="605"/>
      <c r="L2115" s="605"/>
      <c r="M2115" s="605"/>
      <c r="N2115" s="605"/>
      <c r="O2115" s="605"/>
      <c r="P2115" s="605"/>
      <c r="Q2115" s="605"/>
    </row>
    <row r="2116" spans="6:17" x14ac:dyDescent="0.2">
      <c r="F2116" s="605"/>
      <c r="G2116" s="605"/>
      <c r="H2116" s="605"/>
      <c r="I2116" s="605"/>
      <c r="J2116" s="605"/>
      <c r="K2116" s="605"/>
      <c r="L2116" s="605"/>
      <c r="M2116" s="605"/>
      <c r="N2116" s="605"/>
      <c r="O2116" s="605"/>
      <c r="P2116" s="605"/>
      <c r="Q2116" s="605"/>
    </row>
    <row r="2117" spans="6:17" x14ac:dyDescent="0.2">
      <c r="F2117" s="605"/>
      <c r="G2117" s="605"/>
      <c r="H2117" s="605"/>
      <c r="I2117" s="605"/>
      <c r="J2117" s="605"/>
      <c r="K2117" s="605"/>
      <c r="L2117" s="605"/>
      <c r="M2117" s="605"/>
      <c r="N2117" s="605"/>
      <c r="O2117" s="605"/>
      <c r="P2117" s="605"/>
      <c r="Q2117" s="605"/>
    </row>
    <row r="2118" spans="6:17" x14ac:dyDescent="0.2">
      <c r="F2118" s="605"/>
      <c r="G2118" s="605"/>
      <c r="H2118" s="605"/>
      <c r="I2118" s="605"/>
      <c r="J2118" s="605"/>
      <c r="K2118" s="605"/>
      <c r="L2118" s="605"/>
      <c r="M2118" s="605"/>
      <c r="N2118" s="605"/>
      <c r="O2118" s="605"/>
      <c r="P2118" s="605"/>
      <c r="Q2118" s="605"/>
    </row>
    <row r="2119" spans="6:17" x14ac:dyDescent="0.2">
      <c r="F2119" s="605"/>
      <c r="G2119" s="605"/>
      <c r="H2119" s="605"/>
      <c r="I2119" s="605"/>
      <c r="J2119" s="605"/>
      <c r="K2119" s="605"/>
      <c r="L2119" s="605"/>
      <c r="M2119" s="605"/>
      <c r="N2119" s="605"/>
      <c r="O2119" s="605"/>
      <c r="P2119" s="605"/>
      <c r="Q2119" s="605"/>
    </row>
    <row r="2120" spans="6:17" x14ac:dyDescent="0.2">
      <c r="F2120" s="605"/>
      <c r="G2120" s="605"/>
      <c r="H2120" s="605"/>
      <c r="I2120" s="605"/>
      <c r="J2120" s="605"/>
      <c r="K2120" s="605"/>
      <c r="L2120" s="605"/>
      <c r="M2120" s="605"/>
      <c r="N2120" s="605"/>
      <c r="O2120" s="605"/>
      <c r="P2120" s="605"/>
      <c r="Q2120" s="605"/>
    </row>
    <row r="2121" spans="6:17" x14ac:dyDescent="0.2">
      <c r="F2121" s="605"/>
      <c r="G2121" s="605"/>
      <c r="H2121" s="605"/>
      <c r="I2121" s="605"/>
      <c r="J2121" s="605"/>
      <c r="K2121" s="605"/>
      <c r="L2121" s="605"/>
      <c r="M2121" s="605"/>
      <c r="N2121" s="605"/>
      <c r="O2121" s="605"/>
      <c r="P2121" s="605"/>
      <c r="Q2121" s="605"/>
    </row>
    <row r="2122" spans="6:17" x14ac:dyDescent="0.2">
      <c r="F2122" s="605"/>
      <c r="G2122" s="605"/>
      <c r="H2122" s="605"/>
      <c r="I2122" s="605"/>
      <c r="J2122" s="605"/>
      <c r="K2122" s="605"/>
      <c r="L2122" s="605"/>
      <c r="M2122" s="605"/>
      <c r="N2122" s="605"/>
      <c r="O2122" s="605"/>
      <c r="P2122" s="605"/>
      <c r="Q2122" s="605"/>
    </row>
    <row r="2123" spans="6:17" x14ac:dyDescent="0.2">
      <c r="F2123" s="605"/>
      <c r="G2123" s="605"/>
      <c r="H2123" s="605"/>
      <c r="I2123" s="605"/>
      <c r="J2123" s="605"/>
      <c r="K2123" s="605"/>
      <c r="L2123" s="605"/>
      <c r="M2123" s="605"/>
      <c r="N2123" s="605"/>
      <c r="O2123" s="605"/>
      <c r="P2123" s="605"/>
      <c r="Q2123" s="605"/>
    </row>
    <row r="2124" spans="6:17" x14ac:dyDescent="0.2">
      <c r="F2124" s="605"/>
      <c r="G2124" s="605"/>
      <c r="H2124" s="605"/>
      <c r="I2124" s="605"/>
      <c r="J2124" s="605"/>
      <c r="K2124" s="605"/>
      <c r="L2124" s="605"/>
      <c r="M2124" s="605"/>
      <c r="N2124" s="605"/>
      <c r="O2124" s="605"/>
      <c r="P2124" s="605"/>
      <c r="Q2124" s="605"/>
    </row>
    <row r="2125" spans="6:17" x14ac:dyDescent="0.2">
      <c r="F2125" s="605"/>
      <c r="G2125" s="605"/>
      <c r="H2125" s="605"/>
      <c r="I2125" s="605"/>
      <c r="J2125" s="605"/>
      <c r="K2125" s="605"/>
      <c r="L2125" s="605"/>
      <c r="M2125" s="605"/>
      <c r="N2125" s="605"/>
      <c r="O2125" s="605"/>
      <c r="P2125" s="605"/>
      <c r="Q2125" s="605"/>
    </row>
    <row r="2126" spans="6:17" x14ac:dyDescent="0.2">
      <c r="F2126" s="605"/>
      <c r="G2126" s="605"/>
      <c r="H2126" s="605"/>
      <c r="I2126" s="605"/>
      <c r="J2126" s="605"/>
      <c r="K2126" s="605"/>
      <c r="L2126" s="605"/>
      <c r="M2126" s="605"/>
      <c r="N2126" s="605"/>
      <c r="O2126" s="605"/>
      <c r="P2126" s="605"/>
      <c r="Q2126" s="605"/>
    </row>
    <row r="2127" spans="6:17" x14ac:dyDescent="0.2">
      <c r="F2127" s="605"/>
      <c r="G2127" s="605"/>
      <c r="H2127" s="605"/>
      <c r="I2127" s="605"/>
      <c r="J2127" s="605"/>
      <c r="K2127" s="605"/>
      <c r="L2127" s="605"/>
      <c r="M2127" s="605"/>
      <c r="N2127" s="605"/>
      <c r="O2127" s="605"/>
      <c r="P2127" s="605"/>
      <c r="Q2127" s="605"/>
    </row>
    <row r="2128" spans="6:17" x14ac:dyDescent="0.2"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</row>
    <row r="2129" spans="6:17" x14ac:dyDescent="0.2">
      <c r="F2129" s="605"/>
      <c r="G2129" s="605"/>
      <c r="H2129" s="605"/>
      <c r="I2129" s="605"/>
      <c r="J2129" s="605"/>
      <c r="K2129" s="605"/>
      <c r="L2129" s="605"/>
      <c r="M2129" s="605"/>
      <c r="N2129" s="605"/>
      <c r="O2129" s="605"/>
      <c r="P2129" s="605"/>
      <c r="Q2129" s="605"/>
    </row>
    <row r="2130" spans="6:17" x14ac:dyDescent="0.2">
      <c r="F2130" s="605"/>
      <c r="G2130" s="605"/>
      <c r="H2130" s="605"/>
      <c r="I2130" s="605"/>
      <c r="J2130" s="605"/>
      <c r="K2130" s="605"/>
      <c r="L2130" s="605"/>
      <c r="M2130" s="605"/>
      <c r="N2130" s="605"/>
      <c r="O2130" s="605"/>
      <c r="P2130" s="605"/>
      <c r="Q2130" s="605"/>
    </row>
    <row r="2131" spans="6:17" x14ac:dyDescent="0.2">
      <c r="F2131" s="605"/>
      <c r="G2131" s="605"/>
      <c r="H2131" s="605"/>
      <c r="I2131" s="605"/>
      <c r="J2131" s="605"/>
      <c r="K2131" s="605"/>
      <c r="L2131" s="605"/>
      <c r="M2131" s="605"/>
      <c r="N2131" s="605"/>
      <c r="O2131" s="605"/>
      <c r="P2131" s="605"/>
      <c r="Q2131" s="605"/>
    </row>
    <row r="2132" spans="6:17" x14ac:dyDescent="0.2">
      <c r="F2132" s="605"/>
      <c r="G2132" s="605"/>
      <c r="H2132" s="605"/>
      <c r="I2132" s="605"/>
      <c r="J2132" s="605"/>
      <c r="K2132" s="605"/>
      <c r="L2132" s="605"/>
      <c r="M2132" s="605"/>
      <c r="N2132" s="605"/>
      <c r="O2132" s="605"/>
      <c r="P2132" s="605"/>
      <c r="Q2132" s="605"/>
    </row>
    <row r="2133" spans="6:17" x14ac:dyDescent="0.2">
      <c r="F2133" s="605"/>
      <c r="G2133" s="605"/>
      <c r="H2133" s="605"/>
      <c r="I2133" s="605"/>
      <c r="J2133" s="605"/>
      <c r="K2133" s="605"/>
      <c r="L2133" s="605"/>
      <c r="M2133" s="605"/>
      <c r="N2133" s="605"/>
      <c r="O2133" s="605"/>
      <c r="P2133" s="605"/>
      <c r="Q2133" s="605"/>
    </row>
    <row r="2134" spans="6:17" x14ac:dyDescent="0.2">
      <c r="F2134" s="605"/>
      <c r="G2134" s="605"/>
      <c r="H2134" s="605"/>
      <c r="I2134" s="605"/>
      <c r="J2134" s="605"/>
      <c r="K2134" s="605"/>
      <c r="L2134" s="605"/>
      <c r="M2134" s="605"/>
      <c r="N2134" s="605"/>
      <c r="O2134" s="605"/>
      <c r="P2134" s="605"/>
      <c r="Q2134" s="605"/>
    </row>
    <row r="2135" spans="6:17" x14ac:dyDescent="0.2">
      <c r="F2135" s="605"/>
      <c r="G2135" s="605"/>
      <c r="H2135" s="605"/>
      <c r="I2135" s="605"/>
      <c r="J2135" s="605"/>
      <c r="K2135" s="605"/>
      <c r="L2135" s="605"/>
      <c r="M2135" s="605"/>
      <c r="N2135" s="605"/>
      <c r="O2135" s="605"/>
      <c r="P2135" s="605"/>
      <c r="Q2135" s="605"/>
    </row>
    <row r="2136" spans="6:17" x14ac:dyDescent="0.2">
      <c r="F2136" s="605"/>
      <c r="G2136" s="605"/>
      <c r="H2136" s="605"/>
      <c r="I2136" s="605"/>
      <c r="J2136" s="605"/>
      <c r="K2136" s="605"/>
      <c r="L2136" s="605"/>
      <c r="M2136" s="605"/>
      <c r="N2136" s="605"/>
      <c r="O2136" s="605"/>
      <c r="P2136" s="605"/>
      <c r="Q2136" s="605"/>
    </row>
    <row r="2137" spans="6:17" x14ac:dyDescent="0.2">
      <c r="F2137" s="605"/>
      <c r="G2137" s="605"/>
      <c r="H2137" s="605"/>
      <c r="I2137" s="605"/>
      <c r="J2137" s="605"/>
      <c r="K2137" s="605"/>
      <c r="L2137" s="605"/>
      <c r="M2137" s="605"/>
      <c r="N2137" s="605"/>
      <c r="O2137" s="605"/>
      <c r="P2137" s="605"/>
      <c r="Q2137" s="605"/>
    </row>
    <row r="2138" spans="6:17" x14ac:dyDescent="0.2">
      <c r="F2138" s="605"/>
      <c r="G2138" s="605"/>
      <c r="H2138" s="605"/>
      <c r="I2138" s="605"/>
      <c r="J2138" s="605"/>
      <c r="K2138" s="605"/>
      <c r="L2138" s="605"/>
      <c r="M2138" s="605"/>
      <c r="N2138" s="605"/>
      <c r="O2138" s="605"/>
      <c r="P2138" s="605"/>
      <c r="Q2138" s="605"/>
    </row>
    <row r="2139" spans="6:17" x14ac:dyDescent="0.2">
      <c r="F2139" s="605"/>
      <c r="G2139" s="605"/>
      <c r="H2139" s="605"/>
      <c r="I2139" s="605"/>
      <c r="J2139" s="605"/>
      <c r="K2139" s="605"/>
      <c r="L2139" s="605"/>
      <c r="M2139" s="605"/>
      <c r="N2139" s="605"/>
      <c r="O2139" s="605"/>
      <c r="P2139" s="605"/>
      <c r="Q2139" s="605"/>
    </row>
    <row r="2140" spans="6:17" x14ac:dyDescent="0.2">
      <c r="F2140" s="605"/>
      <c r="G2140" s="605"/>
      <c r="H2140" s="605"/>
      <c r="I2140" s="605"/>
      <c r="J2140" s="605"/>
      <c r="K2140" s="605"/>
      <c r="L2140" s="605"/>
      <c r="M2140" s="605"/>
      <c r="N2140" s="605"/>
      <c r="O2140" s="605"/>
      <c r="P2140" s="605"/>
      <c r="Q2140" s="605"/>
    </row>
    <row r="2141" spans="6:17" x14ac:dyDescent="0.2">
      <c r="F2141" s="605"/>
      <c r="G2141" s="605"/>
      <c r="H2141" s="605"/>
      <c r="I2141" s="605"/>
      <c r="J2141" s="605"/>
      <c r="K2141" s="605"/>
      <c r="L2141" s="605"/>
      <c r="M2141" s="605"/>
      <c r="N2141" s="605"/>
      <c r="O2141" s="605"/>
      <c r="P2141" s="605"/>
      <c r="Q2141" s="605"/>
    </row>
    <row r="2142" spans="6:17" x14ac:dyDescent="0.2">
      <c r="F2142" s="605"/>
      <c r="G2142" s="605"/>
      <c r="H2142" s="605"/>
      <c r="I2142" s="605"/>
      <c r="J2142" s="605"/>
      <c r="K2142" s="605"/>
      <c r="L2142" s="605"/>
      <c r="M2142" s="605"/>
      <c r="N2142" s="605"/>
      <c r="O2142" s="605"/>
      <c r="P2142" s="605"/>
      <c r="Q2142" s="605"/>
    </row>
    <row r="2143" spans="6:17" x14ac:dyDescent="0.2">
      <c r="F2143" s="605"/>
      <c r="G2143" s="605"/>
      <c r="H2143" s="605"/>
      <c r="I2143" s="605"/>
      <c r="J2143" s="605"/>
      <c r="K2143" s="605"/>
      <c r="L2143" s="605"/>
      <c r="M2143" s="605"/>
      <c r="N2143" s="605"/>
      <c r="O2143" s="605"/>
      <c r="P2143" s="605"/>
      <c r="Q2143" s="605"/>
    </row>
    <row r="2144" spans="6:17" x14ac:dyDescent="0.2">
      <c r="F2144" s="605"/>
      <c r="G2144" s="605"/>
      <c r="H2144" s="605"/>
      <c r="I2144" s="605"/>
      <c r="J2144" s="605"/>
      <c r="K2144" s="605"/>
      <c r="L2144" s="605"/>
      <c r="M2144" s="605"/>
      <c r="N2144" s="605"/>
      <c r="O2144" s="605"/>
      <c r="P2144" s="605"/>
      <c r="Q2144" s="605"/>
    </row>
    <row r="2145" spans="6:17" x14ac:dyDescent="0.2">
      <c r="F2145" s="605"/>
      <c r="G2145" s="605"/>
      <c r="H2145" s="605"/>
      <c r="I2145" s="605"/>
      <c r="J2145" s="605"/>
      <c r="K2145" s="605"/>
      <c r="L2145" s="605"/>
      <c r="M2145" s="605"/>
      <c r="N2145" s="605"/>
      <c r="O2145" s="605"/>
      <c r="P2145" s="605"/>
      <c r="Q2145" s="605"/>
    </row>
    <row r="2146" spans="6:17" x14ac:dyDescent="0.2">
      <c r="F2146" s="605"/>
      <c r="G2146" s="605"/>
      <c r="H2146" s="605"/>
      <c r="I2146" s="605"/>
      <c r="J2146" s="605"/>
      <c r="K2146" s="605"/>
      <c r="L2146" s="605"/>
      <c r="M2146" s="605"/>
      <c r="N2146" s="605"/>
      <c r="O2146" s="605"/>
      <c r="P2146" s="605"/>
      <c r="Q2146" s="605"/>
    </row>
    <row r="2147" spans="6:17" x14ac:dyDescent="0.2">
      <c r="F2147" s="605"/>
      <c r="G2147" s="605"/>
      <c r="H2147" s="605"/>
      <c r="I2147" s="605"/>
      <c r="J2147" s="605"/>
      <c r="K2147" s="605"/>
      <c r="L2147" s="605"/>
      <c r="M2147" s="605"/>
      <c r="N2147" s="605"/>
      <c r="O2147" s="605"/>
      <c r="P2147" s="605"/>
      <c r="Q2147" s="605"/>
    </row>
    <row r="2148" spans="6:17" x14ac:dyDescent="0.2">
      <c r="F2148" s="605"/>
      <c r="G2148" s="605"/>
      <c r="H2148" s="605"/>
      <c r="I2148" s="605"/>
      <c r="J2148" s="605"/>
      <c r="K2148" s="605"/>
      <c r="L2148" s="605"/>
      <c r="M2148" s="605"/>
      <c r="N2148" s="605"/>
      <c r="O2148" s="605"/>
      <c r="P2148" s="605"/>
      <c r="Q2148" s="605"/>
    </row>
    <row r="2149" spans="6:17" x14ac:dyDescent="0.2">
      <c r="F2149" s="605"/>
      <c r="G2149" s="605"/>
      <c r="H2149" s="605"/>
      <c r="I2149" s="605"/>
      <c r="J2149" s="605"/>
      <c r="K2149" s="605"/>
      <c r="L2149" s="605"/>
      <c r="M2149" s="605"/>
      <c r="N2149" s="605"/>
      <c r="O2149" s="605"/>
      <c r="P2149" s="605"/>
      <c r="Q2149" s="605"/>
    </row>
    <row r="2150" spans="6:17" x14ac:dyDescent="0.2">
      <c r="F2150" s="605"/>
      <c r="G2150" s="605"/>
      <c r="H2150" s="605"/>
      <c r="I2150" s="605"/>
      <c r="J2150" s="605"/>
      <c r="K2150" s="605"/>
      <c r="L2150" s="605"/>
      <c r="M2150" s="605"/>
      <c r="N2150" s="605"/>
      <c r="O2150" s="605"/>
      <c r="P2150" s="605"/>
      <c r="Q2150" s="605"/>
    </row>
    <row r="2151" spans="6:17" x14ac:dyDescent="0.2">
      <c r="F2151" s="605"/>
      <c r="G2151" s="605"/>
      <c r="H2151" s="605"/>
      <c r="I2151" s="605"/>
      <c r="J2151" s="605"/>
      <c r="K2151" s="605"/>
      <c r="L2151" s="605"/>
      <c r="M2151" s="605"/>
      <c r="N2151" s="605"/>
      <c r="O2151" s="605"/>
      <c r="P2151" s="605"/>
      <c r="Q2151" s="605"/>
    </row>
    <row r="2152" spans="6:17" x14ac:dyDescent="0.2">
      <c r="F2152" s="605"/>
      <c r="G2152" s="605"/>
      <c r="H2152" s="605"/>
      <c r="I2152" s="605"/>
      <c r="J2152" s="605"/>
      <c r="K2152" s="605"/>
      <c r="L2152" s="605"/>
      <c r="M2152" s="605"/>
      <c r="N2152" s="605"/>
      <c r="O2152" s="605"/>
      <c r="P2152" s="605"/>
      <c r="Q2152" s="605"/>
    </row>
    <row r="2153" spans="6:17" x14ac:dyDescent="0.2">
      <c r="F2153" s="605"/>
      <c r="G2153" s="605"/>
      <c r="H2153" s="605"/>
      <c r="I2153" s="605"/>
      <c r="J2153" s="605"/>
      <c r="K2153" s="605"/>
      <c r="L2153" s="605"/>
      <c r="M2153" s="605"/>
      <c r="N2153" s="605"/>
      <c r="O2153" s="605"/>
      <c r="P2153" s="605"/>
      <c r="Q2153" s="605"/>
    </row>
    <row r="2154" spans="6:17" x14ac:dyDescent="0.2">
      <c r="F2154" s="605"/>
      <c r="G2154" s="605"/>
      <c r="H2154" s="605"/>
      <c r="I2154" s="605"/>
      <c r="J2154" s="605"/>
      <c r="K2154" s="605"/>
      <c r="L2154" s="605"/>
      <c r="M2154" s="605"/>
      <c r="N2154" s="605"/>
      <c r="O2154" s="605"/>
      <c r="P2154" s="605"/>
      <c r="Q2154" s="605"/>
    </row>
    <row r="2155" spans="6:17" x14ac:dyDescent="0.2">
      <c r="F2155" s="605"/>
      <c r="G2155" s="605"/>
      <c r="H2155" s="605"/>
      <c r="I2155" s="605"/>
      <c r="J2155" s="605"/>
      <c r="K2155" s="605"/>
      <c r="L2155" s="605"/>
      <c r="M2155" s="605"/>
      <c r="N2155" s="605"/>
      <c r="O2155" s="605"/>
      <c r="P2155" s="605"/>
      <c r="Q2155" s="605"/>
    </row>
    <row r="2156" spans="6:17" x14ac:dyDescent="0.2">
      <c r="F2156" s="605"/>
      <c r="G2156" s="605"/>
      <c r="H2156" s="605"/>
      <c r="I2156" s="605"/>
      <c r="J2156" s="605"/>
      <c r="K2156" s="605"/>
      <c r="L2156" s="605"/>
      <c r="M2156" s="605"/>
      <c r="N2156" s="605"/>
      <c r="O2156" s="605"/>
      <c r="P2156" s="605"/>
      <c r="Q2156" s="605"/>
    </row>
    <row r="2157" spans="6:17" x14ac:dyDescent="0.2">
      <c r="F2157" s="605"/>
      <c r="G2157" s="605"/>
      <c r="H2157" s="605"/>
      <c r="I2157" s="605"/>
      <c r="J2157" s="605"/>
      <c r="K2157" s="605"/>
      <c r="L2157" s="605"/>
      <c r="M2157" s="605"/>
      <c r="N2157" s="605"/>
      <c r="O2157" s="605"/>
      <c r="P2157" s="605"/>
      <c r="Q2157" s="605"/>
    </row>
    <row r="2158" spans="6:17" x14ac:dyDescent="0.2">
      <c r="F2158" s="605"/>
      <c r="G2158" s="605"/>
      <c r="H2158" s="605"/>
      <c r="I2158" s="605"/>
      <c r="J2158" s="605"/>
      <c r="K2158" s="605"/>
      <c r="L2158" s="605"/>
      <c r="M2158" s="605"/>
      <c r="N2158" s="605"/>
      <c r="O2158" s="605"/>
      <c r="P2158" s="605"/>
      <c r="Q2158" s="605"/>
    </row>
    <row r="2159" spans="6:17" x14ac:dyDescent="0.2">
      <c r="F2159" s="605"/>
      <c r="G2159" s="605"/>
      <c r="H2159" s="605"/>
      <c r="I2159" s="605"/>
      <c r="J2159" s="605"/>
      <c r="K2159" s="605"/>
      <c r="L2159" s="605"/>
      <c r="M2159" s="605"/>
      <c r="N2159" s="605"/>
      <c r="O2159" s="605"/>
      <c r="P2159" s="605"/>
      <c r="Q2159" s="605"/>
    </row>
    <row r="2160" spans="6:17" x14ac:dyDescent="0.2">
      <c r="F2160" s="605"/>
      <c r="G2160" s="605"/>
      <c r="H2160" s="605"/>
      <c r="I2160" s="605"/>
      <c r="J2160" s="605"/>
      <c r="K2160" s="605"/>
      <c r="L2160" s="605"/>
      <c r="M2160" s="605"/>
      <c r="N2160" s="605"/>
      <c r="O2160" s="605"/>
      <c r="P2160" s="605"/>
      <c r="Q2160" s="605"/>
    </row>
    <row r="2161" spans="6:17" x14ac:dyDescent="0.2">
      <c r="F2161" s="605"/>
      <c r="G2161" s="605"/>
      <c r="H2161" s="605"/>
      <c r="I2161" s="605"/>
      <c r="J2161" s="605"/>
      <c r="K2161" s="605"/>
      <c r="L2161" s="605"/>
      <c r="M2161" s="605"/>
      <c r="N2161" s="605"/>
      <c r="O2161" s="605"/>
      <c r="P2161" s="605"/>
      <c r="Q2161" s="605"/>
    </row>
    <row r="2162" spans="6:17" x14ac:dyDescent="0.2">
      <c r="F2162" s="605"/>
      <c r="G2162" s="605"/>
      <c r="H2162" s="605"/>
      <c r="I2162" s="605"/>
      <c r="J2162" s="605"/>
      <c r="K2162" s="605"/>
      <c r="L2162" s="605"/>
      <c r="M2162" s="605"/>
      <c r="N2162" s="605"/>
      <c r="O2162" s="605"/>
      <c r="P2162" s="605"/>
      <c r="Q2162" s="605"/>
    </row>
    <row r="2163" spans="6:17" x14ac:dyDescent="0.2">
      <c r="F2163" s="605"/>
      <c r="G2163" s="605"/>
      <c r="H2163" s="605"/>
      <c r="I2163" s="605"/>
      <c r="J2163" s="605"/>
      <c r="K2163" s="605"/>
      <c r="L2163" s="605"/>
      <c r="M2163" s="605"/>
      <c r="N2163" s="605"/>
      <c r="O2163" s="605"/>
      <c r="P2163" s="605"/>
      <c r="Q2163" s="605"/>
    </row>
    <row r="2164" spans="6:17" x14ac:dyDescent="0.2">
      <c r="F2164" s="605"/>
      <c r="G2164" s="605"/>
      <c r="H2164" s="605"/>
      <c r="I2164" s="605"/>
      <c r="J2164" s="605"/>
      <c r="K2164" s="605"/>
      <c r="L2164" s="605"/>
      <c r="M2164" s="605"/>
      <c r="N2164" s="605"/>
      <c r="O2164" s="605"/>
      <c r="P2164" s="605"/>
      <c r="Q2164" s="605"/>
    </row>
    <row r="2165" spans="6:17" x14ac:dyDescent="0.2">
      <c r="F2165" s="605"/>
      <c r="G2165" s="605"/>
      <c r="H2165" s="605"/>
      <c r="I2165" s="605"/>
      <c r="J2165" s="605"/>
      <c r="K2165" s="605"/>
      <c r="L2165" s="605"/>
      <c r="M2165" s="605"/>
      <c r="N2165" s="605"/>
      <c r="O2165" s="605"/>
      <c r="P2165" s="605"/>
      <c r="Q2165" s="605"/>
    </row>
    <row r="2166" spans="6:17" x14ac:dyDescent="0.2">
      <c r="F2166" s="605"/>
      <c r="G2166" s="605"/>
      <c r="H2166" s="605"/>
      <c r="I2166" s="605"/>
      <c r="J2166" s="605"/>
      <c r="K2166" s="605"/>
      <c r="L2166" s="605"/>
      <c r="M2166" s="605"/>
      <c r="N2166" s="605"/>
      <c r="O2166" s="605"/>
      <c r="P2166" s="605"/>
      <c r="Q2166" s="605"/>
    </row>
    <row r="2167" spans="6:17" x14ac:dyDescent="0.2">
      <c r="F2167" s="605"/>
      <c r="G2167" s="605"/>
      <c r="H2167" s="605"/>
      <c r="I2167" s="605"/>
      <c r="J2167" s="605"/>
      <c r="K2167" s="605"/>
      <c r="L2167" s="605"/>
      <c r="M2167" s="605"/>
      <c r="N2167" s="605"/>
      <c r="O2167" s="605"/>
      <c r="P2167" s="605"/>
      <c r="Q2167" s="605"/>
    </row>
    <row r="2168" spans="6:17" x14ac:dyDescent="0.2">
      <c r="F2168" s="605"/>
      <c r="G2168" s="605"/>
      <c r="H2168" s="605"/>
      <c r="I2168" s="605"/>
      <c r="J2168" s="605"/>
      <c r="K2168" s="605"/>
      <c r="L2168" s="605"/>
      <c r="M2168" s="605"/>
      <c r="N2168" s="605"/>
      <c r="O2168" s="605"/>
      <c r="P2168" s="605"/>
      <c r="Q2168" s="605"/>
    </row>
    <row r="2169" spans="6:17" x14ac:dyDescent="0.2">
      <c r="F2169" s="605"/>
      <c r="G2169" s="605"/>
      <c r="H2169" s="605"/>
      <c r="I2169" s="605"/>
      <c r="J2169" s="605"/>
      <c r="K2169" s="605"/>
      <c r="L2169" s="605"/>
      <c r="M2169" s="605"/>
      <c r="N2169" s="605"/>
      <c r="O2169" s="605"/>
      <c r="P2169" s="605"/>
      <c r="Q2169" s="605"/>
    </row>
    <row r="2170" spans="6:17" x14ac:dyDescent="0.2">
      <c r="F2170" s="605"/>
      <c r="G2170" s="605"/>
      <c r="H2170" s="605"/>
      <c r="I2170" s="605"/>
      <c r="J2170" s="605"/>
      <c r="K2170" s="605"/>
      <c r="L2170" s="605"/>
      <c r="M2170" s="605"/>
      <c r="N2170" s="605"/>
      <c r="O2170" s="605"/>
      <c r="P2170" s="605"/>
      <c r="Q2170" s="605"/>
    </row>
    <row r="2171" spans="6:17" x14ac:dyDescent="0.2">
      <c r="F2171" s="605"/>
      <c r="G2171" s="605"/>
      <c r="H2171" s="605"/>
      <c r="I2171" s="605"/>
      <c r="J2171" s="605"/>
      <c r="K2171" s="605"/>
      <c r="L2171" s="605"/>
      <c r="M2171" s="605"/>
      <c r="N2171" s="605"/>
      <c r="O2171" s="605"/>
      <c r="P2171" s="605"/>
      <c r="Q2171" s="605"/>
    </row>
    <row r="2172" spans="6:17" x14ac:dyDescent="0.2">
      <c r="F2172" s="605"/>
      <c r="G2172" s="605"/>
      <c r="H2172" s="605"/>
      <c r="I2172" s="605"/>
      <c r="J2172" s="605"/>
      <c r="K2172" s="605"/>
      <c r="L2172" s="605"/>
      <c r="M2172" s="605"/>
      <c r="N2172" s="605"/>
      <c r="O2172" s="605"/>
      <c r="P2172" s="605"/>
      <c r="Q2172" s="605"/>
    </row>
    <row r="2173" spans="6:17" x14ac:dyDescent="0.2">
      <c r="F2173" s="605"/>
      <c r="G2173" s="605"/>
      <c r="H2173" s="605"/>
      <c r="I2173" s="605"/>
      <c r="J2173" s="605"/>
      <c r="K2173" s="605"/>
      <c r="L2173" s="605"/>
      <c r="M2173" s="605"/>
      <c r="N2173" s="605"/>
      <c r="O2173" s="605"/>
      <c r="P2173" s="605"/>
      <c r="Q2173" s="605"/>
    </row>
    <row r="2174" spans="6:17" x14ac:dyDescent="0.2">
      <c r="F2174" s="605"/>
      <c r="G2174" s="605"/>
      <c r="H2174" s="605"/>
      <c r="I2174" s="605"/>
      <c r="J2174" s="605"/>
      <c r="K2174" s="605"/>
      <c r="L2174" s="605"/>
      <c r="M2174" s="605"/>
      <c r="N2174" s="605"/>
      <c r="O2174" s="605"/>
      <c r="P2174" s="605"/>
      <c r="Q2174" s="605"/>
    </row>
    <row r="2175" spans="6:17" x14ac:dyDescent="0.2">
      <c r="F2175" s="605"/>
      <c r="G2175" s="605"/>
      <c r="H2175" s="605"/>
      <c r="I2175" s="605"/>
      <c r="J2175" s="605"/>
      <c r="K2175" s="605"/>
      <c r="L2175" s="605"/>
      <c r="M2175" s="605"/>
      <c r="N2175" s="605"/>
      <c r="O2175" s="605"/>
      <c r="P2175" s="605"/>
      <c r="Q2175" s="605"/>
    </row>
    <row r="2176" spans="6:17" x14ac:dyDescent="0.2">
      <c r="F2176" s="605"/>
      <c r="G2176" s="605"/>
      <c r="H2176" s="605"/>
      <c r="I2176" s="605"/>
      <c r="J2176" s="605"/>
      <c r="K2176" s="605"/>
      <c r="L2176" s="605"/>
      <c r="M2176" s="605"/>
      <c r="N2176" s="605"/>
      <c r="O2176" s="605"/>
      <c r="P2176" s="605"/>
      <c r="Q2176" s="605"/>
    </row>
    <row r="2177" spans="6:17" x14ac:dyDescent="0.2">
      <c r="F2177" s="605"/>
      <c r="G2177" s="605"/>
      <c r="H2177" s="605"/>
      <c r="I2177" s="605"/>
      <c r="J2177" s="605"/>
      <c r="K2177" s="605"/>
      <c r="L2177" s="605"/>
      <c r="M2177" s="605"/>
      <c r="N2177" s="605"/>
      <c r="O2177" s="605"/>
      <c r="P2177" s="605"/>
      <c r="Q2177" s="605"/>
    </row>
    <row r="2178" spans="6:17" x14ac:dyDescent="0.2">
      <c r="F2178" s="605"/>
      <c r="G2178" s="605"/>
      <c r="H2178" s="605"/>
      <c r="I2178" s="605"/>
      <c r="J2178" s="605"/>
      <c r="K2178" s="605"/>
      <c r="L2178" s="605"/>
      <c r="M2178" s="605"/>
      <c r="N2178" s="605"/>
      <c r="O2178" s="605"/>
      <c r="P2178" s="605"/>
      <c r="Q2178" s="605"/>
    </row>
    <row r="2179" spans="6:17" x14ac:dyDescent="0.2">
      <c r="F2179" s="605"/>
      <c r="G2179" s="605"/>
      <c r="H2179" s="605"/>
      <c r="I2179" s="605"/>
      <c r="J2179" s="605"/>
      <c r="K2179" s="605"/>
      <c r="L2179" s="605"/>
      <c r="M2179" s="605"/>
      <c r="N2179" s="605"/>
      <c r="O2179" s="605"/>
      <c r="P2179" s="605"/>
      <c r="Q2179" s="605"/>
    </row>
    <row r="2180" spans="6:17" x14ac:dyDescent="0.2">
      <c r="F2180" s="605"/>
      <c r="G2180" s="605"/>
      <c r="H2180" s="605"/>
      <c r="I2180" s="605"/>
      <c r="J2180" s="605"/>
      <c r="K2180" s="605"/>
      <c r="L2180" s="605"/>
      <c r="M2180" s="605"/>
      <c r="N2180" s="605"/>
      <c r="O2180" s="605"/>
      <c r="P2180" s="605"/>
      <c r="Q2180" s="605"/>
    </row>
    <row r="2181" spans="6:17" x14ac:dyDescent="0.2">
      <c r="F2181" s="605"/>
      <c r="G2181" s="605"/>
      <c r="H2181" s="605"/>
      <c r="I2181" s="605"/>
      <c r="J2181" s="605"/>
      <c r="K2181" s="605"/>
      <c r="L2181" s="605"/>
      <c r="M2181" s="605"/>
      <c r="N2181" s="605"/>
      <c r="O2181" s="605"/>
      <c r="P2181" s="605"/>
      <c r="Q2181" s="605"/>
    </row>
    <row r="2182" spans="6:17" x14ac:dyDescent="0.2">
      <c r="F2182" s="605"/>
      <c r="G2182" s="605"/>
      <c r="H2182" s="605"/>
      <c r="I2182" s="605"/>
      <c r="J2182" s="605"/>
      <c r="K2182" s="605"/>
      <c r="L2182" s="605"/>
      <c r="M2182" s="605"/>
      <c r="N2182" s="605"/>
      <c r="O2182" s="605"/>
      <c r="P2182" s="605"/>
      <c r="Q2182" s="605"/>
    </row>
    <row r="2183" spans="6:17" x14ac:dyDescent="0.2">
      <c r="F2183" s="605"/>
      <c r="G2183" s="605"/>
      <c r="H2183" s="605"/>
      <c r="I2183" s="605"/>
      <c r="J2183" s="605"/>
      <c r="K2183" s="605"/>
      <c r="L2183" s="605"/>
      <c r="M2183" s="605"/>
      <c r="N2183" s="605"/>
      <c r="O2183" s="605"/>
      <c r="P2183" s="605"/>
      <c r="Q2183" s="605"/>
    </row>
    <row r="2184" spans="6:17" x14ac:dyDescent="0.2">
      <c r="F2184" s="605"/>
      <c r="G2184" s="605"/>
      <c r="H2184" s="605"/>
      <c r="I2184" s="605"/>
      <c r="J2184" s="605"/>
      <c r="K2184" s="605"/>
      <c r="L2184" s="605"/>
      <c r="M2184" s="605"/>
      <c r="N2184" s="605"/>
      <c r="O2184" s="605"/>
      <c r="P2184" s="605"/>
      <c r="Q2184" s="605"/>
    </row>
    <row r="2185" spans="6:17" x14ac:dyDescent="0.2">
      <c r="F2185" s="605"/>
      <c r="G2185" s="605"/>
      <c r="H2185" s="605"/>
      <c r="I2185" s="605"/>
      <c r="J2185" s="605"/>
      <c r="K2185" s="605"/>
      <c r="L2185" s="605"/>
      <c r="M2185" s="605"/>
      <c r="N2185" s="605"/>
      <c r="O2185" s="605"/>
      <c r="P2185" s="605"/>
      <c r="Q2185" s="605"/>
    </row>
    <row r="2186" spans="6:17" x14ac:dyDescent="0.2">
      <c r="F2186" s="605"/>
      <c r="G2186" s="605"/>
      <c r="H2186" s="605"/>
      <c r="I2186" s="605"/>
      <c r="J2186" s="605"/>
      <c r="K2186" s="605"/>
      <c r="L2186" s="605"/>
      <c r="M2186" s="605"/>
      <c r="N2186" s="605"/>
      <c r="O2186" s="605"/>
      <c r="P2186" s="605"/>
      <c r="Q2186" s="605"/>
    </row>
    <row r="2187" spans="6:17" x14ac:dyDescent="0.2"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</row>
    <row r="2188" spans="6:17" x14ac:dyDescent="0.2">
      <c r="F2188" s="605"/>
      <c r="G2188" s="605"/>
      <c r="H2188" s="605"/>
      <c r="I2188" s="605"/>
      <c r="J2188" s="605"/>
      <c r="K2188" s="605"/>
      <c r="L2188" s="605"/>
      <c r="M2188" s="605"/>
      <c r="N2188" s="605"/>
      <c r="O2188" s="605"/>
      <c r="P2188" s="605"/>
      <c r="Q2188" s="605"/>
    </row>
    <row r="2189" spans="6:17" x14ac:dyDescent="0.2">
      <c r="F2189" s="605"/>
      <c r="G2189" s="605"/>
      <c r="H2189" s="605"/>
      <c r="I2189" s="605"/>
      <c r="J2189" s="605"/>
      <c r="K2189" s="605"/>
      <c r="L2189" s="605"/>
      <c r="M2189" s="605"/>
      <c r="N2189" s="605"/>
      <c r="O2189" s="605"/>
      <c r="P2189" s="605"/>
      <c r="Q2189" s="605"/>
    </row>
    <row r="2190" spans="6:17" x14ac:dyDescent="0.2">
      <c r="F2190" s="605"/>
      <c r="G2190" s="605"/>
      <c r="H2190" s="605"/>
      <c r="I2190" s="605"/>
      <c r="J2190" s="605"/>
      <c r="K2190" s="605"/>
      <c r="L2190" s="605"/>
      <c r="M2190" s="605"/>
      <c r="N2190" s="605"/>
      <c r="O2190" s="605"/>
      <c r="P2190" s="605"/>
      <c r="Q2190" s="605"/>
    </row>
    <row r="2191" spans="6:17" x14ac:dyDescent="0.2">
      <c r="F2191" s="605"/>
      <c r="G2191" s="605"/>
      <c r="H2191" s="605"/>
      <c r="I2191" s="605"/>
      <c r="J2191" s="605"/>
      <c r="K2191" s="605"/>
      <c r="L2191" s="605"/>
      <c r="M2191" s="605"/>
      <c r="N2191" s="605"/>
      <c r="O2191" s="605"/>
      <c r="P2191" s="605"/>
      <c r="Q2191" s="605"/>
    </row>
    <row r="2192" spans="6:17" x14ac:dyDescent="0.2">
      <c r="F2192" s="605"/>
      <c r="G2192" s="605"/>
      <c r="H2192" s="605"/>
      <c r="I2192" s="605"/>
      <c r="J2192" s="605"/>
      <c r="K2192" s="605"/>
      <c r="L2192" s="605"/>
      <c r="M2192" s="605"/>
      <c r="N2192" s="605"/>
      <c r="O2192" s="605"/>
      <c r="P2192" s="605"/>
      <c r="Q2192" s="605"/>
    </row>
    <row r="2193" spans="6:17" x14ac:dyDescent="0.2">
      <c r="F2193" s="605"/>
      <c r="G2193" s="605"/>
      <c r="H2193" s="605"/>
      <c r="I2193" s="605"/>
      <c r="J2193" s="605"/>
      <c r="K2193" s="605"/>
      <c r="L2193" s="605"/>
      <c r="M2193" s="605"/>
      <c r="N2193" s="605"/>
      <c r="O2193" s="605"/>
      <c r="P2193" s="605"/>
      <c r="Q2193" s="605"/>
    </row>
    <row r="2194" spans="6:17" x14ac:dyDescent="0.2">
      <c r="F2194" s="605"/>
      <c r="G2194" s="605"/>
      <c r="H2194" s="605"/>
      <c r="I2194" s="605"/>
      <c r="J2194" s="605"/>
      <c r="K2194" s="605"/>
      <c r="L2194" s="605"/>
      <c r="M2194" s="605"/>
      <c r="N2194" s="605"/>
      <c r="O2194" s="605"/>
      <c r="P2194" s="605"/>
      <c r="Q2194" s="605"/>
    </row>
    <row r="2195" spans="6:17" x14ac:dyDescent="0.2">
      <c r="F2195" s="605"/>
      <c r="G2195" s="605"/>
      <c r="H2195" s="605"/>
      <c r="I2195" s="605"/>
      <c r="J2195" s="605"/>
      <c r="K2195" s="605"/>
      <c r="L2195" s="605"/>
      <c r="M2195" s="605"/>
      <c r="N2195" s="605"/>
      <c r="O2195" s="605"/>
      <c r="P2195" s="605"/>
      <c r="Q2195" s="605"/>
    </row>
    <row r="2196" spans="6:17" x14ac:dyDescent="0.2">
      <c r="F2196" s="605"/>
      <c r="G2196" s="605"/>
      <c r="H2196" s="605"/>
      <c r="I2196" s="605"/>
      <c r="J2196" s="605"/>
      <c r="K2196" s="605"/>
      <c r="L2196" s="605"/>
      <c r="M2196" s="605"/>
      <c r="N2196" s="605"/>
      <c r="O2196" s="605"/>
      <c r="P2196" s="605"/>
      <c r="Q2196" s="605"/>
    </row>
    <row r="2197" spans="6:17" x14ac:dyDescent="0.2">
      <c r="F2197" s="605"/>
      <c r="G2197" s="605"/>
      <c r="H2197" s="605"/>
      <c r="I2197" s="605"/>
      <c r="J2197" s="605"/>
      <c r="K2197" s="605"/>
      <c r="L2197" s="605"/>
      <c r="M2197" s="605"/>
      <c r="N2197" s="605"/>
      <c r="O2197" s="605"/>
      <c r="P2197" s="605"/>
      <c r="Q2197" s="605"/>
    </row>
    <row r="2198" spans="6:17" x14ac:dyDescent="0.2">
      <c r="F2198" s="605"/>
      <c r="G2198" s="605"/>
      <c r="H2198" s="605"/>
      <c r="I2198" s="605"/>
      <c r="J2198" s="605"/>
      <c r="K2198" s="605"/>
      <c r="L2198" s="605"/>
      <c r="M2198" s="605"/>
      <c r="N2198" s="605"/>
      <c r="O2198" s="605"/>
      <c r="P2198" s="605"/>
      <c r="Q2198" s="605"/>
    </row>
    <row r="2199" spans="6:17" x14ac:dyDescent="0.2">
      <c r="F2199" s="605"/>
      <c r="G2199" s="605"/>
      <c r="H2199" s="605"/>
      <c r="I2199" s="605"/>
      <c r="J2199" s="605"/>
      <c r="K2199" s="605"/>
      <c r="L2199" s="605"/>
      <c r="M2199" s="605"/>
      <c r="N2199" s="605"/>
      <c r="O2199" s="605"/>
      <c r="P2199" s="605"/>
      <c r="Q2199" s="605"/>
    </row>
    <row r="2200" spans="6:17" x14ac:dyDescent="0.2">
      <c r="F2200" s="605"/>
      <c r="G2200" s="605"/>
      <c r="H2200" s="605"/>
      <c r="I2200" s="605"/>
      <c r="J2200" s="605"/>
      <c r="K2200" s="605"/>
      <c r="L2200" s="605"/>
      <c r="M2200" s="605"/>
      <c r="N2200" s="605"/>
      <c r="O2200" s="605"/>
      <c r="P2200" s="605"/>
      <c r="Q2200" s="605"/>
    </row>
    <row r="2201" spans="6:17" x14ac:dyDescent="0.2">
      <c r="F2201" s="605"/>
      <c r="G2201" s="605"/>
      <c r="H2201" s="605"/>
      <c r="I2201" s="605"/>
      <c r="J2201" s="605"/>
      <c r="K2201" s="605"/>
      <c r="L2201" s="605"/>
      <c r="M2201" s="605"/>
      <c r="N2201" s="605"/>
      <c r="O2201" s="605"/>
      <c r="P2201" s="605"/>
      <c r="Q2201" s="605"/>
    </row>
    <row r="2202" spans="6:17" x14ac:dyDescent="0.2">
      <c r="F2202" s="605"/>
      <c r="G2202" s="605"/>
      <c r="H2202" s="605"/>
      <c r="I2202" s="605"/>
      <c r="J2202" s="605"/>
      <c r="K2202" s="605"/>
      <c r="L2202" s="605"/>
      <c r="M2202" s="605"/>
      <c r="N2202" s="605"/>
      <c r="O2202" s="605"/>
      <c r="P2202" s="605"/>
      <c r="Q2202" s="605"/>
    </row>
    <row r="2203" spans="6:17" x14ac:dyDescent="0.2">
      <c r="F2203" s="605"/>
      <c r="G2203" s="605"/>
      <c r="H2203" s="605"/>
      <c r="I2203" s="605"/>
      <c r="J2203" s="605"/>
      <c r="K2203" s="605"/>
      <c r="L2203" s="605"/>
      <c r="M2203" s="605"/>
      <c r="N2203" s="605"/>
      <c r="O2203" s="605"/>
      <c r="P2203" s="605"/>
      <c r="Q2203" s="605"/>
    </row>
    <row r="2204" spans="6:17" x14ac:dyDescent="0.2">
      <c r="F2204" s="605"/>
      <c r="G2204" s="605"/>
      <c r="H2204" s="605"/>
      <c r="I2204" s="605"/>
      <c r="J2204" s="605"/>
      <c r="K2204" s="605"/>
      <c r="L2204" s="605"/>
      <c r="M2204" s="605"/>
      <c r="N2204" s="605"/>
      <c r="O2204" s="605"/>
      <c r="P2204" s="605"/>
      <c r="Q2204" s="605"/>
    </row>
    <row r="2205" spans="6:17" x14ac:dyDescent="0.2">
      <c r="F2205" s="605"/>
      <c r="G2205" s="605"/>
      <c r="H2205" s="605"/>
      <c r="I2205" s="605"/>
      <c r="J2205" s="605"/>
      <c r="K2205" s="605"/>
      <c r="L2205" s="605"/>
      <c r="M2205" s="605"/>
      <c r="N2205" s="605"/>
      <c r="O2205" s="605"/>
      <c r="P2205" s="605"/>
      <c r="Q2205" s="605"/>
    </row>
    <row r="2206" spans="6:17" x14ac:dyDescent="0.2">
      <c r="F2206" s="605"/>
      <c r="G2206" s="605"/>
      <c r="H2206" s="605"/>
      <c r="I2206" s="605"/>
      <c r="J2206" s="605"/>
      <c r="K2206" s="605"/>
      <c r="L2206" s="605"/>
      <c r="M2206" s="605"/>
      <c r="N2206" s="605"/>
      <c r="O2206" s="605"/>
      <c r="P2206" s="605"/>
      <c r="Q2206" s="605"/>
    </row>
    <row r="2207" spans="6:17" x14ac:dyDescent="0.2">
      <c r="F2207" s="605"/>
      <c r="G2207" s="605"/>
      <c r="H2207" s="605"/>
      <c r="I2207" s="605"/>
      <c r="J2207" s="605"/>
      <c r="K2207" s="605"/>
      <c r="L2207" s="605"/>
      <c r="M2207" s="605"/>
      <c r="N2207" s="605"/>
      <c r="O2207" s="605"/>
      <c r="P2207" s="605"/>
      <c r="Q2207" s="605"/>
    </row>
    <row r="2208" spans="6:17" x14ac:dyDescent="0.2">
      <c r="F2208" s="605"/>
      <c r="G2208" s="605"/>
      <c r="H2208" s="605"/>
      <c r="I2208" s="605"/>
      <c r="J2208" s="605"/>
      <c r="K2208" s="605"/>
      <c r="L2208" s="605"/>
      <c r="M2208" s="605"/>
      <c r="N2208" s="605"/>
      <c r="O2208" s="605"/>
      <c r="P2208" s="605"/>
      <c r="Q2208" s="605"/>
    </row>
    <row r="2209" spans="6:17" x14ac:dyDescent="0.2">
      <c r="F2209" s="605"/>
      <c r="G2209" s="605"/>
      <c r="H2209" s="605"/>
      <c r="I2209" s="605"/>
      <c r="J2209" s="605"/>
      <c r="K2209" s="605"/>
      <c r="L2209" s="605"/>
      <c r="M2209" s="605"/>
      <c r="N2209" s="605"/>
      <c r="O2209" s="605"/>
      <c r="P2209" s="605"/>
      <c r="Q2209" s="605"/>
    </row>
    <row r="2210" spans="6:17" x14ac:dyDescent="0.2">
      <c r="F2210" s="605"/>
      <c r="G2210" s="605"/>
      <c r="H2210" s="605"/>
      <c r="I2210" s="605"/>
      <c r="J2210" s="605"/>
      <c r="K2210" s="605"/>
      <c r="L2210" s="605"/>
      <c r="M2210" s="605"/>
      <c r="N2210" s="605"/>
      <c r="O2210" s="605"/>
      <c r="P2210" s="605"/>
      <c r="Q2210" s="605"/>
    </row>
    <row r="2211" spans="6:17" x14ac:dyDescent="0.2">
      <c r="F2211" s="605"/>
      <c r="G2211" s="605"/>
      <c r="H2211" s="605"/>
      <c r="I2211" s="605"/>
      <c r="J2211" s="605"/>
      <c r="K2211" s="605"/>
      <c r="L2211" s="605"/>
      <c r="M2211" s="605"/>
      <c r="N2211" s="605"/>
      <c r="O2211" s="605"/>
      <c r="P2211" s="605"/>
      <c r="Q2211" s="605"/>
    </row>
    <row r="2212" spans="6:17" x14ac:dyDescent="0.2">
      <c r="F2212" s="605"/>
      <c r="G2212" s="605"/>
      <c r="H2212" s="605"/>
      <c r="I2212" s="605"/>
      <c r="J2212" s="605"/>
      <c r="K2212" s="605"/>
      <c r="L2212" s="605"/>
      <c r="M2212" s="605"/>
      <c r="N2212" s="605"/>
      <c r="O2212" s="605"/>
      <c r="P2212" s="605"/>
      <c r="Q2212" s="605"/>
    </row>
    <row r="2213" spans="6:17" x14ac:dyDescent="0.2">
      <c r="F2213" s="605"/>
      <c r="G2213" s="605"/>
      <c r="H2213" s="605"/>
      <c r="I2213" s="605"/>
      <c r="J2213" s="605"/>
      <c r="K2213" s="605"/>
      <c r="L2213" s="605"/>
      <c r="M2213" s="605"/>
      <c r="N2213" s="605"/>
      <c r="O2213" s="605"/>
      <c r="P2213" s="605"/>
      <c r="Q2213" s="605"/>
    </row>
    <row r="2214" spans="6:17" x14ac:dyDescent="0.2">
      <c r="F2214" s="605"/>
      <c r="G2214" s="605"/>
      <c r="H2214" s="605"/>
      <c r="I2214" s="605"/>
      <c r="J2214" s="605"/>
      <c r="K2214" s="605"/>
      <c r="L2214" s="605"/>
      <c r="M2214" s="605"/>
      <c r="N2214" s="605"/>
      <c r="O2214" s="605"/>
      <c r="P2214" s="605"/>
      <c r="Q2214" s="605"/>
    </row>
    <row r="2215" spans="6:17" x14ac:dyDescent="0.2">
      <c r="F2215" s="605"/>
      <c r="G2215" s="605"/>
      <c r="H2215" s="605"/>
      <c r="I2215" s="605"/>
      <c r="J2215" s="605"/>
      <c r="K2215" s="605"/>
      <c r="L2215" s="605"/>
      <c r="M2215" s="605"/>
      <c r="N2215" s="605"/>
      <c r="O2215" s="605"/>
      <c r="P2215" s="605"/>
      <c r="Q2215" s="605"/>
    </row>
    <row r="2216" spans="6:17" x14ac:dyDescent="0.2">
      <c r="F2216" s="605"/>
      <c r="G2216" s="605"/>
      <c r="H2216" s="605"/>
      <c r="I2216" s="605"/>
      <c r="J2216" s="605"/>
      <c r="K2216" s="605"/>
      <c r="L2216" s="605"/>
      <c r="M2216" s="605"/>
      <c r="N2216" s="605"/>
      <c r="O2216" s="605"/>
      <c r="P2216" s="605"/>
      <c r="Q2216" s="605"/>
    </row>
    <row r="2217" spans="6:17" x14ac:dyDescent="0.2">
      <c r="F2217" s="605"/>
      <c r="G2217" s="605"/>
      <c r="H2217" s="605"/>
      <c r="I2217" s="605"/>
      <c r="J2217" s="605"/>
      <c r="K2217" s="605"/>
      <c r="L2217" s="605"/>
      <c r="M2217" s="605"/>
      <c r="N2217" s="605"/>
      <c r="O2217" s="605"/>
      <c r="P2217" s="605"/>
      <c r="Q2217" s="605"/>
    </row>
    <row r="2218" spans="6:17" x14ac:dyDescent="0.2">
      <c r="F2218" s="605"/>
      <c r="G2218" s="605"/>
      <c r="H2218" s="605"/>
      <c r="I2218" s="605"/>
      <c r="J2218" s="605"/>
      <c r="K2218" s="605"/>
      <c r="L2218" s="605"/>
      <c r="M2218" s="605"/>
      <c r="N2218" s="605"/>
      <c r="O2218" s="605"/>
      <c r="P2218" s="605"/>
      <c r="Q2218" s="605"/>
    </row>
    <row r="2219" spans="6:17" x14ac:dyDescent="0.2">
      <c r="F2219" s="605"/>
      <c r="G2219" s="605"/>
      <c r="H2219" s="605"/>
      <c r="I2219" s="605"/>
      <c r="J2219" s="605"/>
      <c r="K2219" s="605"/>
      <c r="L2219" s="605"/>
      <c r="M2219" s="605"/>
      <c r="N2219" s="605"/>
      <c r="O2219" s="605"/>
      <c r="P2219" s="605"/>
      <c r="Q2219" s="605"/>
    </row>
    <row r="2220" spans="6:17" x14ac:dyDescent="0.2">
      <c r="F2220" s="605"/>
      <c r="G2220" s="605"/>
      <c r="H2220" s="605"/>
      <c r="I2220" s="605"/>
      <c r="J2220" s="605"/>
      <c r="K2220" s="605"/>
      <c r="L2220" s="605"/>
      <c r="M2220" s="605"/>
      <c r="N2220" s="605"/>
      <c r="O2220" s="605"/>
      <c r="P2220" s="605"/>
      <c r="Q2220" s="605"/>
    </row>
    <row r="2221" spans="6:17" x14ac:dyDescent="0.2">
      <c r="F2221" s="605"/>
      <c r="G2221" s="605"/>
      <c r="H2221" s="605"/>
      <c r="I2221" s="605"/>
      <c r="J2221" s="605"/>
      <c r="K2221" s="605"/>
      <c r="L2221" s="605"/>
      <c r="M2221" s="605"/>
      <c r="N2221" s="605"/>
      <c r="O2221" s="605"/>
      <c r="P2221" s="605"/>
      <c r="Q2221" s="605"/>
    </row>
    <row r="2222" spans="6:17" x14ac:dyDescent="0.2">
      <c r="F2222" s="605"/>
      <c r="G2222" s="605"/>
      <c r="H2222" s="605"/>
      <c r="I2222" s="605"/>
      <c r="J2222" s="605"/>
      <c r="K2222" s="605"/>
      <c r="L2222" s="605"/>
      <c r="M2222" s="605"/>
      <c r="N2222" s="605"/>
      <c r="O2222" s="605"/>
      <c r="P2222" s="605"/>
      <c r="Q2222" s="605"/>
    </row>
    <row r="2223" spans="6:17" x14ac:dyDescent="0.2">
      <c r="F2223" s="605"/>
      <c r="G2223" s="605"/>
      <c r="H2223" s="605"/>
      <c r="I2223" s="605"/>
      <c r="J2223" s="605"/>
      <c r="K2223" s="605"/>
      <c r="L2223" s="605"/>
      <c r="M2223" s="605"/>
      <c r="N2223" s="605"/>
      <c r="O2223" s="605"/>
      <c r="P2223" s="605"/>
      <c r="Q2223" s="605"/>
    </row>
    <row r="2224" spans="6:17" x14ac:dyDescent="0.2">
      <c r="F2224" s="605"/>
      <c r="G2224" s="605"/>
      <c r="H2224" s="605"/>
      <c r="I2224" s="605"/>
      <c r="J2224" s="605"/>
      <c r="K2224" s="605"/>
      <c r="L2224" s="605"/>
      <c r="M2224" s="605"/>
      <c r="N2224" s="605"/>
      <c r="O2224" s="605"/>
      <c r="P2224" s="605"/>
      <c r="Q2224" s="605"/>
    </row>
    <row r="2225" spans="6:17" x14ac:dyDescent="0.2">
      <c r="F2225" s="605"/>
      <c r="G2225" s="605"/>
      <c r="H2225" s="605"/>
      <c r="I2225" s="605"/>
      <c r="J2225" s="605"/>
      <c r="K2225" s="605"/>
      <c r="L2225" s="605"/>
      <c r="M2225" s="605"/>
      <c r="N2225" s="605"/>
      <c r="O2225" s="605"/>
      <c r="P2225" s="605"/>
      <c r="Q2225" s="605"/>
    </row>
    <row r="2226" spans="6:17" x14ac:dyDescent="0.2">
      <c r="F2226" s="605"/>
      <c r="G2226" s="605"/>
      <c r="H2226" s="605"/>
      <c r="I2226" s="605"/>
      <c r="J2226" s="605"/>
      <c r="K2226" s="605"/>
      <c r="L2226" s="605"/>
      <c r="M2226" s="605"/>
      <c r="N2226" s="605"/>
      <c r="O2226" s="605"/>
      <c r="P2226" s="605"/>
      <c r="Q2226" s="605"/>
    </row>
    <row r="2227" spans="6:17" x14ac:dyDescent="0.2">
      <c r="F2227" s="605"/>
      <c r="G2227" s="605"/>
      <c r="H2227" s="605"/>
      <c r="I2227" s="605"/>
      <c r="J2227" s="605"/>
      <c r="K2227" s="605"/>
      <c r="L2227" s="605"/>
      <c r="M2227" s="605"/>
      <c r="N2227" s="605"/>
      <c r="O2227" s="605"/>
      <c r="P2227" s="605"/>
      <c r="Q2227" s="605"/>
    </row>
    <row r="2228" spans="6:17" x14ac:dyDescent="0.2">
      <c r="F2228" s="605"/>
      <c r="G2228" s="605"/>
      <c r="H2228" s="605"/>
      <c r="I2228" s="605"/>
      <c r="J2228" s="605"/>
      <c r="K2228" s="605"/>
      <c r="L2228" s="605"/>
      <c r="M2228" s="605"/>
      <c r="N2228" s="605"/>
      <c r="O2228" s="605"/>
      <c r="P2228" s="605"/>
      <c r="Q2228" s="605"/>
    </row>
    <row r="2229" spans="6:17" x14ac:dyDescent="0.2">
      <c r="F2229" s="605"/>
      <c r="G2229" s="605"/>
      <c r="H2229" s="605"/>
      <c r="I2229" s="605"/>
      <c r="J2229" s="605"/>
      <c r="K2229" s="605"/>
      <c r="L2229" s="605"/>
      <c r="M2229" s="605"/>
      <c r="N2229" s="605"/>
      <c r="O2229" s="605"/>
      <c r="P2229" s="605"/>
      <c r="Q2229" s="605"/>
    </row>
    <row r="2230" spans="6:17" x14ac:dyDescent="0.2">
      <c r="F2230" s="605"/>
      <c r="G2230" s="605"/>
      <c r="H2230" s="605"/>
      <c r="I2230" s="605"/>
      <c r="J2230" s="605"/>
      <c r="K2230" s="605"/>
      <c r="L2230" s="605"/>
      <c r="M2230" s="605"/>
      <c r="N2230" s="605"/>
      <c r="O2230" s="605"/>
      <c r="P2230" s="605"/>
      <c r="Q2230" s="605"/>
    </row>
    <row r="2231" spans="6:17" x14ac:dyDescent="0.2">
      <c r="F2231" s="605"/>
      <c r="G2231" s="605"/>
      <c r="H2231" s="605"/>
      <c r="I2231" s="605"/>
      <c r="J2231" s="605"/>
      <c r="K2231" s="605"/>
      <c r="L2231" s="605"/>
      <c r="M2231" s="605"/>
      <c r="N2231" s="605"/>
      <c r="O2231" s="605"/>
      <c r="P2231" s="605"/>
      <c r="Q2231" s="605"/>
    </row>
    <row r="2232" spans="6:17" x14ac:dyDescent="0.2">
      <c r="F2232" s="605"/>
      <c r="G2232" s="605"/>
      <c r="H2232" s="605"/>
      <c r="I2232" s="605"/>
      <c r="J2232" s="605"/>
      <c r="K2232" s="605"/>
      <c r="L2232" s="605"/>
      <c r="M2232" s="605"/>
      <c r="N2232" s="605"/>
      <c r="O2232" s="605"/>
      <c r="P2232" s="605"/>
      <c r="Q2232" s="605"/>
    </row>
    <row r="2233" spans="6:17" x14ac:dyDescent="0.2">
      <c r="F2233" s="605"/>
      <c r="G2233" s="605"/>
      <c r="H2233" s="605"/>
      <c r="I2233" s="605"/>
      <c r="J2233" s="605"/>
      <c r="K2233" s="605"/>
      <c r="L2233" s="605"/>
      <c r="M2233" s="605"/>
      <c r="N2233" s="605"/>
      <c r="O2233" s="605"/>
      <c r="P2233" s="605"/>
      <c r="Q2233" s="605"/>
    </row>
    <row r="2234" spans="6:17" x14ac:dyDescent="0.2">
      <c r="F2234" s="605"/>
      <c r="G2234" s="605"/>
      <c r="H2234" s="605"/>
      <c r="I2234" s="605"/>
      <c r="J2234" s="605"/>
      <c r="K2234" s="605"/>
      <c r="L2234" s="605"/>
      <c r="M2234" s="605"/>
      <c r="N2234" s="605"/>
      <c r="O2234" s="605"/>
      <c r="P2234" s="605"/>
      <c r="Q2234" s="605"/>
    </row>
    <row r="2235" spans="6:17" x14ac:dyDescent="0.2">
      <c r="F2235" s="605"/>
      <c r="G2235" s="605"/>
      <c r="H2235" s="605"/>
      <c r="I2235" s="605"/>
      <c r="J2235" s="605"/>
      <c r="K2235" s="605"/>
      <c r="L2235" s="605"/>
      <c r="M2235" s="605"/>
      <c r="N2235" s="605"/>
      <c r="O2235" s="605"/>
      <c r="P2235" s="605"/>
      <c r="Q2235" s="605"/>
    </row>
    <row r="2236" spans="6:17" x14ac:dyDescent="0.2">
      <c r="F2236" s="605"/>
      <c r="G2236" s="605"/>
      <c r="H2236" s="605"/>
      <c r="I2236" s="605"/>
      <c r="J2236" s="605"/>
      <c r="K2236" s="605"/>
      <c r="L2236" s="605"/>
      <c r="M2236" s="605"/>
      <c r="N2236" s="605"/>
      <c r="O2236" s="605"/>
      <c r="P2236" s="605"/>
      <c r="Q2236" s="605"/>
    </row>
    <row r="2237" spans="6:17" x14ac:dyDescent="0.2">
      <c r="F2237" s="605"/>
      <c r="G2237" s="605"/>
      <c r="H2237" s="605"/>
      <c r="I2237" s="605"/>
      <c r="J2237" s="605"/>
      <c r="K2237" s="605"/>
      <c r="L2237" s="605"/>
      <c r="M2237" s="605"/>
      <c r="N2237" s="605"/>
      <c r="O2237" s="605"/>
      <c r="P2237" s="605"/>
      <c r="Q2237" s="605"/>
    </row>
    <row r="2238" spans="6:17" x14ac:dyDescent="0.2">
      <c r="F2238" s="605"/>
      <c r="G2238" s="605"/>
      <c r="H2238" s="605"/>
      <c r="I2238" s="605"/>
      <c r="J2238" s="605"/>
      <c r="K2238" s="605"/>
      <c r="L2238" s="605"/>
      <c r="M2238" s="605"/>
      <c r="N2238" s="605"/>
      <c r="O2238" s="605"/>
      <c r="P2238" s="605"/>
      <c r="Q2238" s="605"/>
    </row>
    <row r="2239" spans="6:17" x14ac:dyDescent="0.2">
      <c r="F2239" s="605"/>
      <c r="G2239" s="605"/>
      <c r="H2239" s="605"/>
      <c r="I2239" s="605"/>
      <c r="J2239" s="605"/>
      <c r="K2239" s="605"/>
      <c r="L2239" s="605"/>
      <c r="M2239" s="605"/>
      <c r="N2239" s="605"/>
      <c r="O2239" s="605"/>
      <c r="P2239" s="605"/>
      <c r="Q2239" s="605"/>
    </row>
    <row r="2240" spans="6:17" x14ac:dyDescent="0.2">
      <c r="F2240" s="605"/>
      <c r="G2240" s="605"/>
      <c r="H2240" s="605"/>
      <c r="I2240" s="605"/>
      <c r="J2240" s="605"/>
      <c r="K2240" s="605"/>
      <c r="L2240" s="605"/>
      <c r="M2240" s="605"/>
      <c r="N2240" s="605"/>
      <c r="O2240" s="605"/>
      <c r="P2240" s="605"/>
      <c r="Q2240" s="605"/>
    </row>
    <row r="2241" spans="6:17" x14ac:dyDescent="0.2">
      <c r="F2241" s="605"/>
      <c r="G2241" s="605"/>
      <c r="H2241" s="605"/>
      <c r="I2241" s="605"/>
      <c r="J2241" s="605"/>
      <c r="K2241" s="605"/>
      <c r="L2241" s="605"/>
      <c r="M2241" s="605"/>
      <c r="N2241" s="605"/>
      <c r="O2241" s="605"/>
      <c r="P2241" s="605"/>
      <c r="Q2241" s="605"/>
    </row>
    <row r="2242" spans="6:17" x14ac:dyDescent="0.2">
      <c r="F2242" s="605"/>
      <c r="G2242" s="605"/>
      <c r="H2242" s="605"/>
      <c r="I2242" s="605"/>
      <c r="J2242" s="605"/>
      <c r="K2242" s="605"/>
      <c r="L2242" s="605"/>
      <c r="M2242" s="605"/>
      <c r="N2242" s="605"/>
      <c r="O2242" s="605"/>
      <c r="P2242" s="605"/>
      <c r="Q2242" s="605"/>
    </row>
    <row r="2243" spans="6:17" x14ac:dyDescent="0.2">
      <c r="F2243" s="605"/>
      <c r="G2243" s="605"/>
      <c r="H2243" s="605"/>
      <c r="I2243" s="605"/>
      <c r="J2243" s="605"/>
      <c r="K2243" s="605"/>
      <c r="L2243" s="605"/>
      <c r="M2243" s="605"/>
      <c r="N2243" s="605"/>
      <c r="O2243" s="605"/>
      <c r="P2243" s="605"/>
      <c r="Q2243" s="605"/>
    </row>
    <row r="2244" spans="6:17" x14ac:dyDescent="0.2">
      <c r="F2244" s="605"/>
      <c r="G2244" s="605"/>
      <c r="H2244" s="605"/>
      <c r="I2244" s="605"/>
      <c r="J2244" s="605"/>
      <c r="K2244" s="605"/>
      <c r="L2244" s="605"/>
      <c r="M2244" s="605"/>
      <c r="N2244" s="605"/>
      <c r="O2244" s="605"/>
      <c r="P2244" s="605"/>
      <c r="Q2244" s="605"/>
    </row>
    <row r="2245" spans="6:17" x14ac:dyDescent="0.2">
      <c r="F2245" s="605"/>
      <c r="G2245" s="605"/>
      <c r="H2245" s="605"/>
      <c r="I2245" s="605"/>
      <c r="J2245" s="605"/>
      <c r="K2245" s="605"/>
      <c r="L2245" s="605"/>
      <c r="M2245" s="605"/>
      <c r="N2245" s="605"/>
      <c r="O2245" s="605"/>
      <c r="P2245" s="605"/>
      <c r="Q2245" s="605"/>
    </row>
    <row r="2246" spans="6:17" x14ac:dyDescent="0.2"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</row>
    <row r="2247" spans="6:17" x14ac:dyDescent="0.2">
      <c r="F2247" s="605"/>
      <c r="G2247" s="605"/>
      <c r="H2247" s="605"/>
      <c r="I2247" s="605"/>
      <c r="J2247" s="605"/>
      <c r="K2247" s="605"/>
      <c r="L2247" s="605"/>
      <c r="M2247" s="605"/>
      <c r="N2247" s="605"/>
      <c r="O2247" s="605"/>
      <c r="P2247" s="605"/>
      <c r="Q2247" s="605"/>
    </row>
    <row r="2248" spans="6:17" x14ac:dyDescent="0.2">
      <c r="F2248" s="605"/>
      <c r="G2248" s="605"/>
      <c r="H2248" s="605"/>
      <c r="I2248" s="605"/>
      <c r="J2248" s="605"/>
      <c r="K2248" s="605"/>
      <c r="L2248" s="605"/>
      <c r="M2248" s="605"/>
      <c r="N2248" s="605"/>
      <c r="O2248" s="605"/>
      <c r="P2248" s="605"/>
      <c r="Q2248" s="605"/>
    </row>
    <row r="2249" spans="6:17" x14ac:dyDescent="0.2">
      <c r="F2249" s="605"/>
      <c r="G2249" s="605"/>
      <c r="H2249" s="605"/>
      <c r="I2249" s="605"/>
      <c r="J2249" s="605"/>
      <c r="K2249" s="605"/>
      <c r="L2249" s="605"/>
      <c r="M2249" s="605"/>
      <c r="N2249" s="605"/>
      <c r="O2249" s="605"/>
      <c r="P2249" s="605"/>
      <c r="Q2249" s="605"/>
    </row>
    <row r="2250" spans="6:17" x14ac:dyDescent="0.2">
      <c r="F2250" s="605"/>
      <c r="G2250" s="605"/>
      <c r="H2250" s="605"/>
      <c r="I2250" s="605"/>
      <c r="J2250" s="605"/>
      <c r="K2250" s="605"/>
      <c r="L2250" s="605"/>
      <c r="M2250" s="605"/>
      <c r="N2250" s="605"/>
      <c r="O2250" s="605"/>
      <c r="P2250" s="605"/>
      <c r="Q2250" s="605"/>
    </row>
    <row r="2251" spans="6:17" x14ac:dyDescent="0.2">
      <c r="F2251" s="605"/>
      <c r="G2251" s="605"/>
      <c r="H2251" s="605"/>
      <c r="I2251" s="605"/>
      <c r="J2251" s="605"/>
      <c r="K2251" s="605"/>
      <c r="L2251" s="605"/>
      <c r="M2251" s="605"/>
      <c r="N2251" s="605"/>
      <c r="O2251" s="605"/>
      <c r="P2251" s="605"/>
      <c r="Q2251" s="605"/>
    </row>
    <row r="2252" spans="6:17" x14ac:dyDescent="0.2">
      <c r="F2252" s="605"/>
      <c r="G2252" s="605"/>
      <c r="H2252" s="605"/>
      <c r="I2252" s="605"/>
      <c r="J2252" s="605"/>
      <c r="K2252" s="605"/>
      <c r="L2252" s="605"/>
      <c r="M2252" s="605"/>
      <c r="N2252" s="605"/>
      <c r="O2252" s="605"/>
      <c r="P2252" s="605"/>
      <c r="Q2252" s="605"/>
    </row>
    <row r="2253" spans="6:17" x14ac:dyDescent="0.2">
      <c r="F2253" s="605"/>
      <c r="G2253" s="605"/>
      <c r="H2253" s="605"/>
      <c r="I2253" s="605"/>
      <c r="J2253" s="605"/>
      <c r="K2253" s="605"/>
      <c r="L2253" s="605"/>
      <c r="M2253" s="605"/>
      <c r="N2253" s="605"/>
      <c r="O2253" s="605"/>
      <c r="P2253" s="605"/>
      <c r="Q2253" s="605"/>
    </row>
    <row r="2254" spans="6:17" x14ac:dyDescent="0.2">
      <c r="F2254" s="605"/>
      <c r="G2254" s="605"/>
      <c r="H2254" s="605"/>
      <c r="I2254" s="605"/>
      <c r="J2254" s="605"/>
      <c r="K2254" s="605"/>
      <c r="L2254" s="605"/>
      <c r="M2254" s="605"/>
      <c r="N2254" s="605"/>
      <c r="O2254" s="605"/>
      <c r="P2254" s="605"/>
      <c r="Q2254" s="605"/>
    </row>
    <row r="2255" spans="6:17" x14ac:dyDescent="0.2">
      <c r="F2255" s="605"/>
      <c r="G2255" s="605"/>
      <c r="H2255" s="605"/>
      <c r="I2255" s="605"/>
      <c r="J2255" s="605"/>
      <c r="K2255" s="605"/>
      <c r="L2255" s="605"/>
      <c r="M2255" s="605"/>
      <c r="N2255" s="605"/>
      <c r="O2255" s="605"/>
      <c r="P2255" s="605"/>
      <c r="Q2255" s="605"/>
    </row>
    <row r="2256" spans="6:17" x14ac:dyDescent="0.2">
      <c r="F2256" s="605"/>
      <c r="G2256" s="605"/>
      <c r="H2256" s="605"/>
      <c r="I2256" s="605"/>
      <c r="J2256" s="605"/>
      <c r="K2256" s="605"/>
      <c r="L2256" s="605"/>
      <c r="M2256" s="605"/>
      <c r="N2256" s="605"/>
      <c r="O2256" s="605"/>
      <c r="P2256" s="605"/>
      <c r="Q2256" s="605"/>
    </row>
    <row r="2257" spans="6:17" x14ac:dyDescent="0.2">
      <c r="F2257" s="605"/>
      <c r="G2257" s="605"/>
      <c r="H2257" s="605"/>
      <c r="I2257" s="605"/>
      <c r="J2257" s="605"/>
      <c r="K2257" s="605"/>
      <c r="L2257" s="605"/>
      <c r="M2257" s="605"/>
      <c r="N2257" s="605"/>
      <c r="O2257" s="605"/>
      <c r="P2257" s="605"/>
      <c r="Q2257" s="605"/>
    </row>
    <row r="2258" spans="6:17" x14ac:dyDescent="0.2">
      <c r="F2258" s="605"/>
      <c r="G2258" s="605"/>
      <c r="H2258" s="605"/>
      <c r="I2258" s="605"/>
      <c r="J2258" s="605"/>
      <c r="K2258" s="605"/>
      <c r="L2258" s="605"/>
      <c r="M2258" s="605"/>
      <c r="N2258" s="605"/>
      <c r="O2258" s="605"/>
      <c r="P2258" s="605"/>
      <c r="Q2258" s="605"/>
    </row>
    <row r="2259" spans="6:17" x14ac:dyDescent="0.2">
      <c r="F2259" s="605"/>
      <c r="G2259" s="605"/>
      <c r="H2259" s="605"/>
      <c r="I2259" s="605"/>
      <c r="J2259" s="605"/>
      <c r="K2259" s="605"/>
      <c r="L2259" s="605"/>
      <c r="M2259" s="605"/>
      <c r="N2259" s="605"/>
      <c r="O2259" s="605"/>
      <c r="P2259" s="605"/>
      <c r="Q2259" s="605"/>
    </row>
    <row r="2260" spans="6:17" x14ac:dyDescent="0.2">
      <c r="F2260" s="605"/>
      <c r="G2260" s="605"/>
      <c r="H2260" s="605"/>
      <c r="I2260" s="605"/>
      <c r="J2260" s="605"/>
      <c r="K2260" s="605"/>
      <c r="L2260" s="605"/>
      <c r="M2260" s="605"/>
      <c r="N2260" s="605"/>
      <c r="O2260" s="605"/>
      <c r="P2260" s="605"/>
      <c r="Q2260" s="605"/>
    </row>
    <row r="2261" spans="6:17" x14ac:dyDescent="0.2">
      <c r="F2261" s="605"/>
      <c r="G2261" s="605"/>
      <c r="H2261" s="605"/>
      <c r="I2261" s="605"/>
      <c r="J2261" s="605"/>
      <c r="K2261" s="605"/>
      <c r="L2261" s="605"/>
      <c r="M2261" s="605"/>
      <c r="N2261" s="605"/>
      <c r="O2261" s="605"/>
      <c r="P2261" s="605"/>
      <c r="Q2261" s="605"/>
    </row>
    <row r="2262" spans="6:17" x14ac:dyDescent="0.2">
      <c r="F2262" s="605"/>
      <c r="G2262" s="605"/>
      <c r="H2262" s="605"/>
      <c r="I2262" s="605"/>
      <c r="J2262" s="605"/>
      <c r="K2262" s="605"/>
      <c r="L2262" s="605"/>
      <c r="M2262" s="605"/>
      <c r="N2262" s="605"/>
      <c r="O2262" s="605"/>
      <c r="P2262" s="605"/>
      <c r="Q2262" s="605"/>
    </row>
    <row r="2263" spans="6:17" x14ac:dyDescent="0.2">
      <c r="F2263" s="605"/>
      <c r="G2263" s="605"/>
      <c r="H2263" s="605"/>
      <c r="I2263" s="605"/>
      <c r="J2263" s="605"/>
      <c r="K2263" s="605"/>
      <c r="L2263" s="605"/>
      <c r="M2263" s="605"/>
      <c r="N2263" s="605"/>
      <c r="O2263" s="605"/>
      <c r="P2263" s="605"/>
      <c r="Q2263" s="605"/>
    </row>
    <row r="2264" spans="6:17" x14ac:dyDescent="0.2">
      <c r="F2264" s="605"/>
      <c r="G2264" s="605"/>
      <c r="H2264" s="605"/>
      <c r="I2264" s="605"/>
      <c r="J2264" s="605"/>
      <c r="K2264" s="605"/>
      <c r="L2264" s="605"/>
      <c r="M2264" s="605"/>
      <c r="N2264" s="605"/>
      <c r="O2264" s="605"/>
      <c r="P2264" s="605"/>
      <c r="Q2264" s="605"/>
    </row>
    <row r="2265" spans="6:17" x14ac:dyDescent="0.2">
      <c r="F2265" s="605"/>
      <c r="G2265" s="605"/>
      <c r="H2265" s="605"/>
      <c r="I2265" s="605"/>
      <c r="J2265" s="605"/>
      <c r="K2265" s="605"/>
      <c r="L2265" s="605"/>
      <c r="M2265" s="605"/>
      <c r="N2265" s="605"/>
      <c r="O2265" s="605"/>
      <c r="P2265" s="605"/>
      <c r="Q2265" s="605"/>
    </row>
    <row r="2266" spans="6:17" x14ac:dyDescent="0.2">
      <c r="F2266" s="605"/>
      <c r="G2266" s="605"/>
      <c r="H2266" s="605"/>
      <c r="I2266" s="605"/>
      <c r="J2266" s="605"/>
      <c r="K2266" s="605"/>
      <c r="L2266" s="605"/>
      <c r="M2266" s="605"/>
      <c r="N2266" s="605"/>
      <c r="O2266" s="605"/>
      <c r="P2266" s="605"/>
      <c r="Q2266" s="605"/>
    </row>
    <row r="2267" spans="6:17" x14ac:dyDescent="0.2">
      <c r="F2267" s="605"/>
      <c r="G2267" s="605"/>
      <c r="H2267" s="605"/>
      <c r="I2267" s="605"/>
      <c r="J2267" s="605"/>
      <c r="K2267" s="605"/>
      <c r="L2267" s="605"/>
      <c r="M2267" s="605"/>
      <c r="N2267" s="605"/>
      <c r="O2267" s="605"/>
      <c r="P2267" s="605"/>
      <c r="Q2267" s="605"/>
    </row>
    <row r="2268" spans="6:17" x14ac:dyDescent="0.2">
      <c r="F2268" s="605"/>
      <c r="G2268" s="605"/>
      <c r="H2268" s="605"/>
      <c r="I2268" s="605"/>
      <c r="J2268" s="605"/>
      <c r="K2268" s="605"/>
      <c r="L2268" s="605"/>
      <c r="M2268" s="605"/>
      <c r="N2268" s="605"/>
      <c r="O2268" s="605"/>
      <c r="P2268" s="605"/>
      <c r="Q2268" s="605"/>
    </row>
    <row r="2269" spans="6:17" x14ac:dyDescent="0.2">
      <c r="F2269" s="605"/>
      <c r="G2269" s="605"/>
      <c r="H2269" s="605"/>
      <c r="I2269" s="605"/>
      <c r="J2269" s="605"/>
      <c r="K2269" s="605"/>
      <c r="L2269" s="605"/>
      <c r="M2269" s="605"/>
      <c r="N2269" s="605"/>
      <c r="O2269" s="605"/>
      <c r="P2269" s="605"/>
      <c r="Q2269" s="605"/>
    </row>
    <row r="2270" spans="6:17" x14ac:dyDescent="0.2">
      <c r="F2270" s="605"/>
      <c r="G2270" s="605"/>
      <c r="H2270" s="605"/>
      <c r="I2270" s="605"/>
      <c r="J2270" s="605"/>
      <c r="K2270" s="605"/>
      <c r="L2270" s="605"/>
      <c r="M2270" s="605"/>
      <c r="N2270" s="605"/>
      <c r="O2270" s="605"/>
      <c r="P2270" s="605"/>
      <c r="Q2270" s="605"/>
    </row>
    <row r="2271" spans="6:17" x14ac:dyDescent="0.2">
      <c r="F2271" s="605"/>
      <c r="G2271" s="605"/>
      <c r="H2271" s="605"/>
      <c r="I2271" s="605"/>
      <c r="J2271" s="605"/>
      <c r="K2271" s="605"/>
      <c r="L2271" s="605"/>
      <c r="M2271" s="605"/>
      <c r="N2271" s="605"/>
      <c r="O2271" s="605"/>
      <c r="P2271" s="605"/>
      <c r="Q2271" s="605"/>
    </row>
    <row r="2272" spans="6:17" x14ac:dyDescent="0.2">
      <c r="F2272" s="605"/>
      <c r="G2272" s="605"/>
      <c r="H2272" s="605"/>
      <c r="I2272" s="605"/>
      <c r="J2272" s="605"/>
      <c r="K2272" s="605"/>
      <c r="L2272" s="605"/>
      <c r="M2272" s="605"/>
      <c r="N2272" s="605"/>
      <c r="O2272" s="605"/>
      <c r="P2272" s="605"/>
      <c r="Q2272" s="605"/>
    </row>
    <row r="2273" spans="6:17" x14ac:dyDescent="0.2">
      <c r="F2273" s="605"/>
      <c r="G2273" s="605"/>
      <c r="H2273" s="605"/>
      <c r="I2273" s="605"/>
      <c r="J2273" s="605"/>
      <c r="K2273" s="605"/>
      <c r="L2273" s="605"/>
      <c r="M2273" s="605"/>
      <c r="N2273" s="605"/>
      <c r="O2273" s="605"/>
      <c r="P2273" s="605"/>
      <c r="Q2273" s="605"/>
    </row>
    <row r="2274" spans="6:17" x14ac:dyDescent="0.2">
      <c r="F2274" s="605"/>
      <c r="G2274" s="605"/>
      <c r="H2274" s="605"/>
      <c r="I2274" s="605"/>
      <c r="J2274" s="605"/>
      <c r="K2274" s="605"/>
      <c r="L2274" s="605"/>
      <c r="M2274" s="605"/>
      <c r="N2274" s="605"/>
      <c r="O2274" s="605"/>
      <c r="P2274" s="605"/>
      <c r="Q2274" s="605"/>
    </row>
    <row r="2275" spans="6:17" x14ac:dyDescent="0.2">
      <c r="F2275" s="605"/>
      <c r="G2275" s="605"/>
      <c r="H2275" s="605"/>
      <c r="I2275" s="605"/>
      <c r="J2275" s="605"/>
      <c r="K2275" s="605"/>
      <c r="L2275" s="605"/>
      <c r="M2275" s="605"/>
      <c r="N2275" s="605"/>
      <c r="O2275" s="605"/>
      <c r="P2275" s="605"/>
      <c r="Q2275" s="605"/>
    </row>
    <row r="2276" spans="6:17" x14ac:dyDescent="0.2">
      <c r="F2276" s="605"/>
      <c r="G2276" s="605"/>
      <c r="H2276" s="605"/>
      <c r="I2276" s="605"/>
      <c r="J2276" s="605"/>
      <c r="K2276" s="605"/>
      <c r="L2276" s="605"/>
      <c r="M2276" s="605"/>
      <c r="N2276" s="605"/>
      <c r="O2276" s="605"/>
      <c r="P2276" s="605"/>
      <c r="Q2276" s="605"/>
    </row>
    <row r="2277" spans="6:17" x14ac:dyDescent="0.2">
      <c r="F2277" s="605"/>
      <c r="G2277" s="605"/>
      <c r="H2277" s="605"/>
      <c r="I2277" s="605"/>
      <c r="J2277" s="605"/>
      <c r="K2277" s="605"/>
      <c r="L2277" s="605"/>
      <c r="M2277" s="605"/>
      <c r="N2277" s="605"/>
      <c r="O2277" s="605"/>
      <c r="P2277" s="605"/>
      <c r="Q2277" s="605"/>
    </row>
    <row r="2278" spans="6:17" x14ac:dyDescent="0.2">
      <c r="F2278" s="605"/>
      <c r="G2278" s="605"/>
      <c r="H2278" s="605"/>
      <c r="I2278" s="605"/>
      <c r="J2278" s="605"/>
      <c r="K2278" s="605"/>
      <c r="L2278" s="605"/>
      <c r="M2278" s="605"/>
      <c r="N2278" s="605"/>
      <c r="O2278" s="605"/>
      <c r="P2278" s="605"/>
      <c r="Q2278" s="605"/>
    </row>
    <row r="2279" spans="6:17" x14ac:dyDescent="0.2">
      <c r="F2279" s="605"/>
      <c r="G2279" s="605"/>
      <c r="H2279" s="605"/>
      <c r="I2279" s="605"/>
      <c r="J2279" s="605"/>
      <c r="K2279" s="605"/>
      <c r="L2279" s="605"/>
      <c r="M2279" s="605"/>
      <c r="N2279" s="605"/>
      <c r="O2279" s="605"/>
      <c r="P2279" s="605"/>
      <c r="Q2279" s="605"/>
    </row>
    <row r="2280" spans="6:17" x14ac:dyDescent="0.2">
      <c r="F2280" s="605"/>
      <c r="G2280" s="605"/>
      <c r="H2280" s="605"/>
      <c r="I2280" s="605"/>
      <c r="J2280" s="605"/>
      <c r="K2280" s="605"/>
      <c r="L2280" s="605"/>
      <c r="M2280" s="605"/>
      <c r="N2280" s="605"/>
      <c r="O2280" s="605"/>
      <c r="P2280" s="605"/>
      <c r="Q2280" s="605"/>
    </row>
    <row r="2281" spans="6:17" x14ac:dyDescent="0.2">
      <c r="F2281" s="605"/>
      <c r="G2281" s="605"/>
      <c r="H2281" s="605"/>
      <c r="I2281" s="605"/>
      <c r="J2281" s="605"/>
      <c r="K2281" s="605"/>
      <c r="L2281" s="605"/>
      <c r="M2281" s="605"/>
      <c r="N2281" s="605"/>
      <c r="O2281" s="605"/>
      <c r="P2281" s="605"/>
      <c r="Q2281" s="605"/>
    </row>
    <row r="2282" spans="6:17" x14ac:dyDescent="0.2">
      <c r="F2282" s="605"/>
      <c r="G2282" s="605"/>
      <c r="H2282" s="605"/>
      <c r="I2282" s="605"/>
      <c r="J2282" s="605"/>
      <c r="K2282" s="605"/>
      <c r="L2282" s="605"/>
      <c r="M2282" s="605"/>
      <c r="N2282" s="605"/>
      <c r="O2282" s="605"/>
      <c r="P2282" s="605"/>
      <c r="Q2282" s="605"/>
    </row>
    <row r="2283" spans="6:17" x14ac:dyDescent="0.2">
      <c r="F2283" s="605"/>
      <c r="G2283" s="605"/>
      <c r="H2283" s="605"/>
      <c r="I2283" s="605"/>
      <c r="J2283" s="605"/>
      <c r="K2283" s="605"/>
      <c r="L2283" s="605"/>
      <c r="M2283" s="605"/>
      <c r="N2283" s="605"/>
      <c r="O2283" s="605"/>
      <c r="P2283" s="605"/>
      <c r="Q2283" s="605"/>
    </row>
    <row r="2284" spans="6:17" x14ac:dyDescent="0.2">
      <c r="F2284" s="605"/>
      <c r="G2284" s="605"/>
      <c r="H2284" s="605"/>
      <c r="I2284" s="605"/>
      <c r="J2284" s="605"/>
      <c r="K2284" s="605"/>
      <c r="L2284" s="605"/>
      <c r="M2284" s="605"/>
      <c r="N2284" s="605"/>
      <c r="O2284" s="605"/>
      <c r="P2284" s="605"/>
      <c r="Q2284" s="605"/>
    </row>
    <row r="2285" spans="6:17" x14ac:dyDescent="0.2">
      <c r="F2285" s="605"/>
      <c r="G2285" s="605"/>
      <c r="H2285" s="605"/>
      <c r="I2285" s="605"/>
      <c r="J2285" s="605"/>
      <c r="K2285" s="605"/>
      <c r="L2285" s="605"/>
      <c r="M2285" s="605"/>
      <c r="N2285" s="605"/>
      <c r="O2285" s="605"/>
      <c r="P2285" s="605"/>
      <c r="Q2285" s="605"/>
    </row>
    <row r="2286" spans="6:17" x14ac:dyDescent="0.2">
      <c r="F2286" s="605"/>
      <c r="G2286" s="605"/>
      <c r="H2286" s="605"/>
      <c r="I2286" s="605"/>
      <c r="J2286" s="605"/>
      <c r="K2286" s="605"/>
      <c r="L2286" s="605"/>
      <c r="M2286" s="605"/>
      <c r="N2286" s="605"/>
      <c r="O2286" s="605"/>
      <c r="P2286" s="605"/>
      <c r="Q2286" s="605"/>
    </row>
    <row r="2287" spans="6:17" x14ac:dyDescent="0.2">
      <c r="F2287" s="605"/>
      <c r="G2287" s="605"/>
      <c r="H2287" s="605"/>
      <c r="I2287" s="605"/>
      <c r="J2287" s="605"/>
      <c r="K2287" s="605"/>
      <c r="L2287" s="605"/>
      <c r="M2287" s="605"/>
      <c r="N2287" s="605"/>
      <c r="O2287" s="605"/>
      <c r="P2287" s="605"/>
      <c r="Q2287" s="605"/>
    </row>
    <row r="2288" spans="6:17" x14ac:dyDescent="0.2">
      <c r="F2288" s="605"/>
      <c r="G2288" s="605"/>
      <c r="H2288" s="605"/>
      <c r="I2288" s="605"/>
      <c r="J2288" s="605"/>
      <c r="K2288" s="605"/>
      <c r="L2288" s="605"/>
      <c r="M2288" s="605"/>
      <c r="N2288" s="605"/>
      <c r="O2288" s="605"/>
      <c r="P2288" s="605"/>
      <c r="Q2288" s="605"/>
    </row>
    <row r="2289" spans="6:17" x14ac:dyDescent="0.2">
      <c r="F2289" s="605"/>
      <c r="G2289" s="605"/>
      <c r="H2289" s="605"/>
      <c r="I2289" s="605"/>
      <c r="J2289" s="605"/>
      <c r="K2289" s="605"/>
      <c r="L2289" s="605"/>
      <c r="M2289" s="605"/>
      <c r="N2289" s="605"/>
      <c r="O2289" s="605"/>
      <c r="P2289" s="605"/>
      <c r="Q2289" s="605"/>
    </row>
    <row r="2290" spans="6:17" x14ac:dyDescent="0.2">
      <c r="F2290" s="605"/>
      <c r="G2290" s="605"/>
      <c r="H2290" s="605"/>
      <c r="I2290" s="605"/>
      <c r="J2290" s="605"/>
      <c r="K2290" s="605"/>
      <c r="L2290" s="605"/>
      <c r="M2290" s="605"/>
      <c r="N2290" s="605"/>
      <c r="O2290" s="605"/>
      <c r="P2290" s="605"/>
      <c r="Q2290" s="605"/>
    </row>
    <row r="2291" spans="6:17" x14ac:dyDescent="0.2">
      <c r="F2291" s="605"/>
      <c r="G2291" s="605"/>
      <c r="H2291" s="605"/>
      <c r="I2291" s="605"/>
      <c r="J2291" s="605"/>
      <c r="K2291" s="605"/>
      <c r="L2291" s="605"/>
      <c r="M2291" s="605"/>
      <c r="N2291" s="605"/>
      <c r="O2291" s="605"/>
      <c r="P2291" s="605"/>
      <c r="Q2291" s="605"/>
    </row>
    <row r="2292" spans="6:17" x14ac:dyDescent="0.2">
      <c r="F2292" s="605"/>
      <c r="G2292" s="605"/>
      <c r="H2292" s="605"/>
      <c r="I2292" s="605"/>
      <c r="J2292" s="605"/>
      <c r="K2292" s="605"/>
      <c r="L2292" s="605"/>
      <c r="M2292" s="605"/>
      <c r="N2292" s="605"/>
      <c r="O2292" s="605"/>
      <c r="P2292" s="605"/>
      <c r="Q2292" s="605"/>
    </row>
    <row r="2293" spans="6:17" x14ac:dyDescent="0.2">
      <c r="F2293" s="605"/>
      <c r="G2293" s="605"/>
      <c r="H2293" s="605"/>
      <c r="I2293" s="605"/>
      <c r="J2293" s="605"/>
      <c r="K2293" s="605"/>
      <c r="L2293" s="605"/>
      <c r="M2293" s="605"/>
      <c r="N2293" s="605"/>
      <c r="O2293" s="605"/>
      <c r="P2293" s="605"/>
      <c r="Q2293" s="605"/>
    </row>
    <row r="2294" spans="6:17" x14ac:dyDescent="0.2">
      <c r="F2294" s="605"/>
      <c r="G2294" s="605"/>
      <c r="H2294" s="605"/>
      <c r="I2294" s="605"/>
      <c r="J2294" s="605"/>
      <c r="K2294" s="605"/>
      <c r="L2294" s="605"/>
      <c r="M2294" s="605"/>
      <c r="N2294" s="605"/>
      <c r="O2294" s="605"/>
      <c r="P2294" s="605"/>
      <c r="Q2294" s="605"/>
    </row>
    <row r="2295" spans="6:17" x14ac:dyDescent="0.2">
      <c r="F2295" s="605"/>
      <c r="G2295" s="605"/>
      <c r="H2295" s="605"/>
      <c r="I2295" s="605"/>
      <c r="J2295" s="605"/>
      <c r="K2295" s="605"/>
      <c r="L2295" s="605"/>
      <c r="M2295" s="605"/>
      <c r="N2295" s="605"/>
      <c r="O2295" s="605"/>
      <c r="P2295" s="605"/>
      <c r="Q2295" s="605"/>
    </row>
    <row r="2296" spans="6:17" x14ac:dyDescent="0.2">
      <c r="F2296" s="605"/>
      <c r="G2296" s="605"/>
      <c r="H2296" s="605"/>
      <c r="I2296" s="605"/>
      <c r="J2296" s="605"/>
      <c r="K2296" s="605"/>
      <c r="L2296" s="605"/>
      <c r="M2296" s="605"/>
      <c r="N2296" s="605"/>
      <c r="O2296" s="605"/>
      <c r="P2296" s="605"/>
      <c r="Q2296" s="605"/>
    </row>
    <row r="2297" spans="6:17" x14ac:dyDescent="0.2">
      <c r="F2297" s="605"/>
      <c r="G2297" s="605"/>
      <c r="H2297" s="605"/>
      <c r="I2297" s="605"/>
      <c r="J2297" s="605"/>
      <c r="K2297" s="605"/>
      <c r="L2297" s="605"/>
      <c r="M2297" s="605"/>
      <c r="N2297" s="605"/>
      <c r="O2297" s="605"/>
      <c r="P2297" s="605"/>
      <c r="Q2297" s="605"/>
    </row>
    <row r="2298" spans="6:17" x14ac:dyDescent="0.2">
      <c r="F2298" s="605"/>
      <c r="G2298" s="605"/>
      <c r="H2298" s="605"/>
      <c r="I2298" s="605"/>
      <c r="J2298" s="605"/>
      <c r="K2298" s="605"/>
      <c r="L2298" s="605"/>
      <c r="M2298" s="605"/>
      <c r="N2298" s="605"/>
      <c r="O2298" s="605"/>
      <c r="P2298" s="605"/>
      <c r="Q2298" s="605"/>
    </row>
    <row r="2299" spans="6:17" x14ac:dyDescent="0.2">
      <c r="F2299" s="605"/>
      <c r="G2299" s="605"/>
      <c r="H2299" s="605"/>
      <c r="I2299" s="605"/>
      <c r="J2299" s="605"/>
      <c r="K2299" s="605"/>
      <c r="L2299" s="605"/>
      <c r="M2299" s="605"/>
      <c r="N2299" s="605"/>
      <c r="O2299" s="605"/>
      <c r="P2299" s="605"/>
      <c r="Q2299" s="605"/>
    </row>
    <row r="2300" spans="6:17" x14ac:dyDescent="0.2">
      <c r="F2300" s="605"/>
      <c r="G2300" s="605"/>
      <c r="H2300" s="605"/>
      <c r="I2300" s="605"/>
      <c r="J2300" s="605"/>
      <c r="K2300" s="605"/>
      <c r="L2300" s="605"/>
      <c r="M2300" s="605"/>
      <c r="N2300" s="605"/>
      <c r="O2300" s="605"/>
      <c r="P2300" s="605"/>
      <c r="Q2300" s="605"/>
    </row>
    <row r="2301" spans="6:17" x14ac:dyDescent="0.2">
      <c r="F2301" s="605"/>
      <c r="G2301" s="605"/>
      <c r="H2301" s="605"/>
      <c r="I2301" s="605"/>
      <c r="J2301" s="605"/>
      <c r="K2301" s="605"/>
      <c r="L2301" s="605"/>
      <c r="M2301" s="605"/>
      <c r="N2301" s="605"/>
      <c r="O2301" s="605"/>
      <c r="P2301" s="605"/>
      <c r="Q2301" s="605"/>
    </row>
    <row r="2302" spans="6:17" x14ac:dyDescent="0.2">
      <c r="F2302" s="605"/>
      <c r="G2302" s="605"/>
      <c r="H2302" s="605"/>
      <c r="I2302" s="605"/>
      <c r="J2302" s="605"/>
      <c r="K2302" s="605"/>
      <c r="L2302" s="605"/>
      <c r="M2302" s="605"/>
      <c r="N2302" s="605"/>
      <c r="O2302" s="605"/>
      <c r="P2302" s="605"/>
      <c r="Q2302" s="605"/>
    </row>
    <row r="2303" spans="6:17" x14ac:dyDescent="0.2">
      <c r="F2303" s="605"/>
      <c r="G2303" s="605"/>
      <c r="H2303" s="605"/>
      <c r="I2303" s="605"/>
      <c r="J2303" s="605"/>
      <c r="K2303" s="605"/>
      <c r="L2303" s="605"/>
      <c r="M2303" s="605"/>
      <c r="N2303" s="605"/>
      <c r="O2303" s="605"/>
      <c r="P2303" s="605"/>
      <c r="Q2303" s="605"/>
    </row>
    <row r="2304" spans="6:17" x14ac:dyDescent="0.2">
      <c r="F2304" s="605"/>
      <c r="G2304" s="605"/>
      <c r="H2304" s="605"/>
      <c r="I2304" s="605"/>
      <c r="J2304" s="605"/>
      <c r="K2304" s="605"/>
      <c r="L2304" s="605"/>
      <c r="M2304" s="605"/>
      <c r="N2304" s="605"/>
      <c r="O2304" s="605"/>
      <c r="P2304" s="605"/>
      <c r="Q2304" s="605"/>
    </row>
    <row r="2305" spans="6:17" x14ac:dyDescent="0.2"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</row>
    <row r="2306" spans="6:17" x14ac:dyDescent="0.2">
      <c r="F2306" s="605"/>
      <c r="G2306" s="605"/>
      <c r="H2306" s="605"/>
      <c r="I2306" s="605"/>
      <c r="J2306" s="605"/>
      <c r="K2306" s="605"/>
      <c r="L2306" s="605"/>
      <c r="M2306" s="605"/>
      <c r="N2306" s="605"/>
      <c r="O2306" s="605"/>
      <c r="P2306" s="605"/>
      <c r="Q2306" s="605"/>
    </row>
    <row r="2307" spans="6:17" x14ac:dyDescent="0.2">
      <c r="F2307" s="605"/>
      <c r="G2307" s="605"/>
      <c r="H2307" s="605"/>
      <c r="I2307" s="605"/>
      <c r="J2307" s="605"/>
      <c r="K2307" s="605"/>
      <c r="L2307" s="605"/>
      <c r="M2307" s="605"/>
      <c r="N2307" s="605"/>
      <c r="O2307" s="605"/>
      <c r="P2307" s="605"/>
      <c r="Q2307" s="605"/>
    </row>
    <row r="2308" spans="6:17" x14ac:dyDescent="0.2">
      <c r="F2308" s="605"/>
      <c r="G2308" s="605"/>
      <c r="H2308" s="605"/>
      <c r="I2308" s="605"/>
      <c r="J2308" s="605"/>
      <c r="K2308" s="605"/>
      <c r="L2308" s="605"/>
      <c r="M2308" s="605"/>
      <c r="N2308" s="605"/>
      <c r="O2308" s="605"/>
      <c r="P2308" s="605"/>
      <c r="Q2308" s="605"/>
    </row>
    <row r="2309" spans="6:17" x14ac:dyDescent="0.2">
      <c r="F2309" s="605"/>
      <c r="G2309" s="605"/>
      <c r="H2309" s="605"/>
      <c r="I2309" s="605"/>
      <c r="J2309" s="605"/>
      <c r="K2309" s="605"/>
      <c r="L2309" s="605"/>
      <c r="M2309" s="605"/>
      <c r="N2309" s="605"/>
      <c r="O2309" s="605"/>
      <c r="P2309" s="605"/>
      <c r="Q2309" s="605"/>
    </row>
    <row r="2310" spans="6:17" x14ac:dyDescent="0.2">
      <c r="F2310" s="605"/>
      <c r="G2310" s="605"/>
      <c r="H2310" s="605"/>
      <c r="I2310" s="605"/>
      <c r="J2310" s="605"/>
      <c r="K2310" s="605"/>
      <c r="L2310" s="605"/>
      <c r="M2310" s="605"/>
      <c r="N2310" s="605"/>
      <c r="O2310" s="605"/>
      <c r="P2310" s="605"/>
      <c r="Q2310" s="605"/>
    </row>
    <row r="2311" spans="6:17" x14ac:dyDescent="0.2">
      <c r="F2311" s="605"/>
      <c r="G2311" s="605"/>
      <c r="H2311" s="605"/>
      <c r="I2311" s="605"/>
      <c r="J2311" s="605"/>
      <c r="K2311" s="605"/>
      <c r="L2311" s="605"/>
      <c r="M2311" s="605"/>
      <c r="N2311" s="605"/>
      <c r="O2311" s="605"/>
      <c r="P2311" s="605"/>
      <c r="Q2311" s="605"/>
    </row>
    <row r="2312" spans="6:17" x14ac:dyDescent="0.2">
      <c r="F2312" s="605"/>
      <c r="G2312" s="605"/>
      <c r="H2312" s="605"/>
      <c r="I2312" s="605"/>
      <c r="J2312" s="605"/>
      <c r="K2312" s="605"/>
      <c r="L2312" s="605"/>
      <c r="M2312" s="605"/>
      <c r="N2312" s="605"/>
      <c r="O2312" s="605"/>
      <c r="P2312" s="605"/>
      <c r="Q2312" s="605"/>
    </row>
    <row r="2313" spans="6:17" x14ac:dyDescent="0.2">
      <c r="F2313" s="605"/>
      <c r="G2313" s="605"/>
      <c r="H2313" s="605"/>
      <c r="I2313" s="605"/>
      <c r="J2313" s="605"/>
      <c r="K2313" s="605"/>
      <c r="L2313" s="605"/>
      <c r="M2313" s="605"/>
      <c r="N2313" s="605"/>
      <c r="O2313" s="605"/>
      <c r="P2313" s="605"/>
      <c r="Q2313" s="605"/>
    </row>
    <row r="2314" spans="6:17" x14ac:dyDescent="0.2">
      <c r="F2314" s="605"/>
      <c r="G2314" s="605"/>
      <c r="H2314" s="605"/>
      <c r="I2314" s="605"/>
      <c r="J2314" s="605"/>
      <c r="K2314" s="605"/>
      <c r="L2314" s="605"/>
      <c r="M2314" s="605"/>
      <c r="N2314" s="605"/>
      <c r="O2314" s="605"/>
      <c r="P2314" s="605"/>
      <c r="Q2314" s="605"/>
    </row>
    <row r="2315" spans="6:17" x14ac:dyDescent="0.2">
      <c r="F2315" s="605"/>
      <c r="G2315" s="605"/>
      <c r="H2315" s="605"/>
      <c r="I2315" s="605"/>
      <c r="J2315" s="605"/>
      <c r="K2315" s="605"/>
      <c r="L2315" s="605"/>
      <c r="M2315" s="605"/>
      <c r="N2315" s="605"/>
      <c r="O2315" s="605"/>
      <c r="P2315" s="605"/>
      <c r="Q2315" s="605"/>
    </row>
    <row r="2316" spans="6:17" x14ac:dyDescent="0.2">
      <c r="F2316" s="605"/>
      <c r="G2316" s="605"/>
      <c r="H2316" s="605"/>
      <c r="I2316" s="605"/>
      <c r="J2316" s="605"/>
      <c r="K2316" s="605"/>
      <c r="L2316" s="605"/>
      <c r="M2316" s="605"/>
      <c r="N2316" s="605"/>
      <c r="O2316" s="605"/>
      <c r="P2316" s="605"/>
      <c r="Q2316" s="605"/>
    </row>
    <row r="2317" spans="6:17" x14ac:dyDescent="0.2">
      <c r="F2317" s="605"/>
      <c r="G2317" s="605"/>
      <c r="H2317" s="605"/>
      <c r="I2317" s="605"/>
      <c r="J2317" s="605"/>
      <c r="K2317" s="605"/>
      <c r="L2317" s="605"/>
      <c r="M2317" s="605"/>
      <c r="N2317" s="605"/>
      <c r="O2317" s="605"/>
      <c r="P2317" s="605"/>
      <c r="Q2317" s="605"/>
    </row>
    <row r="2318" spans="6:17" x14ac:dyDescent="0.2">
      <c r="F2318" s="605"/>
      <c r="G2318" s="605"/>
      <c r="H2318" s="605"/>
      <c r="I2318" s="605"/>
      <c r="J2318" s="605"/>
      <c r="K2318" s="605"/>
      <c r="L2318" s="605"/>
      <c r="M2318" s="605"/>
      <c r="N2318" s="605"/>
      <c r="O2318" s="605"/>
      <c r="P2318" s="605"/>
      <c r="Q2318" s="605"/>
    </row>
    <row r="2319" spans="6:17" x14ac:dyDescent="0.2">
      <c r="F2319" s="605"/>
      <c r="G2319" s="605"/>
      <c r="H2319" s="605"/>
      <c r="I2319" s="605"/>
      <c r="J2319" s="605"/>
      <c r="K2319" s="605"/>
      <c r="L2319" s="605"/>
      <c r="M2319" s="605"/>
      <c r="N2319" s="605"/>
      <c r="O2319" s="605"/>
      <c r="P2319" s="605"/>
      <c r="Q2319" s="605"/>
    </row>
    <row r="2320" spans="6:17" x14ac:dyDescent="0.2">
      <c r="F2320" s="605"/>
      <c r="G2320" s="605"/>
      <c r="H2320" s="605"/>
      <c r="I2320" s="605"/>
      <c r="J2320" s="605"/>
      <c r="K2320" s="605"/>
      <c r="L2320" s="605"/>
      <c r="M2320" s="605"/>
      <c r="N2320" s="605"/>
      <c r="O2320" s="605"/>
      <c r="P2320" s="605"/>
      <c r="Q2320" s="605"/>
    </row>
    <row r="2321" spans="6:17" x14ac:dyDescent="0.2">
      <c r="F2321" s="605"/>
      <c r="G2321" s="605"/>
      <c r="H2321" s="605"/>
      <c r="I2321" s="605"/>
      <c r="J2321" s="605"/>
      <c r="K2321" s="605"/>
      <c r="L2321" s="605"/>
      <c r="M2321" s="605"/>
      <c r="N2321" s="605"/>
      <c r="O2321" s="605"/>
      <c r="P2321" s="605"/>
      <c r="Q2321" s="605"/>
    </row>
    <row r="2322" spans="6:17" x14ac:dyDescent="0.2">
      <c r="F2322" s="605"/>
      <c r="G2322" s="605"/>
      <c r="H2322" s="605"/>
      <c r="I2322" s="605"/>
      <c r="J2322" s="605"/>
      <c r="K2322" s="605"/>
      <c r="L2322" s="605"/>
      <c r="M2322" s="605"/>
      <c r="N2322" s="605"/>
      <c r="O2322" s="605"/>
      <c r="P2322" s="605"/>
      <c r="Q2322" s="605"/>
    </row>
    <row r="2323" spans="6:17" x14ac:dyDescent="0.2">
      <c r="F2323" s="605"/>
      <c r="G2323" s="605"/>
      <c r="H2323" s="605"/>
      <c r="I2323" s="605"/>
      <c r="J2323" s="605"/>
      <c r="K2323" s="605"/>
      <c r="L2323" s="605"/>
      <c r="M2323" s="605"/>
      <c r="N2323" s="605"/>
      <c r="O2323" s="605"/>
      <c r="P2323" s="605"/>
      <c r="Q2323" s="605"/>
    </row>
    <row r="2324" spans="6:17" x14ac:dyDescent="0.2">
      <c r="F2324" s="605"/>
      <c r="G2324" s="605"/>
      <c r="H2324" s="605"/>
      <c r="I2324" s="605"/>
      <c r="J2324" s="605"/>
      <c r="K2324" s="605"/>
      <c r="L2324" s="605"/>
      <c r="M2324" s="605"/>
      <c r="N2324" s="605"/>
      <c r="O2324" s="605"/>
      <c r="P2324" s="605"/>
      <c r="Q2324" s="605"/>
    </row>
    <row r="2325" spans="6:17" x14ac:dyDescent="0.2">
      <c r="F2325" s="605"/>
      <c r="G2325" s="605"/>
      <c r="H2325" s="605"/>
      <c r="I2325" s="605"/>
      <c r="J2325" s="605"/>
      <c r="K2325" s="605"/>
      <c r="L2325" s="605"/>
      <c r="M2325" s="605"/>
      <c r="N2325" s="605"/>
      <c r="O2325" s="605"/>
      <c r="P2325" s="605"/>
      <c r="Q2325" s="605"/>
    </row>
    <row r="2326" spans="6:17" x14ac:dyDescent="0.2">
      <c r="F2326" s="605"/>
      <c r="G2326" s="605"/>
      <c r="H2326" s="605"/>
      <c r="I2326" s="605"/>
      <c r="J2326" s="605"/>
      <c r="K2326" s="605"/>
      <c r="L2326" s="605"/>
      <c r="M2326" s="605"/>
      <c r="N2326" s="605"/>
      <c r="O2326" s="605"/>
      <c r="P2326" s="605"/>
      <c r="Q2326" s="605"/>
    </row>
    <row r="2327" spans="6:17" x14ac:dyDescent="0.2">
      <c r="F2327" s="605"/>
      <c r="G2327" s="605"/>
      <c r="H2327" s="605"/>
      <c r="I2327" s="605"/>
      <c r="J2327" s="605"/>
      <c r="K2327" s="605"/>
      <c r="L2327" s="605"/>
      <c r="M2327" s="605"/>
      <c r="N2327" s="605"/>
      <c r="O2327" s="605"/>
      <c r="P2327" s="605"/>
      <c r="Q2327" s="605"/>
    </row>
    <row r="2328" spans="6:17" x14ac:dyDescent="0.2">
      <c r="F2328" s="605"/>
      <c r="G2328" s="605"/>
      <c r="H2328" s="605"/>
      <c r="I2328" s="605"/>
      <c r="J2328" s="605"/>
      <c r="K2328" s="605"/>
      <c r="L2328" s="605"/>
      <c r="M2328" s="605"/>
      <c r="N2328" s="605"/>
      <c r="O2328" s="605"/>
      <c r="P2328" s="605"/>
      <c r="Q2328" s="605"/>
    </row>
    <row r="2329" spans="6:17" x14ac:dyDescent="0.2">
      <c r="F2329" s="605"/>
      <c r="G2329" s="605"/>
      <c r="H2329" s="605"/>
      <c r="I2329" s="605"/>
      <c r="J2329" s="605"/>
      <c r="K2329" s="605"/>
      <c r="L2329" s="605"/>
      <c r="M2329" s="605"/>
      <c r="N2329" s="605"/>
      <c r="O2329" s="605"/>
      <c r="P2329" s="605"/>
      <c r="Q2329" s="605"/>
    </row>
    <row r="2330" spans="6:17" x14ac:dyDescent="0.2">
      <c r="F2330" s="605"/>
      <c r="G2330" s="605"/>
      <c r="H2330" s="605"/>
      <c r="I2330" s="605"/>
      <c r="J2330" s="605"/>
      <c r="K2330" s="605"/>
      <c r="L2330" s="605"/>
      <c r="M2330" s="605"/>
      <c r="N2330" s="605"/>
      <c r="O2330" s="605"/>
      <c r="P2330" s="605"/>
      <c r="Q2330" s="605"/>
    </row>
    <row r="2331" spans="6:17" x14ac:dyDescent="0.2">
      <c r="F2331" s="605"/>
      <c r="G2331" s="605"/>
      <c r="H2331" s="605"/>
      <c r="I2331" s="605"/>
      <c r="J2331" s="605"/>
      <c r="K2331" s="605"/>
      <c r="L2331" s="605"/>
      <c r="M2331" s="605"/>
      <c r="N2331" s="605"/>
      <c r="O2331" s="605"/>
      <c r="P2331" s="605"/>
      <c r="Q2331" s="605"/>
    </row>
    <row r="2332" spans="6:17" x14ac:dyDescent="0.2">
      <c r="F2332" s="605"/>
      <c r="G2332" s="605"/>
      <c r="H2332" s="605"/>
      <c r="I2332" s="605"/>
      <c r="J2332" s="605"/>
      <c r="K2332" s="605"/>
      <c r="L2332" s="605"/>
      <c r="M2332" s="605"/>
      <c r="N2332" s="605"/>
      <c r="O2332" s="605"/>
      <c r="P2332" s="605"/>
      <c r="Q2332" s="605"/>
    </row>
    <row r="2333" spans="6:17" x14ac:dyDescent="0.2">
      <c r="F2333" s="605"/>
      <c r="G2333" s="605"/>
      <c r="H2333" s="605"/>
      <c r="I2333" s="605"/>
      <c r="J2333" s="605"/>
      <c r="K2333" s="605"/>
      <c r="L2333" s="605"/>
      <c r="M2333" s="605"/>
      <c r="N2333" s="605"/>
      <c r="O2333" s="605"/>
      <c r="P2333" s="605"/>
      <c r="Q2333" s="605"/>
    </row>
    <row r="2334" spans="6:17" x14ac:dyDescent="0.2">
      <c r="F2334" s="605"/>
      <c r="G2334" s="605"/>
      <c r="H2334" s="605"/>
      <c r="I2334" s="605"/>
      <c r="J2334" s="605"/>
      <c r="K2334" s="605"/>
      <c r="L2334" s="605"/>
      <c r="M2334" s="605"/>
      <c r="N2334" s="605"/>
      <c r="O2334" s="605"/>
      <c r="P2334" s="605"/>
      <c r="Q2334" s="605"/>
    </row>
    <row r="2335" spans="6:17" x14ac:dyDescent="0.2">
      <c r="F2335" s="605"/>
      <c r="G2335" s="605"/>
      <c r="H2335" s="605"/>
      <c r="I2335" s="605"/>
      <c r="J2335" s="605"/>
      <c r="K2335" s="605"/>
      <c r="L2335" s="605"/>
      <c r="M2335" s="605"/>
      <c r="N2335" s="605"/>
      <c r="O2335" s="605"/>
      <c r="P2335" s="605"/>
      <c r="Q2335" s="605"/>
    </row>
    <row r="2336" spans="6:17" x14ac:dyDescent="0.2">
      <c r="F2336" s="605"/>
      <c r="G2336" s="605"/>
      <c r="H2336" s="605"/>
      <c r="I2336" s="605"/>
      <c r="J2336" s="605"/>
      <c r="K2336" s="605"/>
      <c r="L2336" s="605"/>
      <c r="M2336" s="605"/>
      <c r="N2336" s="605"/>
      <c r="O2336" s="605"/>
      <c r="P2336" s="605"/>
      <c r="Q2336" s="605"/>
    </row>
    <row r="2337" spans="6:17" x14ac:dyDescent="0.2">
      <c r="F2337" s="605"/>
      <c r="G2337" s="605"/>
      <c r="H2337" s="605"/>
      <c r="I2337" s="605"/>
      <c r="J2337" s="605"/>
      <c r="K2337" s="605"/>
      <c r="L2337" s="605"/>
      <c r="M2337" s="605"/>
      <c r="N2337" s="605"/>
      <c r="O2337" s="605"/>
      <c r="P2337" s="605"/>
      <c r="Q2337" s="605"/>
    </row>
    <row r="2338" spans="6:17" x14ac:dyDescent="0.2">
      <c r="F2338" s="605"/>
      <c r="G2338" s="605"/>
      <c r="H2338" s="605"/>
      <c r="I2338" s="605"/>
      <c r="J2338" s="605"/>
      <c r="K2338" s="605"/>
      <c r="L2338" s="605"/>
      <c r="M2338" s="605"/>
      <c r="N2338" s="605"/>
      <c r="O2338" s="605"/>
      <c r="P2338" s="605"/>
      <c r="Q2338" s="605"/>
    </row>
    <row r="2339" spans="6:17" x14ac:dyDescent="0.2">
      <c r="F2339" s="605"/>
      <c r="G2339" s="605"/>
      <c r="H2339" s="605"/>
      <c r="I2339" s="605"/>
      <c r="J2339" s="605"/>
      <c r="K2339" s="605"/>
      <c r="L2339" s="605"/>
      <c r="M2339" s="605"/>
      <c r="N2339" s="605"/>
      <c r="O2339" s="605"/>
      <c r="P2339" s="605"/>
      <c r="Q2339" s="605"/>
    </row>
    <row r="2340" spans="6:17" x14ac:dyDescent="0.2">
      <c r="F2340" s="605"/>
      <c r="G2340" s="605"/>
      <c r="H2340" s="605"/>
      <c r="I2340" s="605"/>
      <c r="J2340" s="605"/>
      <c r="K2340" s="605"/>
      <c r="L2340" s="605"/>
      <c r="M2340" s="605"/>
      <c r="N2340" s="605"/>
      <c r="O2340" s="605"/>
      <c r="P2340" s="605"/>
      <c r="Q2340" s="605"/>
    </row>
    <row r="2341" spans="6:17" x14ac:dyDescent="0.2">
      <c r="F2341" s="605"/>
      <c r="G2341" s="605"/>
      <c r="H2341" s="605"/>
      <c r="I2341" s="605"/>
      <c r="J2341" s="605"/>
      <c r="K2341" s="605"/>
      <c r="L2341" s="605"/>
      <c r="M2341" s="605"/>
      <c r="N2341" s="605"/>
      <c r="O2341" s="605"/>
      <c r="P2341" s="605"/>
      <c r="Q2341" s="605"/>
    </row>
    <row r="2342" spans="6:17" x14ac:dyDescent="0.2">
      <c r="F2342" s="605"/>
      <c r="G2342" s="605"/>
      <c r="H2342" s="605"/>
      <c r="I2342" s="605"/>
      <c r="J2342" s="605"/>
      <c r="K2342" s="605"/>
      <c r="L2342" s="605"/>
      <c r="M2342" s="605"/>
      <c r="N2342" s="605"/>
      <c r="O2342" s="605"/>
      <c r="P2342" s="605"/>
      <c r="Q2342" s="605"/>
    </row>
    <row r="2343" spans="6:17" x14ac:dyDescent="0.2">
      <c r="F2343" s="605"/>
      <c r="G2343" s="605"/>
      <c r="H2343" s="605"/>
      <c r="I2343" s="605"/>
      <c r="J2343" s="605"/>
      <c r="K2343" s="605"/>
      <c r="L2343" s="605"/>
      <c r="M2343" s="605"/>
      <c r="N2343" s="605"/>
      <c r="O2343" s="605"/>
      <c r="P2343" s="605"/>
      <c r="Q2343" s="605"/>
    </row>
    <row r="2344" spans="6:17" x14ac:dyDescent="0.2">
      <c r="F2344" s="605"/>
      <c r="G2344" s="605"/>
      <c r="H2344" s="605"/>
      <c r="I2344" s="605"/>
      <c r="J2344" s="605"/>
      <c r="K2344" s="605"/>
      <c r="L2344" s="605"/>
      <c r="M2344" s="605"/>
      <c r="N2344" s="605"/>
      <c r="O2344" s="605"/>
      <c r="P2344" s="605"/>
      <c r="Q2344" s="605"/>
    </row>
    <row r="2345" spans="6:17" x14ac:dyDescent="0.2">
      <c r="F2345" s="605"/>
      <c r="G2345" s="605"/>
      <c r="H2345" s="605"/>
      <c r="I2345" s="605"/>
      <c r="J2345" s="605"/>
      <c r="K2345" s="605"/>
      <c r="L2345" s="605"/>
      <c r="M2345" s="605"/>
      <c r="N2345" s="605"/>
      <c r="O2345" s="605"/>
      <c r="P2345" s="605"/>
      <c r="Q2345" s="605"/>
    </row>
    <row r="2346" spans="6:17" x14ac:dyDescent="0.2">
      <c r="F2346" s="605"/>
      <c r="G2346" s="605"/>
      <c r="H2346" s="605"/>
      <c r="I2346" s="605"/>
      <c r="J2346" s="605"/>
      <c r="K2346" s="605"/>
      <c r="L2346" s="605"/>
      <c r="M2346" s="605"/>
      <c r="N2346" s="605"/>
      <c r="O2346" s="605"/>
      <c r="P2346" s="605"/>
      <c r="Q2346" s="605"/>
    </row>
    <row r="2347" spans="6:17" x14ac:dyDescent="0.2">
      <c r="F2347" s="605"/>
      <c r="G2347" s="605"/>
      <c r="H2347" s="605"/>
      <c r="I2347" s="605"/>
      <c r="J2347" s="605"/>
      <c r="K2347" s="605"/>
      <c r="L2347" s="605"/>
      <c r="M2347" s="605"/>
      <c r="N2347" s="605"/>
      <c r="O2347" s="605"/>
      <c r="P2347" s="605"/>
      <c r="Q2347" s="605"/>
    </row>
    <row r="2348" spans="6:17" x14ac:dyDescent="0.2">
      <c r="F2348" s="605"/>
      <c r="G2348" s="605"/>
      <c r="H2348" s="605"/>
      <c r="I2348" s="605"/>
      <c r="J2348" s="605"/>
      <c r="K2348" s="605"/>
      <c r="L2348" s="605"/>
      <c r="M2348" s="605"/>
      <c r="N2348" s="605"/>
      <c r="O2348" s="605"/>
      <c r="P2348" s="605"/>
      <c r="Q2348" s="605"/>
    </row>
    <row r="2349" spans="6:17" x14ac:dyDescent="0.2">
      <c r="F2349" s="605"/>
      <c r="G2349" s="605"/>
      <c r="H2349" s="605"/>
      <c r="I2349" s="605"/>
      <c r="J2349" s="605"/>
      <c r="K2349" s="605"/>
      <c r="L2349" s="605"/>
      <c r="M2349" s="605"/>
      <c r="N2349" s="605"/>
      <c r="O2349" s="605"/>
      <c r="P2349" s="605"/>
      <c r="Q2349" s="605"/>
    </row>
    <row r="2350" spans="6:17" x14ac:dyDescent="0.2">
      <c r="F2350" s="605"/>
      <c r="G2350" s="605"/>
      <c r="H2350" s="605"/>
      <c r="I2350" s="605"/>
      <c r="J2350" s="605"/>
      <c r="K2350" s="605"/>
      <c r="L2350" s="605"/>
      <c r="M2350" s="605"/>
      <c r="N2350" s="605"/>
      <c r="O2350" s="605"/>
      <c r="P2350" s="605"/>
      <c r="Q2350" s="605"/>
    </row>
    <row r="2351" spans="6:17" x14ac:dyDescent="0.2">
      <c r="F2351" s="605"/>
      <c r="G2351" s="605"/>
      <c r="H2351" s="605"/>
      <c r="I2351" s="605"/>
      <c r="J2351" s="605"/>
      <c r="K2351" s="605"/>
      <c r="L2351" s="605"/>
      <c r="M2351" s="605"/>
      <c r="N2351" s="605"/>
      <c r="O2351" s="605"/>
      <c r="P2351" s="605"/>
      <c r="Q2351" s="605"/>
    </row>
    <row r="2352" spans="6:17" x14ac:dyDescent="0.2">
      <c r="F2352" s="605"/>
      <c r="G2352" s="605"/>
      <c r="H2352" s="605"/>
      <c r="I2352" s="605"/>
      <c r="J2352" s="605"/>
      <c r="K2352" s="605"/>
      <c r="L2352" s="605"/>
      <c r="M2352" s="605"/>
      <c r="N2352" s="605"/>
      <c r="O2352" s="605"/>
      <c r="P2352" s="605"/>
      <c r="Q2352" s="605"/>
    </row>
    <row r="2353" spans="6:17" x14ac:dyDescent="0.2">
      <c r="F2353" s="605"/>
      <c r="G2353" s="605"/>
      <c r="H2353" s="605"/>
      <c r="I2353" s="605"/>
      <c r="J2353" s="605"/>
      <c r="K2353" s="605"/>
      <c r="L2353" s="605"/>
      <c r="M2353" s="605"/>
      <c r="N2353" s="605"/>
      <c r="O2353" s="605"/>
      <c r="P2353" s="605"/>
      <c r="Q2353" s="605"/>
    </row>
    <row r="2354" spans="6:17" x14ac:dyDescent="0.2">
      <c r="F2354" s="605"/>
      <c r="G2354" s="605"/>
      <c r="H2354" s="605"/>
      <c r="I2354" s="605"/>
      <c r="J2354" s="605"/>
      <c r="K2354" s="605"/>
      <c r="L2354" s="605"/>
      <c r="M2354" s="605"/>
      <c r="N2354" s="605"/>
      <c r="O2354" s="605"/>
      <c r="P2354" s="605"/>
      <c r="Q2354" s="605"/>
    </row>
    <row r="2355" spans="6:17" x14ac:dyDescent="0.2">
      <c r="F2355" s="605"/>
      <c r="G2355" s="605"/>
      <c r="H2355" s="605"/>
      <c r="I2355" s="605"/>
      <c r="J2355" s="605"/>
      <c r="K2355" s="605"/>
      <c r="L2355" s="605"/>
      <c r="M2355" s="605"/>
      <c r="N2355" s="605"/>
      <c r="O2355" s="605"/>
      <c r="P2355" s="605"/>
      <c r="Q2355" s="605"/>
    </row>
    <row r="2356" spans="6:17" x14ac:dyDescent="0.2">
      <c r="F2356" s="605"/>
      <c r="G2356" s="605"/>
      <c r="H2356" s="605"/>
      <c r="I2356" s="605"/>
      <c r="J2356" s="605"/>
      <c r="K2356" s="605"/>
      <c r="L2356" s="605"/>
      <c r="M2356" s="605"/>
      <c r="N2356" s="605"/>
      <c r="O2356" s="605"/>
      <c r="P2356" s="605"/>
      <c r="Q2356" s="605"/>
    </row>
    <row r="2357" spans="6:17" x14ac:dyDescent="0.2">
      <c r="F2357" s="605"/>
      <c r="G2357" s="605"/>
      <c r="H2357" s="605"/>
      <c r="I2357" s="605"/>
      <c r="J2357" s="605"/>
      <c r="K2357" s="605"/>
      <c r="L2357" s="605"/>
      <c r="M2357" s="605"/>
      <c r="N2357" s="605"/>
      <c r="O2357" s="605"/>
      <c r="P2357" s="605"/>
      <c r="Q2357" s="605"/>
    </row>
    <row r="2358" spans="6:17" x14ac:dyDescent="0.2">
      <c r="F2358" s="605"/>
      <c r="G2358" s="605"/>
      <c r="H2358" s="605"/>
      <c r="I2358" s="605"/>
      <c r="J2358" s="605"/>
      <c r="K2358" s="605"/>
      <c r="L2358" s="605"/>
      <c r="M2358" s="605"/>
      <c r="N2358" s="605"/>
      <c r="O2358" s="605"/>
      <c r="P2358" s="605"/>
      <c r="Q2358" s="605"/>
    </row>
    <row r="2359" spans="6:17" x14ac:dyDescent="0.2">
      <c r="F2359" s="605"/>
      <c r="G2359" s="605"/>
      <c r="H2359" s="605"/>
      <c r="I2359" s="605"/>
      <c r="J2359" s="605"/>
      <c r="K2359" s="605"/>
      <c r="L2359" s="605"/>
      <c r="M2359" s="605"/>
      <c r="N2359" s="605"/>
      <c r="O2359" s="605"/>
      <c r="P2359" s="605"/>
      <c r="Q2359" s="605"/>
    </row>
    <row r="2360" spans="6:17" x14ac:dyDescent="0.2">
      <c r="F2360" s="605"/>
      <c r="G2360" s="605"/>
      <c r="H2360" s="605"/>
      <c r="I2360" s="605"/>
      <c r="J2360" s="605"/>
      <c r="K2360" s="605"/>
      <c r="L2360" s="605"/>
      <c r="M2360" s="605"/>
      <c r="N2360" s="605"/>
      <c r="O2360" s="605"/>
      <c r="P2360" s="605"/>
      <c r="Q2360" s="605"/>
    </row>
    <row r="2361" spans="6:17" x14ac:dyDescent="0.2">
      <c r="F2361" s="605"/>
      <c r="G2361" s="605"/>
      <c r="H2361" s="605"/>
      <c r="I2361" s="605"/>
      <c r="J2361" s="605"/>
      <c r="K2361" s="605"/>
      <c r="L2361" s="605"/>
      <c r="M2361" s="605"/>
      <c r="N2361" s="605"/>
      <c r="O2361" s="605"/>
      <c r="P2361" s="605"/>
      <c r="Q2361" s="605"/>
    </row>
    <row r="2362" spans="6:17" x14ac:dyDescent="0.2">
      <c r="F2362" s="605"/>
      <c r="G2362" s="605"/>
      <c r="H2362" s="605"/>
      <c r="I2362" s="605"/>
      <c r="J2362" s="605"/>
      <c r="K2362" s="605"/>
      <c r="L2362" s="605"/>
      <c r="M2362" s="605"/>
      <c r="N2362" s="605"/>
      <c r="O2362" s="605"/>
      <c r="P2362" s="605"/>
      <c r="Q2362" s="605"/>
    </row>
    <row r="2363" spans="6:17" x14ac:dyDescent="0.2">
      <c r="F2363" s="605"/>
      <c r="G2363" s="605"/>
      <c r="H2363" s="605"/>
      <c r="I2363" s="605"/>
      <c r="J2363" s="605"/>
      <c r="K2363" s="605"/>
      <c r="L2363" s="605"/>
      <c r="M2363" s="605"/>
      <c r="N2363" s="605"/>
      <c r="O2363" s="605"/>
      <c r="P2363" s="605"/>
      <c r="Q2363" s="605"/>
    </row>
    <row r="2364" spans="6:17" x14ac:dyDescent="0.2"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</row>
    <row r="2365" spans="6:17" x14ac:dyDescent="0.2">
      <c r="F2365" s="605"/>
      <c r="G2365" s="605"/>
      <c r="H2365" s="605"/>
      <c r="I2365" s="605"/>
      <c r="J2365" s="605"/>
      <c r="K2365" s="605"/>
      <c r="L2365" s="605"/>
      <c r="M2365" s="605"/>
      <c r="N2365" s="605"/>
      <c r="O2365" s="605"/>
      <c r="P2365" s="605"/>
      <c r="Q2365" s="605"/>
    </row>
    <row r="2366" spans="6:17" x14ac:dyDescent="0.2">
      <c r="F2366" s="605"/>
      <c r="G2366" s="605"/>
      <c r="H2366" s="605"/>
      <c r="I2366" s="605"/>
      <c r="J2366" s="605"/>
      <c r="K2366" s="605"/>
      <c r="L2366" s="605"/>
      <c r="M2366" s="605"/>
      <c r="N2366" s="605"/>
      <c r="O2366" s="605"/>
      <c r="P2366" s="605"/>
      <c r="Q2366" s="605"/>
    </row>
    <row r="2367" spans="6:17" x14ac:dyDescent="0.2">
      <c r="F2367" s="605"/>
      <c r="G2367" s="605"/>
      <c r="H2367" s="605"/>
      <c r="I2367" s="605"/>
      <c r="J2367" s="605"/>
      <c r="K2367" s="605"/>
      <c r="L2367" s="605"/>
      <c r="M2367" s="605"/>
      <c r="N2367" s="605"/>
      <c r="O2367" s="605"/>
      <c r="P2367" s="605"/>
      <c r="Q2367" s="605"/>
    </row>
    <row r="2368" spans="6:17" x14ac:dyDescent="0.2">
      <c r="F2368" s="605"/>
      <c r="G2368" s="605"/>
      <c r="H2368" s="605"/>
      <c r="I2368" s="605"/>
      <c r="J2368" s="605"/>
      <c r="K2368" s="605"/>
      <c r="L2368" s="605"/>
      <c r="M2368" s="605"/>
      <c r="N2368" s="605"/>
      <c r="O2368" s="605"/>
      <c r="P2368" s="605"/>
      <c r="Q2368" s="605"/>
    </row>
    <row r="2369" spans="6:17" x14ac:dyDescent="0.2">
      <c r="F2369" s="605"/>
      <c r="G2369" s="605"/>
      <c r="H2369" s="605"/>
      <c r="I2369" s="605"/>
      <c r="J2369" s="605"/>
      <c r="K2369" s="605"/>
      <c r="L2369" s="605"/>
      <c r="M2369" s="605"/>
      <c r="N2369" s="605"/>
      <c r="O2369" s="605"/>
      <c r="P2369" s="605"/>
      <c r="Q2369" s="605"/>
    </row>
    <row r="2370" spans="6:17" x14ac:dyDescent="0.2">
      <c r="F2370" s="605"/>
      <c r="G2370" s="605"/>
      <c r="H2370" s="605"/>
      <c r="I2370" s="605"/>
      <c r="J2370" s="605"/>
      <c r="K2370" s="605"/>
      <c r="L2370" s="605"/>
      <c r="M2370" s="605"/>
      <c r="N2370" s="605"/>
      <c r="O2370" s="605"/>
      <c r="P2370" s="605"/>
      <c r="Q2370" s="605"/>
    </row>
    <row r="2371" spans="6:17" x14ac:dyDescent="0.2">
      <c r="F2371" s="605"/>
      <c r="G2371" s="605"/>
      <c r="H2371" s="605"/>
      <c r="I2371" s="605"/>
      <c r="J2371" s="605"/>
      <c r="K2371" s="605"/>
      <c r="L2371" s="605"/>
      <c r="M2371" s="605"/>
      <c r="N2371" s="605"/>
      <c r="O2371" s="605"/>
      <c r="P2371" s="605"/>
      <c r="Q2371" s="605"/>
    </row>
    <row r="2372" spans="6:17" x14ac:dyDescent="0.2">
      <c r="F2372" s="605"/>
      <c r="G2372" s="605"/>
      <c r="H2372" s="605"/>
      <c r="I2372" s="605"/>
      <c r="J2372" s="605"/>
      <c r="K2372" s="605"/>
      <c r="L2372" s="605"/>
      <c r="M2372" s="605"/>
      <c r="N2372" s="605"/>
      <c r="O2372" s="605"/>
      <c r="P2372" s="605"/>
      <c r="Q2372" s="605"/>
    </row>
    <row r="2373" spans="6:17" x14ac:dyDescent="0.2">
      <c r="F2373" s="605"/>
      <c r="G2373" s="605"/>
      <c r="H2373" s="605"/>
      <c r="I2373" s="605"/>
      <c r="J2373" s="605"/>
      <c r="K2373" s="605"/>
      <c r="L2373" s="605"/>
      <c r="M2373" s="605"/>
      <c r="N2373" s="605"/>
      <c r="O2373" s="605"/>
      <c r="P2373" s="605"/>
      <c r="Q2373" s="605"/>
    </row>
    <row r="2374" spans="6:17" x14ac:dyDescent="0.2">
      <c r="F2374" s="605"/>
      <c r="G2374" s="605"/>
      <c r="H2374" s="605"/>
      <c r="I2374" s="605"/>
      <c r="J2374" s="605"/>
      <c r="K2374" s="605"/>
      <c r="L2374" s="605"/>
      <c r="M2374" s="605"/>
      <c r="N2374" s="605"/>
      <c r="O2374" s="605"/>
      <c r="P2374" s="605"/>
      <c r="Q2374" s="605"/>
    </row>
    <row r="2375" spans="6:17" x14ac:dyDescent="0.2">
      <c r="F2375" s="605"/>
      <c r="G2375" s="605"/>
      <c r="H2375" s="605"/>
      <c r="I2375" s="605"/>
      <c r="J2375" s="605"/>
      <c r="K2375" s="605"/>
      <c r="L2375" s="605"/>
      <c r="M2375" s="605"/>
      <c r="N2375" s="605"/>
      <c r="O2375" s="605"/>
      <c r="P2375" s="605"/>
      <c r="Q2375" s="605"/>
    </row>
    <row r="2376" spans="6:17" x14ac:dyDescent="0.2">
      <c r="F2376" s="605"/>
      <c r="G2376" s="605"/>
      <c r="H2376" s="605"/>
      <c r="I2376" s="605"/>
      <c r="J2376" s="605"/>
      <c r="K2376" s="605"/>
      <c r="L2376" s="605"/>
      <c r="M2376" s="605"/>
      <c r="N2376" s="605"/>
      <c r="O2376" s="605"/>
      <c r="P2376" s="605"/>
      <c r="Q2376" s="605"/>
    </row>
    <row r="2377" spans="6:17" x14ac:dyDescent="0.2">
      <c r="F2377" s="605"/>
      <c r="G2377" s="605"/>
      <c r="H2377" s="605"/>
      <c r="I2377" s="605"/>
      <c r="J2377" s="605"/>
      <c r="K2377" s="605"/>
      <c r="L2377" s="605"/>
      <c r="M2377" s="605"/>
      <c r="N2377" s="605"/>
      <c r="O2377" s="605"/>
      <c r="P2377" s="605"/>
      <c r="Q2377" s="605"/>
    </row>
    <row r="2378" spans="6:17" x14ac:dyDescent="0.2">
      <c r="F2378" s="605"/>
      <c r="G2378" s="605"/>
      <c r="H2378" s="605"/>
      <c r="I2378" s="605"/>
      <c r="J2378" s="605"/>
      <c r="K2378" s="605"/>
      <c r="L2378" s="605"/>
      <c r="M2378" s="605"/>
      <c r="N2378" s="605"/>
      <c r="O2378" s="605"/>
      <c r="P2378" s="605"/>
      <c r="Q2378" s="605"/>
    </row>
    <row r="2379" spans="6:17" x14ac:dyDescent="0.2">
      <c r="F2379" s="605"/>
      <c r="G2379" s="605"/>
      <c r="H2379" s="605"/>
      <c r="I2379" s="605"/>
      <c r="J2379" s="605"/>
      <c r="K2379" s="605"/>
      <c r="L2379" s="605"/>
      <c r="M2379" s="605"/>
      <c r="N2379" s="605"/>
      <c r="O2379" s="605"/>
      <c r="P2379" s="605"/>
      <c r="Q2379" s="605"/>
    </row>
    <row r="2380" spans="6:17" x14ac:dyDescent="0.2">
      <c r="F2380" s="605"/>
      <c r="G2380" s="605"/>
      <c r="H2380" s="605"/>
      <c r="I2380" s="605"/>
      <c r="J2380" s="605"/>
      <c r="K2380" s="605"/>
      <c r="L2380" s="605"/>
      <c r="M2380" s="605"/>
      <c r="N2380" s="605"/>
      <c r="O2380" s="605"/>
      <c r="P2380" s="605"/>
      <c r="Q2380" s="605"/>
    </row>
    <row r="2381" spans="6:17" x14ac:dyDescent="0.2">
      <c r="F2381" s="605"/>
      <c r="G2381" s="605"/>
      <c r="H2381" s="605"/>
      <c r="I2381" s="605"/>
      <c r="J2381" s="605"/>
      <c r="K2381" s="605"/>
      <c r="L2381" s="605"/>
      <c r="M2381" s="605"/>
      <c r="N2381" s="605"/>
      <c r="O2381" s="605"/>
      <c r="P2381" s="605"/>
      <c r="Q2381" s="605"/>
    </row>
    <row r="2382" spans="6:17" x14ac:dyDescent="0.2">
      <c r="F2382" s="605"/>
      <c r="G2382" s="605"/>
      <c r="H2382" s="605"/>
      <c r="I2382" s="605"/>
      <c r="J2382" s="605"/>
      <c r="K2382" s="605"/>
      <c r="L2382" s="605"/>
      <c r="M2382" s="605"/>
      <c r="N2382" s="605"/>
      <c r="O2382" s="605"/>
      <c r="P2382" s="605"/>
      <c r="Q2382" s="605"/>
    </row>
    <row r="2383" spans="6:17" x14ac:dyDescent="0.2">
      <c r="F2383" s="605"/>
      <c r="G2383" s="605"/>
      <c r="H2383" s="605"/>
      <c r="I2383" s="605"/>
      <c r="J2383" s="605"/>
      <c r="K2383" s="605"/>
      <c r="L2383" s="605"/>
      <c r="M2383" s="605"/>
      <c r="N2383" s="605"/>
      <c r="O2383" s="605"/>
      <c r="P2383" s="605"/>
      <c r="Q2383" s="605"/>
    </row>
    <row r="2384" spans="6:17" x14ac:dyDescent="0.2">
      <c r="F2384" s="605"/>
      <c r="G2384" s="605"/>
      <c r="H2384" s="605"/>
      <c r="I2384" s="605"/>
      <c r="J2384" s="605"/>
      <c r="K2384" s="605"/>
      <c r="L2384" s="605"/>
      <c r="M2384" s="605"/>
      <c r="N2384" s="605"/>
      <c r="O2384" s="605"/>
      <c r="P2384" s="605"/>
      <c r="Q2384" s="605"/>
    </row>
    <row r="2385" spans="6:17" x14ac:dyDescent="0.2">
      <c r="F2385" s="605"/>
      <c r="G2385" s="605"/>
      <c r="H2385" s="605"/>
      <c r="I2385" s="605"/>
      <c r="J2385" s="605"/>
      <c r="K2385" s="605"/>
      <c r="L2385" s="605"/>
      <c r="M2385" s="605"/>
      <c r="N2385" s="605"/>
      <c r="O2385" s="605"/>
      <c r="P2385" s="605"/>
      <c r="Q2385" s="605"/>
    </row>
    <row r="2386" spans="6:17" x14ac:dyDescent="0.2">
      <c r="F2386" s="605"/>
      <c r="G2386" s="605"/>
      <c r="H2386" s="605"/>
      <c r="I2386" s="605"/>
      <c r="J2386" s="605"/>
      <c r="K2386" s="605"/>
      <c r="L2386" s="605"/>
      <c r="M2386" s="605"/>
      <c r="N2386" s="605"/>
      <c r="O2386" s="605"/>
      <c r="P2386" s="605"/>
      <c r="Q2386" s="605"/>
    </row>
    <row r="2387" spans="6:17" x14ac:dyDescent="0.2">
      <c r="F2387" s="605"/>
      <c r="G2387" s="605"/>
      <c r="H2387" s="605"/>
      <c r="I2387" s="605"/>
      <c r="J2387" s="605"/>
      <c r="K2387" s="605"/>
      <c r="L2387" s="605"/>
      <c r="M2387" s="605"/>
      <c r="N2387" s="605"/>
      <c r="O2387" s="605"/>
      <c r="P2387" s="605"/>
      <c r="Q2387" s="605"/>
    </row>
    <row r="2388" spans="6:17" x14ac:dyDescent="0.2">
      <c r="F2388" s="605"/>
      <c r="G2388" s="605"/>
      <c r="H2388" s="605"/>
      <c r="I2388" s="605"/>
      <c r="J2388" s="605"/>
      <c r="K2388" s="605"/>
      <c r="L2388" s="605"/>
      <c r="M2388" s="605"/>
      <c r="N2388" s="605"/>
      <c r="O2388" s="605"/>
      <c r="P2388" s="605"/>
      <c r="Q2388" s="605"/>
    </row>
    <row r="2389" spans="6:17" x14ac:dyDescent="0.2">
      <c r="F2389" s="605"/>
      <c r="G2389" s="605"/>
      <c r="H2389" s="605"/>
      <c r="I2389" s="605"/>
      <c r="J2389" s="605"/>
      <c r="K2389" s="605"/>
      <c r="L2389" s="605"/>
      <c r="M2389" s="605"/>
      <c r="N2389" s="605"/>
      <c r="O2389" s="605"/>
      <c r="P2389" s="605"/>
      <c r="Q2389" s="605"/>
    </row>
    <row r="2390" spans="6:17" x14ac:dyDescent="0.2">
      <c r="F2390" s="605"/>
      <c r="G2390" s="605"/>
      <c r="H2390" s="605"/>
      <c r="I2390" s="605"/>
      <c r="J2390" s="605"/>
      <c r="K2390" s="605"/>
      <c r="L2390" s="605"/>
      <c r="M2390" s="605"/>
      <c r="N2390" s="605"/>
      <c r="O2390" s="605"/>
      <c r="P2390" s="605"/>
      <c r="Q2390" s="605"/>
    </row>
    <row r="2391" spans="6:17" x14ac:dyDescent="0.2">
      <c r="F2391" s="605"/>
      <c r="G2391" s="605"/>
      <c r="H2391" s="605"/>
      <c r="I2391" s="605"/>
      <c r="J2391" s="605"/>
      <c r="K2391" s="605"/>
      <c r="L2391" s="605"/>
      <c r="M2391" s="605"/>
      <c r="N2391" s="605"/>
      <c r="O2391" s="605"/>
      <c r="P2391" s="605"/>
      <c r="Q2391" s="605"/>
    </row>
    <row r="2392" spans="6:17" x14ac:dyDescent="0.2">
      <c r="F2392" s="605"/>
      <c r="G2392" s="605"/>
      <c r="H2392" s="605"/>
      <c r="I2392" s="605"/>
      <c r="J2392" s="605"/>
      <c r="K2392" s="605"/>
      <c r="L2392" s="605"/>
      <c r="M2392" s="605"/>
      <c r="N2392" s="605"/>
      <c r="O2392" s="605"/>
      <c r="P2392" s="605"/>
      <c r="Q2392" s="605"/>
    </row>
    <row r="2393" spans="6:17" x14ac:dyDescent="0.2">
      <c r="F2393" s="605"/>
      <c r="G2393" s="605"/>
      <c r="H2393" s="605"/>
      <c r="I2393" s="605"/>
      <c r="J2393" s="605"/>
      <c r="K2393" s="605"/>
      <c r="L2393" s="605"/>
      <c r="M2393" s="605"/>
      <c r="N2393" s="605"/>
      <c r="O2393" s="605"/>
      <c r="P2393" s="605"/>
      <c r="Q2393" s="605"/>
    </row>
    <row r="2394" spans="6:17" x14ac:dyDescent="0.2">
      <c r="F2394" s="605"/>
      <c r="G2394" s="605"/>
      <c r="H2394" s="605"/>
      <c r="I2394" s="605"/>
      <c r="J2394" s="605"/>
      <c r="K2394" s="605"/>
      <c r="L2394" s="605"/>
      <c r="M2394" s="605"/>
      <c r="N2394" s="605"/>
      <c r="O2394" s="605"/>
      <c r="P2394" s="605"/>
      <c r="Q2394" s="605"/>
    </row>
    <row r="2395" spans="6:17" x14ac:dyDescent="0.2">
      <c r="F2395" s="605"/>
      <c r="G2395" s="605"/>
      <c r="H2395" s="605"/>
      <c r="I2395" s="605"/>
      <c r="J2395" s="605"/>
      <c r="K2395" s="605"/>
      <c r="L2395" s="605"/>
      <c r="M2395" s="605"/>
      <c r="N2395" s="605"/>
      <c r="O2395" s="605"/>
      <c r="P2395" s="605"/>
      <c r="Q2395" s="605"/>
    </row>
    <row r="2396" spans="6:17" x14ac:dyDescent="0.2">
      <c r="F2396" s="605"/>
      <c r="G2396" s="605"/>
      <c r="H2396" s="605"/>
      <c r="I2396" s="605"/>
      <c r="J2396" s="605"/>
      <c r="K2396" s="605"/>
      <c r="L2396" s="605"/>
      <c r="M2396" s="605"/>
      <c r="N2396" s="605"/>
      <c r="O2396" s="605"/>
      <c r="P2396" s="605"/>
      <c r="Q2396" s="605"/>
    </row>
    <row r="2397" spans="6:17" x14ac:dyDescent="0.2">
      <c r="F2397" s="605"/>
      <c r="G2397" s="605"/>
      <c r="H2397" s="605"/>
      <c r="I2397" s="605"/>
      <c r="J2397" s="605"/>
      <c r="K2397" s="605"/>
      <c r="L2397" s="605"/>
      <c r="M2397" s="605"/>
      <c r="N2397" s="605"/>
      <c r="O2397" s="605"/>
      <c r="P2397" s="605"/>
      <c r="Q2397" s="605"/>
    </row>
    <row r="2398" spans="6:17" x14ac:dyDescent="0.2">
      <c r="F2398" s="605"/>
      <c r="G2398" s="605"/>
      <c r="H2398" s="605"/>
      <c r="I2398" s="605"/>
      <c r="J2398" s="605"/>
      <c r="K2398" s="605"/>
      <c r="L2398" s="605"/>
      <c r="M2398" s="605"/>
      <c r="N2398" s="605"/>
      <c r="O2398" s="605"/>
      <c r="P2398" s="605"/>
      <c r="Q2398" s="605"/>
    </row>
    <row r="2399" spans="6:17" x14ac:dyDescent="0.2">
      <c r="F2399" s="605"/>
      <c r="G2399" s="605"/>
      <c r="H2399" s="605"/>
      <c r="I2399" s="605"/>
      <c r="J2399" s="605"/>
      <c r="K2399" s="605"/>
      <c r="L2399" s="605"/>
      <c r="M2399" s="605"/>
      <c r="N2399" s="605"/>
      <c r="O2399" s="605"/>
      <c r="P2399" s="605"/>
      <c r="Q2399" s="605"/>
    </row>
    <row r="2400" spans="6:17" x14ac:dyDescent="0.2">
      <c r="F2400" s="605"/>
      <c r="G2400" s="605"/>
      <c r="H2400" s="605"/>
      <c r="I2400" s="605"/>
      <c r="J2400" s="605"/>
      <c r="K2400" s="605"/>
      <c r="L2400" s="605"/>
      <c r="M2400" s="605"/>
      <c r="N2400" s="605"/>
      <c r="O2400" s="605"/>
      <c r="P2400" s="605"/>
      <c r="Q2400" s="605"/>
    </row>
    <row r="2401" spans="6:17" x14ac:dyDescent="0.2">
      <c r="F2401" s="605"/>
      <c r="G2401" s="605"/>
      <c r="H2401" s="605"/>
      <c r="I2401" s="605"/>
      <c r="J2401" s="605"/>
      <c r="K2401" s="605"/>
      <c r="L2401" s="605"/>
      <c r="M2401" s="605"/>
      <c r="N2401" s="605"/>
      <c r="O2401" s="605"/>
      <c r="P2401" s="605"/>
      <c r="Q2401" s="605"/>
    </row>
    <row r="2402" spans="6:17" x14ac:dyDescent="0.2">
      <c r="F2402" s="605"/>
      <c r="G2402" s="605"/>
      <c r="H2402" s="605"/>
      <c r="I2402" s="605"/>
      <c r="J2402" s="605"/>
      <c r="K2402" s="605"/>
      <c r="L2402" s="605"/>
      <c r="M2402" s="605"/>
      <c r="N2402" s="605"/>
      <c r="O2402" s="605"/>
      <c r="P2402" s="605"/>
      <c r="Q2402" s="605"/>
    </row>
    <row r="2403" spans="6:17" x14ac:dyDescent="0.2">
      <c r="F2403" s="605"/>
      <c r="G2403" s="605"/>
      <c r="H2403" s="605"/>
      <c r="I2403" s="605"/>
      <c r="J2403" s="605"/>
      <c r="K2403" s="605"/>
      <c r="L2403" s="605"/>
      <c r="M2403" s="605"/>
      <c r="N2403" s="605"/>
      <c r="O2403" s="605"/>
      <c r="P2403" s="605"/>
      <c r="Q2403" s="605"/>
    </row>
    <row r="2404" spans="6:17" x14ac:dyDescent="0.2">
      <c r="F2404" s="605"/>
      <c r="G2404" s="605"/>
      <c r="H2404" s="605"/>
      <c r="I2404" s="605"/>
      <c r="J2404" s="605"/>
      <c r="K2404" s="605"/>
      <c r="L2404" s="605"/>
      <c r="M2404" s="605"/>
      <c r="N2404" s="605"/>
      <c r="O2404" s="605"/>
      <c r="P2404" s="605"/>
      <c r="Q2404" s="605"/>
    </row>
    <row r="2405" spans="6:17" x14ac:dyDescent="0.2">
      <c r="F2405" s="605"/>
      <c r="G2405" s="605"/>
      <c r="H2405" s="605"/>
      <c r="I2405" s="605"/>
      <c r="J2405" s="605"/>
      <c r="K2405" s="605"/>
      <c r="L2405" s="605"/>
      <c r="M2405" s="605"/>
      <c r="N2405" s="605"/>
      <c r="O2405" s="605"/>
      <c r="P2405" s="605"/>
      <c r="Q2405" s="605"/>
    </row>
    <row r="2406" spans="6:17" x14ac:dyDescent="0.2">
      <c r="F2406" s="605"/>
      <c r="G2406" s="605"/>
      <c r="H2406" s="605"/>
      <c r="I2406" s="605"/>
      <c r="J2406" s="605"/>
      <c r="K2406" s="605"/>
      <c r="L2406" s="605"/>
      <c r="M2406" s="605"/>
      <c r="N2406" s="605"/>
      <c r="O2406" s="605"/>
      <c r="P2406" s="605"/>
      <c r="Q2406" s="605"/>
    </row>
    <row r="2407" spans="6:17" x14ac:dyDescent="0.2">
      <c r="F2407" s="605"/>
      <c r="G2407" s="605"/>
      <c r="H2407" s="605"/>
      <c r="I2407" s="605"/>
      <c r="J2407" s="605"/>
      <c r="K2407" s="605"/>
      <c r="L2407" s="605"/>
      <c r="M2407" s="605"/>
      <c r="N2407" s="605"/>
      <c r="O2407" s="605"/>
      <c r="P2407" s="605"/>
      <c r="Q2407" s="605"/>
    </row>
    <row r="2408" spans="6:17" x14ac:dyDescent="0.2">
      <c r="F2408" s="605"/>
      <c r="G2408" s="605"/>
      <c r="H2408" s="605"/>
      <c r="I2408" s="605"/>
      <c r="J2408" s="605"/>
      <c r="K2408" s="605"/>
      <c r="L2408" s="605"/>
      <c r="M2408" s="605"/>
      <c r="N2408" s="605"/>
      <c r="O2408" s="605"/>
      <c r="P2408" s="605"/>
      <c r="Q2408" s="605"/>
    </row>
    <row r="2409" spans="6:17" x14ac:dyDescent="0.2">
      <c r="F2409" s="605"/>
      <c r="G2409" s="605"/>
      <c r="H2409" s="605"/>
      <c r="I2409" s="605"/>
      <c r="J2409" s="605"/>
      <c r="K2409" s="605"/>
      <c r="L2409" s="605"/>
      <c r="M2409" s="605"/>
      <c r="N2409" s="605"/>
      <c r="O2409" s="605"/>
      <c r="P2409" s="605"/>
      <c r="Q2409" s="605"/>
    </row>
    <row r="2410" spans="6:17" x14ac:dyDescent="0.2">
      <c r="F2410" s="605"/>
      <c r="G2410" s="605"/>
      <c r="H2410" s="605"/>
      <c r="I2410" s="605"/>
      <c r="J2410" s="605"/>
      <c r="K2410" s="605"/>
      <c r="L2410" s="605"/>
      <c r="M2410" s="605"/>
      <c r="N2410" s="605"/>
      <c r="O2410" s="605"/>
      <c r="P2410" s="605"/>
      <c r="Q2410" s="605"/>
    </row>
    <row r="2411" spans="6:17" x14ac:dyDescent="0.2">
      <c r="F2411" s="605"/>
      <c r="G2411" s="605"/>
      <c r="H2411" s="605"/>
      <c r="I2411" s="605"/>
      <c r="J2411" s="605"/>
      <c r="K2411" s="605"/>
      <c r="L2411" s="605"/>
      <c r="M2411" s="605"/>
      <c r="N2411" s="605"/>
      <c r="O2411" s="605"/>
      <c r="P2411" s="605"/>
      <c r="Q2411" s="605"/>
    </row>
    <row r="2412" spans="6:17" x14ac:dyDescent="0.2">
      <c r="F2412" s="605"/>
      <c r="G2412" s="605"/>
      <c r="H2412" s="605"/>
      <c r="I2412" s="605"/>
      <c r="J2412" s="605"/>
      <c r="K2412" s="605"/>
      <c r="L2412" s="605"/>
      <c r="M2412" s="605"/>
      <c r="N2412" s="605"/>
      <c r="O2412" s="605"/>
      <c r="P2412" s="605"/>
      <c r="Q2412" s="605"/>
    </row>
    <row r="2413" spans="6:17" x14ac:dyDescent="0.2">
      <c r="F2413" s="605"/>
      <c r="G2413" s="605"/>
      <c r="H2413" s="605"/>
      <c r="I2413" s="605"/>
      <c r="J2413" s="605"/>
      <c r="K2413" s="605"/>
      <c r="L2413" s="605"/>
      <c r="M2413" s="605"/>
      <c r="N2413" s="605"/>
      <c r="O2413" s="605"/>
      <c r="P2413" s="605"/>
      <c r="Q2413" s="605"/>
    </row>
    <row r="2414" spans="6:17" x14ac:dyDescent="0.2">
      <c r="F2414" s="605"/>
      <c r="G2414" s="605"/>
      <c r="H2414" s="605"/>
      <c r="I2414" s="605"/>
      <c r="J2414" s="605"/>
      <c r="K2414" s="605"/>
      <c r="L2414" s="605"/>
      <c r="M2414" s="605"/>
      <c r="N2414" s="605"/>
      <c r="O2414" s="605"/>
      <c r="P2414" s="605"/>
      <c r="Q2414" s="605"/>
    </row>
    <row r="2415" spans="6:17" x14ac:dyDescent="0.2">
      <c r="F2415" s="605"/>
      <c r="G2415" s="605"/>
      <c r="H2415" s="605"/>
      <c r="I2415" s="605"/>
      <c r="J2415" s="605"/>
      <c r="K2415" s="605"/>
      <c r="L2415" s="605"/>
      <c r="M2415" s="605"/>
      <c r="N2415" s="605"/>
      <c r="O2415" s="605"/>
      <c r="P2415" s="605"/>
      <c r="Q2415" s="605"/>
    </row>
    <row r="2416" spans="6:17" x14ac:dyDescent="0.2">
      <c r="F2416" s="605"/>
      <c r="G2416" s="605"/>
      <c r="H2416" s="605"/>
      <c r="I2416" s="605"/>
      <c r="J2416" s="605"/>
      <c r="K2416" s="605"/>
      <c r="L2416" s="605"/>
      <c r="M2416" s="605"/>
      <c r="N2416" s="605"/>
      <c r="O2416" s="605"/>
      <c r="P2416" s="605"/>
      <c r="Q2416" s="605"/>
    </row>
    <row r="2417" spans="6:17" x14ac:dyDescent="0.2">
      <c r="F2417" s="605"/>
      <c r="G2417" s="605"/>
      <c r="H2417" s="605"/>
      <c r="I2417" s="605"/>
      <c r="J2417" s="605"/>
      <c r="K2417" s="605"/>
      <c r="L2417" s="605"/>
      <c r="M2417" s="605"/>
      <c r="N2417" s="605"/>
      <c r="O2417" s="605"/>
      <c r="P2417" s="605"/>
      <c r="Q2417" s="605"/>
    </row>
    <row r="2418" spans="6:17" x14ac:dyDescent="0.2">
      <c r="F2418" s="605"/>
      <c r="G2418" s="605"/>
      <c r="H2418" s="605"/>
      <c r="I2418" s="605"/>
      <c r="J2418" s="605"/>
      <c r="K2418" s="605"/>
      <c r="L2418" s="605"/>
      <c r="M2418" s="605"/>
      <c r="N2418" s="605"/>
      <c r="O2418" s="605"/>
      <c r="P2418" s="605"/>
      <c r="Q2418" s="605"/>
    </row>
    <row r="2419" spans="6:17" x14ac:dyDescent="0.2">
      <c r="F2419" s="605"/>
      <c r="G2419" s="605"/>
      <c r="H2419" s="605"/>
      <c r="I2419" s="605"/>
      <c r="J2419" s="605"/>
      <c r="K2419" s="605"/>
      <c r="L2419" s="605"/>
      <c r="M2419" s="605"/>
      <c r="N2419" s="605"/>
      <c r="O2419" s="605"/>
      <c r="P2419" s="605"/>
      <c r="Q2419" s="605"/>
    </row>
    <row r="2420" spans="6:17" x14ac:dyDescent="0.2">
      <c r="F2420" s="605"/>
      <c r="G2420" s="605"/>
      <c r="H2420" s="605"/>
      <c r="I2420" s="605"/>
      <c r="J2420" s="605"/>
      <c r="K2420" s="605"/>
      <c r="L2420" s="605"/>
      <c r="M2420" s="605"/>
      <c r="N2420" s="605"/>
      <c r="O2420" s="605"/>
      <c r="P2420" s="605"/>
      <c r="Q2420" s="605"/>
    </row>
    <row r="2421" spans="6:17" x14ac:dyDescent="0.2">
      <c r="F2421" s="605"/>
      <c r="G2421" s="605"/>
      <c r="H2421" s="605"/>
      <c r="I2421" s="605"/>
      <c r="J2421" s="605"/>
      <c r="K2421" s="605"/>
      <c r="L2421" s="605"/>
      <c r="M2421" s="605"/>
      <c r="N2421" s="605"/>
      <c r="O2421" s="605"/>
      <c r="P2421" s="605"/>
      <c r="Q2421" s="605"/>
    </row>
    <row r="2422" spans="6:17" x14ac:dyDescent="0.2">
      <c r="F2422" s="605"/>
      <c r="G2422" s="605"/>
      <c r="H2422" s="605"/>
      <c r="I2422" s="605"/>
      <c r="J2422" s="605"/>
      <c r="K2422" s="605"/>
      <c r="L2422" s="605"/>
      <c r="M2422" s="605"/>
      <c r="N2422" s="605"/>
      <c r="O2422" s="605"/>
      <c r="P2422" s="605"/>
      <c r="Q2422" s="605"/>
    </row>
    <row r="2423" spans="6:17" x14ac:dyDescent="0.2"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</row>
    <row r="2424" spans="6:17" x14ac:dyDescent="0.2">
      <c r="F2424" s="605"/>
      <c r="G2424" s="605"/>
      <c r="H2424" s="605"/>
      <c r="I2424" s="605"/>
      <c r="J2424" s="605"/>
      <c r="K2424" s="605"/>
      <c r="L2424" s="605"/>
      <c r="M2424" s="605"/>
      <c r="N2424" s="605"/>
      <c r="O2424" s="605"/>
      <c r="P2424" s="605"/>
      <c r="Q2424" s="605"/>
    </row>
    <row r="2425" spans="6:17" x14ac:dyDescent="0.2">
      <c r="F2425" s="605"/>
      <c r="G2425" s="605"/>
      <c r="H2425" s="605"/>
      <c r="I2425" s="605"/>
      <c r="J2425" s="605"/>
      <c r="K2425" s="605"/>
      <c r="L2425" s="605"/>
      <c r="M2425" s="605"/>
      <c r="N2425" s="605"/>
      <c r="O2425" s="605"/>
      <c r="P2425" s="605"/>
      <c r="Q2425" s="605"/>
    </row>
    <row r="2426" spans="6:17" x14ac:dyDescent="0.2">
      <c r="F2426" s="605"/>
      <c r="G2426" s="605"/>
      <c r="H2426" s="605"/>
      <c r="I2426" s="605"/>
      <c r="J2426" s="605"/>
      <c r="K2426" s="605"/>
      <c r="L2426" s="605"/>
      <c r="M2426" s="605"/>
      <c r="N2426" s="605"/>
      <c r="O2426" s="605"/>
      <c r="P2426" s="605"/>
      <c r="Q2426" s="605"/>
    </row>
    <row r="2427" spans="6:17" x14ac:dyDescent="0.2">
      <c r="F2427" s="605"/>
      <c r="G2427" s="605"/>
      <c r="H2427" s="605"/>
      <c r="I2427" s="605"/>
      <c r="J2427" s="605"/>
      <c r="K2427" s="605"/>
      <c r="L2427" s="605"/>
      <c r="M2427" s="605"/>
      <c r="N2427" s="605"/>
      <c r="O2427" s="605"/>
      <c r="P2427" s="605"/>
      <c r="Q2427" s="605"/>
    </row>
    <row r="2428" spans="6:17" x14ac:dyDescent="0.2">
      <c r="F2428" s="605"/>
      <c r="G2428" s="605"/>
      <c r="H2428" s="605"/>
      <c r="I2428" s="605"/>
      <c r="J2428" s="605"/>
      <c r="K2428" s="605"/>
      <c r="L2428" s="605"/>
      <c r="M2428" s="605"/>
      <c r="N2428" s="605"/>
      <c r="O2428" s="605"/>
      <c r="P2428" s="605"/>
      <c r="Q2428" s="605"/>
    </row>
    <row r="2429" spans="6:17" x14ac:dyDescent="0.2">
      <c r="F2429" s="605"/>
      <c r="G2429" s="605"/>
      <c r="H2429" s="605"/>
      <c r="I2429" s="605"/>
      <c r="J2429" s="605"/>
      <c r="K2429" s="605"/>
      <c r="L2429" s="605"/>
      <c r="M2429" s="605"/>
      <c r="N2429" s="605"/>
      <c r="O2429" s="605"/>
      <c r="P2429" s="605"/>
      <c r="Q2429" s="605"/>
    </row>
    <row r="2430" spans="6:17" x14ac:dyDescent="0.2">
      <c r="F2430" s="605"/>
      <c r="G2430" s="605"/>
      <c r="H2430" s="605"/>
      <c r="I2430" s="605"/>
      <c r="J2430" s="605"/>
      <c r="K2430" s="605"/>
      <c r="L2430" s="605"/>
      <c r="M2430" s="605"/>
      <c r="N2430" s="605"/>
      <c r="O2430" s="605"/>
      <c r="P2430" s="605"/>
      <c r="Q2430" s="605"/>
    </row>
    <row r="2431" spans="6:17" x14ac:dyDescent="0.2">
      <c r="F2431" s="605"/>
      <c r="G2431" s="605"/>
      <c r="H2431" s="605"/>
      <c r="I2431" s="605"/>
      <c r="J2431" s="605"/>
      <c r="K2431" s="605"/>
      <c r="L2431" s="605"/>
      <c r="M2431" s="605"/>
      <c r="N2431" s="605"/>
      <c r="O2431" s="605"/>
      <c r="P2431" s="605"/>
      <c r="Q2431" s="605"/>
    </row>
    <row r="2432" spans="6:17" x14ac:dyDescent="0.2">
      <c r="F2432" s="605"/>
      <c r="G2432" s="605"/>
      <c r="H2432" s="605"/>
      <c r="I2432" s="605"/>
      <c r="J2432" s="605"/>
      <c r="K2432" s="605"/>
      <c r="L2432" s="605"/>
      <c r="M2432" s="605"/>
      <c r="N2432" s="605"/>
      <c r="O2432" s="605"/>
      <c r="P2432" s="605"/>
      <c r="Q2432" s="605"/>
    </row>
    <row r="2433" spans="6:17" x14ac:dyDescent="0.2">
      <c r="F2433" s="605"/>
      <c r="G2433" s="605"/>
      <c r="H2433" s="605"/>
      <c r="I2433" s="605"/>
      <c r="J2433" s="605"/>
      <c r="K2433" s="605"/>
      <c r="L2433" s="605"/>
      <c r="M2433" s="605"/>
      <c r="N2433" s="605"/>
      <c r="O2433" s="605"/>
      <c r="P2433" s="605"/>
      <c r="Q2433" s="605"/>
    </row>
    <row r="2434" spans="6:17" x14ac:dyDescent="0.2">
      <c r="F2434" s="605"/>
      <c r="G2434" s="605"/>
      <c r="H2434" s="605"/>
      <c r="I2434" s="605"/>
      <c r="J2434" s="605"/>
      <c r="K2434" s="605"/>
      <c r="L2434" s="605"/>
      <c r="M2434" s="605"/>
      <c r="N2434" s="605"/>
      <c r="O2434" s="605"/>
      <c r="P2434" s="605"/>
      <c r="Q2434" s="605"/>
    </row>
    <row r="2435" spans="6:17" x14ac:dyDescent="0.2">
      <c r="F2435" s="605"/>
      <c r="G2435" s="605"/>
      <c r="H2435" s="605"/>
      <c r="I2435" s="605"/>
      <c r="J2435" s="605"/>
      <c r="K2435" s="605"/>
      <c r="L2435" s="605"/>
      <c r="M2435" s="605"/>
      <c r="N2435" s="605"/>
      <c r="O2435" s="605"/>
      <c r="P2435" s="605"/>
      <c r="Q2435" s="605"/>
    </row>
    <row r="2436" spans="6:17" x14ac:dyDescent="0.2">
      <c r="F2436" s="605"/>
      <c r="G2436" s="605"/>
      <c r="H2436" s="605"/>
      <c r="I2436" s="605"/>
      <c r="J2436" s="605"/>
      <c r="K2436" s="605"/>
      <c r="L2436" s="605"/>
      <c r="M2436" s="605"/>
      <c r="N2436" s="605"/>
      <c r="O2436" s="605"/>
      <c r="P2436" s="605"/>
      <c r="Q2436" s="605"/>
    </row>
    <row r="2437" spans="6:17" x14ac:dyDescent="0.2">
      <c r="F2437" s="605"/>
      <c r="G2437" s="605"/>
      <c r="H2437" s="605"/>
      <c r="I2437" s="605"/>
      <c r="J2437" s="605"/>
      <c r="K2437" s="605"/>
      <c r="L2437" s="605"/>
      <c r="M2437" s="605"/>
      <c r="N2437" s="605"/>
      <c r="O2437" s="605"/>
      <c r="P2437" s="605"/>
      <c r="Q2437" s="605"/>
    </row>
    <row r="2438" spans="6:17" x14ac:dyDescent="0.2">
      <c r="F2438" s="605"/>
      <c r="G2438" s="605"/>
      <c r="H2438" s="605"/>
      <c r="I2438" s="605"/>
      <c r="J2438" s="605"/>
      <c r="K2438" s="605"/>
      <c r="L2438" s="605"/>
      <c r="M2438" s="605"/>
      <c r="N2438" s="605"/>
      <c r="O2438" s="605"/>
      <c r="P2438" s="605"/>
      <c r="Q2438" s="605"/>
    </row>
    <row r="2439" spans="6:17" x14ac:dyDescent="0.2">
      <c r="F2439" s="605"/>
      <c r="G2439" s="605"/>
      <c r="H2439" s="605"/>
      <c r="I2439" s="605"/>
      <c r="J2439" s="605"/>
      <c r="K2439" s="605"/>
      <c r="L2439" s="605"/>
      <c r="M2439" s="605"/>
      <c r="N2439" s="605"/>
      <c r="O2439" s="605"/>
      <c r="P2439" s="605"/>
      <c r="Q2439" s="605"/>
    </row>
    <row r="2440" spans="6:17" x14ac:dyDescent="0.2">
      <c r="F2440" s="605"/>
      <c r="G2440" s="605"/>
      <c r="H2440" s="605"/>
      <c r="I2440" s="605"/>
      <c r="J2440" s="605"/>
      <c r="K2440" s="605"/>
      <c r="L2440" s="605"/>
      <c r="M2440" s="605"/>
      <c r="N2440" s="605"/>
      <c r="O2440" s="605"/>
      <c r="P2440" s="605"/>
      <c r="Q2440" s="605"/>
    </row>
    <row r="2441" spans="6:17" x14ac:dyDescent="0.2">
      <c r="F2441" s="605"/>
      <c r="G2441" s="605"/>
      <c r="H2441" s="605"/>
      <c r="I2441" s="605"/>
      <c r="J2441" s="605"/>
      <c r="K2441" s="605"/>
      <c r="L2441" s="605"/>
      <c r="M2441" s="605"/>
      <c r="N2441" s="605"/>
      <c r="O2441" s="605"/>
      <c r="P2441" s="605"/>
      <c r="Q2441" s="605"/>
    </row>
    <row r="2442" spans="6:17" x14ac:dyDescent="0.2">
      <c r="F2442" s="605"/>
      <c r="G2442" s="605"/>
      <c r="H2442" s="605"/>
      <c r="I2442" s="605"/>
      <c r="J2442" s="605"/>
      <c r="K2442" s="605"/>
      <c r="L2442" s="605"/>
      <c r="M2442" s="605"/>
      <c r="N2442" s="605"/>
      <c r="O2442" s="605"/>
      <c r="P2442" s="605"/>
      <c r="Q2442" s="605"/>
    </row>
    <row r="2443" spans="6:17" x14ac:dyDescent="0.2">
      <c r="F2443" s="605"/>
      <c r="G2443" s="605"/>
      <c r="H2443" s="605"/>
      <c r="I2443" s="605"/>
      <c r="J2443" s="605"/>
      <c r="K2443" s="605"/>
      <c r="L2443" s="605"/>
      <c r="M2443" s="605"/>
      <c r="N2443" s="605"/>
      <c r="O2443" s="605"/>
      <c r="P2443" s="605"/>
      <c r="Q2443" s="605"/>
    </row>
    <row r="2444" spans="6:17" x14ac:dyDescent="0.2">
      <c r="F2444" s="605"/>
      <c r="G2444" s="605"/>
      <c r="H2444" s="605"/>
      <c r="I2444" s="605"/>
      <c r="J2444" s="605"/>
      <c r="K2444" s="605"/>
      <c r="L2444" s="605"/>
      <c r="M2444" s="605"/>
      <c r="N2444" s="605"/>
      <c r="O2444" s="605"/>
      <c r="P2444" s="605"/>
      <c r="Q2444" s="605"/>
    </row>
    <row r="2445" spans="6:17" x14ac:dyDescent="0.2">
      <c r="F2445" s="605"/>
      <c r="G2445" s="605"/>
      <c r="H2445" s="605"/>
      <c r="I2445" s="605"/>
      <c r="J2445" s="605"/>
      <c r="K2445" s="605"/>
      <c r="L2445" s="605"/>
      <c r="M2445" s="605"/>
      <c r="N2445" s="605"/>
      <c r="O2445" s="605"/>
      <c r="P2445" s="605"/>
      <c r="Q2445" s="605"/>
    </row>
    <row r="2446" spans="6:17" x14ac:dyDescent="0.2">
      <c r="F2446" s="605"/>
      <c r="G2446" s="605"/>
      <c r="H2446" s="605"/>
      <c r="I2446" s="605"/>
      <c r="J2446" s="605"/>
      <c r="K2446" s="605"/>
      <c r="L2446" s="605"/>
      <c r="M2446" s="605"/>
      <c r="N2446" s="605"/>
      <c r="O2446" s="605"/>
      <c r="P2446" s="605"/>
      <c r="Q2446" s="605"/>
    </row>
    <row r="2447" spans="6:17" x14ac:dyDescent="0.2">
      <c r="F2447" s="605"/>
      <c r="G2447" s="605"/>
      <c r="H2447" s="605"/>
      <c r="I2447" s="605"/>
      <c r="J2447" s="605"/>
      <c r="K2447" s="605"/>
      <c r="L2447" s="605"/>
      <c r="M2447" s="605"/>
      <c r="N2447" s="605"/>
      <c r="O2447" s="605"/>
      <c r="P2447" s="605"/>
      <c r="Q2447" s="605"/>
    </row>
    <row r="2448" spans="6:17" x14ac:dyDescent="0.2">
      <c r="F2448" s="605"/>
      <c r="G2448" s="605"/>
      <c r="H2448" s="605"/>
      <c r="I2448" s="605"/>
      <c r="J2448" s="605"/>
      <c r="K2448" s="605"/>
      <c r="L2448" s="605"/>
      <c r="M2448" s="605"/>
      <c r="N2448" s="605"/>
      <c r="O2448" s="605"/>
      <c r="P2448" s="605"/>
      <c r="Q2448" s="605"/>
    </row>
    <row r="2449" spans="6:17" x14ac:dyDescent="0.2">
      <c r="F2449" s="605"/>
      <c r="G2449" s="605"/>
      <c r="H2449" s="605"/>
      <c r="I2449" s="605"/>
      <c r="J2449" s="605"/>
      <c r="K2449" s="605"/>
      <c r="L2449" s="605"/>
      <c r="M2449" s="605"/>
      <c r="N2449" s="605"/>
      <c r="O2449" s="605"/>
      <c r="P2449" s="605"/>
      <c r="Q2449" s="605"/>
    </row>
    <row r="2450" spans="6:17" x14ac:dyDescent="0.2">
      <c r="F2450" s="605"/>
      <c r="G2450" s="605"/>
      <c r="H2450" s="605"/>
      <c r="I2450" s="605"/>
      <c r="J2450" s="605"/>
      <c r="K2450" s="605"/>
      <c r="L2450" s="605"/>
      <c r="M2450" s="605"/>
      <c r="N2450" s="605"/>
      <c r="O2450" s="605"/>
      <c r="P2450" s="605"/>
      <c r="Q2450" s="605"/>
    </row>
    <row r="2451" spans="6:17" x14ac:dyDescent="0.2">
      <c r="F2451" s="605"/>
      <c r="G2451" s="605"/>
      <c r="H2451" s="605"/>
      <c r="I2451" s="605"/>
      <c r="J2451" s="605"/>
      <c r="K2451" s="605"/>
      <c r="L2451" s="605"/>
      <c r="M2451" s="605"/>
      <c r="N2451" s="605"/>
      <c r="O2451" s="605"/>
      <c r="P2451" s="605"/>
      <c r="Q2451" s="605"/>
    </row>
    <row r="2452" spans="6:17" x14ac:dyDescent="0.2">
      <c r="F2452" s="605"/>
      <c r="G2452" s="605"/>
      <c r="H2452" s="605"/>
      <c r="I2452" s="605"/>
      <c r="J2452" s="605"/>
      <c r="K2452" s="605"/>
      <c r="L2452" s="605"/>
      <c r="M2452" s="605"/>
      <c r="N2452" s="605"/>
      <c r="O2452" s="605"/>
      <c r="P2452" s="605"/>
      <c r="Q2452" s="605"/>
    </row>
    <row r="2453" spans="6:17" x14ac:dyDescent="0.2">
      <c r="F2453" s="605"/>
      <c r="G2453" s="605"/>
      <c r="H2453" s="605"/>
      <c r="I2453" s="605"/>
      <c r="J2453" s="605"/>
      <c r="K2453" s="605"/>
      <c r="L2453" s="605"/>
      <c r="M2453" s="605"/>
      <c r="N2453" s="605"/>
      <c r="O2453" s="605"/>
      <c r="P2453" s="605"/>
      <c r="Q2453" s="605"/>
    </row>
    <row r="2454" spans="6:17" x14ac:dyDescent="0.2">
      <c r="F2454" s="605"/>
      <c r="G2454" s="605"/>
      <c r="H2454" s="605"/>
      <c r="I2454" s="605"/>
      <c r="J2454" s="605"/>
      <c r="K2454" s="605"/>
      <c r="L2454" s="605"/>
      <c r="M2454" s="605"/>
      <c r="N2454" s="605"/>
      <c r="O2454" s="605"/>
      <c r="P2454" s="605"/>
      <c r="Q2454" s="605"/>
    </row>
    <row r="2455" spans="6:17" x14ac:dyDescent="0.2">
      <c r="F2455" s="605"/>
      <c r="G2455" s="605"/>
      <c r="H2455" s="605"/>
      <c r="I2455" s="605"/>
      <c r="J2455" s="605"/>
      <c r="K2455" s="605"/>
      <c r="L2455" s="605"/>
      <c r="M2455" s="605"/>
      <c r="N2455" s="605"/>
      <c r="O2455" s="605"/>
      <c r="P2455" s="605"/>
      <c r="Q2455" s="605"/>
    </row>
    <row r="2456" spans="6:17" x14ac:dyDescent="0.2">
      <c r="F2456" s="605"/>
      <c r="G2456" s="605"/>
      <c r="H2456" s="605"/>
      <c r="I2456" s="605"/>
      <c r="J2456" s="605"/>
      <c r="K2456" s="605"/>
      <c r="L2456" s="605"/>
      <c r="M2456" s="605"/>
      <c r="N2456" s="605"/>
      <c r="O2456" s="605"/>
      <c r="P2456" s="605"/>
      <c r="Q2456" s="605"/>
    </row>
    <row r="2457" spans="6:17" x14ac:dyDescent="0.2">
      <c r="F2457" s="605"/>
      <c r="G2457" s="605"/>
      <c r="H2457" s="605"/>
      <c r="I2457" s="605"/>
      <c r="J2457" s="605"/>
      <c r="K2457" s="605"/>
      <c r="L2457" s="605"/>
      <c r="M2457" s="605"/>
      <c r="N2457" s="605"/>
      <c r="O2457" s="605"/>
      <c r="P2457" s="605"/>
      <c r="Q2457" s="605"/>
    </row>
    <row r="2458" spans="6:17" x14ac:dyDescent="0.2">
      <c r="F2458" s="605"/>
      <c r="G2458" s="605"/>
      <c r="H2458" s="605"/>
      <c r="I2458" s="605"/>
      <c r="J2458" s="605"/>
      <c r="K2458" s="605"/>
      <c r="L2458" s="605"/>
      <c r="M2458" s="605"/>
      <c r="N2458" s="605"/>
      <c r="O2458" s="605"/>
      <c r="P2458" s="605"/>
      <c r="Q2458" s="605"/>
    </row>
    <row r="2459" spans="6:17" x14ac:dyDescent="0.2">
      <c r="F2459" s="605"/>
      <c r="G2459" s="605"/>
      <c r="H2459" s="605"/>
      <c r="I2459" s="605"/>
      <c r="J2459" s="605"/>
      <c r="K2459" s="605"/>
      <c r="L2459" s="605"/>
      <c r="M2459" s="605"/>
      <c r="N2459" s="605"/>
      <c r="O2459" s="605"/>
      <c r="P2459" s="605"/>
      <c r="Q2459" s="605"/>
    </row>
    <row r="2460" spans="6:17" x14ac:dyDescent="0.2">
      <c r="F2460" s="605"/>
      <c r="G2460" s="605"/>
      <c r="H2460" s="605"/>
      <c r="I2460" s="605"/>
      <c r="J2460" s="605"/>
      <c r="K2460" s="605"/>
      <c r="L2460" s="605"/>
      <c r="M2460" s="605"/>
      <c r="N2460" s="605"/>
      <c r="O2460" s="605"/>
      <c r="P2460" s="605"/>
      <c r="Q2460" s="605"/>
    </row>
    <row r="2461" spans="6:17" x14ac:dyDescent="0.2">
      <c r="F2461" s="605"/>
      <c r="G2461" s="605"/>
      <c r="H2461" s="605"/>
      <c r="I2461" s="605"/>
      <c r="J2461" s="605"/>
      <c r="K2461" s="605"/>
      <c r="L2461" s="605"/>
      <c r="M2461" s="605"/>
      <c r="N2461" s="605"/>
      <c r="O2461" s="605"/>
      <c r="P2461" s="605"/>
      <c r="Q2461" s="605"/>
    </row>
    <row r="2462" spans="6:17" x14ac:dyDescent="0.2">
      <c r="F2462" s="605"/>
      <c r="G2462" s="605"/>
      <c r="H2462" s="605"/>
      <c r="I2462" s="605"/>
      <c r="J2462" s="605"/>
      <c r="K2462" s="605"/>
      <c r="L2462" s="605"/>
      <c r="M2462" s="605"/>
      <c r="N2462" s="605"/>
      <c r="O2462" s="605"/>
      <c r="P2462" s="605"/>
      <c r="Q2462" s="605"/>
    </row>
    <row r="2463" spans="6:17" x14ac:dyDescent="0.2">
      <c r="F2463" s="605"/>
      <c r="G2463" s="605"/>
      <c r="H2463" s="605"/>
      <c r="I2463" s="605"/>
      <c r="J2463" s="605"/>
      <c r="K2463" s="605"/>
      <c r="L2463" s="605"/>
      <c r="M2463" s="605"/>
      <c r="N2463" s="605"/>
      <c r="O2463" s="605"/>
      <c r="P2463" s="605"/>
      <c r="Q2463" s="605"/>
    </row>
    <row r="2464" spans="6:17" x14ac:dyDescent="0.2">
      <c r="F2464" s="605"/>
      <c r="G2464" s="605"/>
      <c r="H2464" s="605"/>
      <c r="I2464" s="605"/>
      <c r="J2464" s="605"/>
      <c r="K2464" s="605"/>
      <c r="L2464" s="605"/>
      <c r="M2464" s="605"/>
      <c r="N2464" s="605"/>
      <c r="O2464" s="605"/>
      <c r="P2464" s="605"/>
      <c r="Q2464" s="605"/>
    </row>
    <row r="2465" spans="6:17" x14ac:dyDescent="0.2">
      <c r="F2465" s="605"/>
      <c r="G2465" s="605"/>
      <c r="H2465" s="605"/>
      <c r="I2465" s="605"/>
      <c r="J2465" s="605"/>
      <c r="K2465" s="605"/>
      <c r="L2465" s="605"/>
      <c r="M2465" s="605"/>
      <c r="N2465" s="605"/>
      <c r="O2465" s="605"/>
      <c r="P2465" s="605"/>
      <c r="Q2465" s="605"/>
    </row>
    <row r="2466" spans="6:17" x14ac:dyDescent="0.2">
      <c r="F2466" s="605"/>
      <c r="G2466" s="605"/>
      <c r="H2466" s="605"/>
      <c r="I2466" s="605"/>
      <c r="J2466" s="605"/>
      <c r="K2466" s="605"/>
      <c r="L2466" s="605"/>
      <c r="M2466" s="605"/>
      <c r="N2466" s="605"/>
      <c r="O2466" s="605"/>
      <c r="P2466" s="605"/>
      <c r="Q2466" s="605"/>
    </row>
    <row r="2467" spans="6:17" x14ac:dyDescent="0.2">
      <c r="F2467" s="605"/>
      <c r="G2467" s="605"/>
      <c r="H2467" s="605"/>
      <c r="I2467" s="605"/>
      <c r="J2467" s="605"/>
      <c r="K2467" s="605"/>
      <c r="L2467" s="605"/>
      <c r="M2467" s="605"/>
      <c r="N2467" s="605"/>
      <c r="O2467" s="605"/>
      <c r="P2467" s="605"/>
      <c r="Q2467" s="605"/>
    </row>
    <row r="2468" spans="6:17" x14ac:dyDescent="0.2">
      <c r="F2468" s="605"/>
      <c r="G2468" s="605"/>
      <c r="H2468" s="605"/>
      <c r="I2468" s="605"/>
      <c r="J2468" s="605"/>
      <c r="K2468" s="605"/>
      <c r="L2468" s="605"/>
      <c r="M2468" s="605"/>
      <c r="N2468" s="605"/>
      <c r="O2468" s="605"/>
      <c r="P2468" s="605"/>
      <c r="Q2468" s="605"/>
    </row>
    <row r="2469" spans="6:17" x14ac:dyDescent="0.2">
      <c r="F2469" s="605"/>
      <c r="G2469" s="605"/>
      <c r="H2469" s="605"/>
      <c r="I2469" s="605"/>
      <c r="J2469" s="605"/>
      <c r="K2469" s="605"/>
      <c r="L2469" s="605"/>
      <c r="M2469" s="605"/>
      <c r="N2469" s="605"/>
      <c r="O2469" s="605"/>
      <c r="P2469" s="605"/>
      <c r="Q2469" s="605"/>
    </row>
    <row r="2470" spans="6:17" x14ac:dyDescent="0.2">
      <c r="F2470" s="605"/>
      <c r="G2470" s="605"/>
      <c r="H2470" s="605"/>
      <c r="I2470" s="605"/>
      <c r="J2470" s="605"/>
      <c r="K2470" s="605"/>
      <c r="L2470" s="605"/>
      <c r="M2470" s="605"/>
      <c r="N2470" s="605"/>
      <c r="O2470" s="605"/>
      <c r="P2470" s="605"/>
      <c r="Q2470" s="605"/>
    </row>
    <row r="2471" spans="6:17" x14ac:dyDescent="0.2">
      <c r="F2471" s="605"/>
      <c r="G2471" s="605"/>
      <c r="H2471" s="605"/>
      <c r="I2471" s="605"/>
      <c r="J2471" s="605"/>
      <c r="K2471" s="605"/>
      <c r="L2471" s="605"/>
      <c r="M2471" s="605"/>
      <c r="N2471" s="605"/>
      <c r="O2471" s="605"/>
      <c r="P2471" s="605"/>
      <c r="Q2471" s="605"/>
    </row>
    <row r="2472" spans="6:17" x14ac:dyDescent="0.2">
      <c r="F2472" s="605"/>
      <c r="G2472" s="605"/>
      <c r="H2472" s="605"/>
      <c r="I2472" s="605"/>
      <c r="J2472" s="605"/>
      <c r="K2472" s="605"/>
      <c r="L2472" s="605"/>
      <c r="M2472" s="605"/>
      <c r="N2472" s="605"/>
      <c r="O2472" s="605"/>
      <c r="P2472" s="605"/>
      <c r="Q2472" s="605"/>
    </row>
    <row r="2473" spans="6:17" x14ac:dyDescent="0.2">
      <c r="F2473" s="605"/>
      <c r="G2473" s="605"/>
      <c r="H2473" s="605"/>
      <c r="I2473" s="605"/>
      <c r="J2473" s="605"/>
      <c r="K2473" s="605"/>
      <c r="L2473" s="605"/>
      <c r="M2473" s="605"/>
      <c r="N2473" s="605"/>
      <c r="O2473" s="605"/>
      <c r="P2473" s="605"/>
      <c r="Q2473" s="605"/>
    </row>
    <row r="2474" spans="6:17" x14ac:dyDescent="0.2">
      <c r="F2474" s="605"/>
      <c r="G2474" s="605"/>
      <c r="H2474" s="605"/>
      <c r="I2474" s="605"/>
      <c r="J2474" s="605"/>
      <c r="K2474" s="605"/>
      <c r="L2474" s="605"/>
      <c r="M2474" s="605"/>
      <c r="N2474" s="605"/>
      <c r="O2474" s="605"/>
      <c r="P2474" s="605"/>
      <c r="Q2474" s="605"/>
    </row>
    <row r="2475" spans="6:17" x14ac:dyDescent="0.2">
      <c r="F2475" s="605"/>
      <c r="G2475" s="605"/>
      <c r="H2475" s="605"/>
      <c r="I2475" s="605"/>
      <c r="J2475" s="605"/>
      <c r="K2475" s="605"/>
      <c r="L2475" s="605"/>
      <c r="M2475" s="605"/>
      <c r="N2475" s="605"/>
      <c r="O2475" s="605"/>
      <c r="P2475" s="605"/>
      <c r="Q2475" s="605"/>
    </row>
    <row r="2476" spans="6:17" x14ac:dyDescent="0.2">
      <c r="F2476" s="605"/>
      <c r="G2476" s="605"/>
      <c r="H2476" s="605"/>
      <c r="I2476" s="605"/>
      <c r="J2476" s="605"/>
      <c r="K2476" s="605"/>
      <c r="L2476" s="605"/>
      <c r="M2476" s="605"/>
      <c r="N2476" s="605"/>
      <c r="O2476" s="605"/>
      <c r="P2476" s="605"/>
      <c r="Q2476" s="605"/>
    </row>
    <row r="2477" spans="6:17" x14ac:dyDescent="0.2">
      <c r="F2477" s="605"/>
      <c r="G2477" s="605"/>
      <c r="H2477" s="605"/>
      <c r="I2477" s="605"/>
      <c r="J2477" s="605"/>
      <c r="K2477" s="605"/>
      <c r="L2477" s="605"/>
      <c r="M2477" s="605"/>
      <c r="N2477" s="605"/>
      <c r="O2477" s="605"/>
      <c r="P2477" s="605"/>
      <c r="Q2477" s="605"/>
    </row>
    <row r="2478" spans="6:17" x14ac:dyDescent="0.2">
      <c r="F2478" s="605"/>
      <c r="G2478" s="605"/>
      <c r="H2478" s="605"/>
      <c r="I2478" s="605"/>
      <c r="J2478" s="605"/>
      <c r="K2478" s="605"/>
      <c r="L2478" s="605"/>
      <c r="M2478" s="605"/>
      <c r="N2478" s="605"/>
      <c r="O2478" s="605"/>
      <c r="P2478" s="605"/>
      <c r="Q2478" s="605"/>
    </row>
    <row r="2479" spans="6:17" x14ac:dyDescent="0.2">
      <c r="F2479" s="605"/>
      <c r="G2479" s="605"/>
      <c r="H2479" s="605"/>
      <c r="I2479" s="605"/>
      <c r="J2479" s="605"/>
      <c r="K2479" s="605"/>
      <c r="L2479" s="605"/>
      <c r="M2479" s="605"/>
      <c r="N2479" s="605"/>
      <c r="O2479" s="605"/>
      <c r="P2479" s="605"/>
      <c r="Q2479" s="605"/>
    </row>
    <row r="2480" spans="6:17" x14ac:dyDescent="0.2">
      <c r="F2480" s="605"/>
      <c r="G2480" s="605"/>
      <c r="H2480" s="605"/>
      <c r="I2480" s="605"/>
      <c r="J2480" s="605"/>
      <c r="K2480" s="605"/>
      <c r="L2480" s="605"/>
      <c r="M2480" s="605"/>
      <c r="N2480" s="605"/>
      <c r="O2480" s="605"/>
      <c r="P2480" s="605"/>
      <c r="Q2480" s="605"/>
    </row>
    <row r="2481" spans="6:17" x14ac:dyDescent="0.2">
      <c r="F2481" s="605"/>
      <c r="G2481" s="605"/>
      <c r="H2481" s="605"/>
      <c r="I2481" s="605"/>
      <c r="J2481" s="605"/>
      <c r="K2481" s="605"/>
      <c r="L2481" s="605"/>
      <c r="M2481" s="605"/>
      <c r="N2481" s="605"/>
      <c r="O2481" s="605"/>
      <c r="P2481" s="605"/>
      <c r="Q2481" s="605"/>
    </row>
    <row r="2482" spans="6:17" x14ac:dyDescent="0.2"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</row>
    <row r="2483" spans="6:17" x14ac:dyDescent="0.2">
      <c r="F2483" s="605"/>
      <c r="G2483" s="605"/>
      <c r="H2483" s="605"/>
      <c r="I2483" s="605"/>
      <c r="J2483" s="605"/>
      <c r="K2483" s="605"/>
      <c r="L2483" s="605"/>
      <c r="M2483" s="605"/>
      <c r="N2483" s="605"/>
      <c r="O2483" s="605"/>
      <c r="P2483" s="605"/>
      <c r="Q2483" s="605"/>
    </row>
    <row r="2484" spans="6:17" x14ac:dyDescent="0.2">
      <c r="F2484" s="605"/>
      <c r="G2484" s="605"/>
      <c r="H2484" s="605"/>
      <c r="I2484" s="605"/>
      <c r="J2484" s="605"/>
      <c r="K2484" s="605"/>
      <c r="L2484" s="605"/>
      <c r="M2484" s="605"/>
      <c r="N2484" s="605"/>
      <c r="O2484" s="605"/>
      <c r="P2484" s="605"/>
      <c r="Q2484" s="605"/>
    </row>
    <row r="2485" spans="6:17" x14ac:dyDescent="0.2">
      <c r="F2485" s="605"/>
      <c r="G2485" s="605"/>
      <c r="H2485" s="605"/>
      <c r="I2485" s="605"/>
      <c r="J2485" s="605"/>
      <c r="K2485" s="605"/>
      <c r="L2485" s="605"/>
      <c r="M2485" s="605"/>
      <c r="N2485" s="605"/>
      <c r="O2485" s="605"/>
      <c r="P2485" s="605"/>
      <c r="Q2485" s="605"/>
    </row>
    <row r="2486" spans="6:17" x14ac:dyDescent="0.2">
      <c r="F2486" s="605"/>
      <c r="G2486" s="605"/>
      <c r="H2486" s="605"/>
      <c r="I2486" s="605"/>
      <c r="J2486" s="605"/>
      <c r="K2486" s="605"/>
      <c r="L2486" s="605"/>
      <c r="M2486" s="605"/>
      <c r="N2486" s="605"/>
      <c r="O2486" s="605"/>
      <c r="P2486" s="605"/>
      <c r="Q2486" s="605"/>
    </row>
    <row r="2487" spans="6:17" x14ac:dyDescent="0.2">
      <c r="F2487" s="605"/>
      <c r="G2487" s="605"/>
      <c r="H2487" s="605"/>
      <c r="I2487" s="605"/>
      <c r="J2487" s="605"/>
      <c r="K2487" s="605"/>
      <c r="L2487" s="605"/>
      <c r="M2487" s="605"/>
      <c r="N2487" s="605"/>
      <c r="O2487" s="605"/>
      <c r="P2487" s="605"/>
      <c r="Q2487" s="605"/>
    </row>
    <row r="2488" spans="6:17" x14ac:dyDescent="0.2">
      <c r="F2488" s="605"/>
      <c r="G2488" s="605"/>
      <c r="H2488" s="605"/>
      <c r="I2488" s="605"/>
      <c r="J2488" s="605"/>
      <c r="K2488" s="605"/>
      <c r="L2488" s="605"/>
      <c r="M2488" s="605"/>
      <c r="N2488" s="605"/>
      <c r="O2488" s="605"/>
      <c r="P2488" s="605"/>
      <c r="Q2488" s="605"/>
    </row>
    <row r="2489" spans="6:17" x14ac:dyDescent="0.2">
      <c r="F2489" s="605"/>
      <c r="G2489" s="605"/>
      <c r="H2489" s="605"/>
      <c r="I2489" s="605"/>
      <c r="J2489" s="605"/>
      <c r="K2489" s="605"/>
      <c r="L2489" s="605"/>
      <c r="M2489" s="605"/>
      <c r="N2489" s="605"/>
      <c r="O2489" s="605"/>
      <c r="P2489" s="605"/>
      <c r="Q2489" s="605"/>
    </row>
    <row r="2490" spans="6:17" x14ac:dyDescent="0.2">
      <c r="F2490" s="605"/>
      <c r="G2490" s="605"/>
      <c r="H2490" s="605"/>
      <c r="I2490" s="605"/>
      <c r="J2490" s="605"/>
      <c r="K2490" s="605"/>
      <c r="L2490" s="605"/>
      <c r="M2490" s="605"/>
      <c r="N2490" s="605"/>
      <c r="O2490" s="605"/>
      <c r="P2490" s="605"/>
      <c r="Q2490" s="605"/>
    </row>
    <row r="2491" spans="6:17" x14ac:dyDescent="0.2">
      <c r="F2491" s="605"/>
      <c r="G2491" s="605"/>
      <c r="H2491" s="605"/>
      <c r="I2491" s="605"/>
      <c r="J2491" s="605"/>
      <c r="K2491" s="605"/>
      <c r="L2491" s="605"/>
      <c r="M2491" s="605"/>
      <c r="N2491" s="605"/>
      <c r="O2491" s="605"/>
      <c r="P2491" s="605"/>
      <c r="Q2491" s="605"/>
    </row>
    <row r="2492" spans="6:17" x14ac:dyDescent="0.2">
      <c r="F2492" s="605"/>
      <c r="G2492" s="605"/>
      <c r="H2492" s="605"/>
      <c r="I2492" s="605"/>
      <c r="J2492" s="605"/>
      <c r="K2492" s="605"/>
      <c r="L2492" s="605"/>
      <c r="M2492" s="605"/>
      <c r="N2492" s="605"/>
      <c r="O2492" s="605"/>
      <c r="P2492" s="605"/>
      <c r="Q2492" s="605"/>
    </row>
    <row r="2493" spans="6:17" x14ac:dyDescent="0.2">
      <c r="F2493" s="605"/>
      <c r="G2493" s="605"/>
      <c r="H2493" s="605"/>
      <c r="I2493" s="605"/>
      <c r="J2493" s="605"/>
      <c r="K2493" s="605"/>
      <c r="L2493" s="605"/>
      <c r="M2493" s="605"/>
      <c r="N2493" s="605"/>
      <c r="O2493" s="605"/>
      <c r="P2493" s="605"/>
      <c r="Q2493" s="605"/>
    </row>
    <row r="2494" spans="6:17" x14ac:dyDescent="0.2">
      <c r="F2494" s="605"/>
      <c r="G2494" s="605"/>
      <c r="H2494" s="605"/>
      <c r="I2494" s="605"/>
      <c r="J2494" s="605"/>
      <c r="K2494" s="605"/>
      <c r="L2494" s="605"/>
      <c r="M2494" s="605"/>
      <c r="N2494" s="605"/>
      <c r="O2494" s="605"/>
      <c r="P2494" s="605"/>
      <c r="Q2494" s="605"/>
    </row>
    <row r="2495" spans="6:17" x14ac:dyDescent="0.2">
      <c r="F2495" s="605"/>
      <c r="G2495" s="605"/>
      <c r="H2495" s="605"/>
      <c r="I2495" s="605"/>
      <c r="J2495" s="605"/>
      <c r="K2495" s="605"/>
      <c r="L2495" s="605"/>
      <c r="M2495" s="605"/>
      <c r="N2495" s="605"/>
      <c r="O2495" s="605"/>
      <c r="P2495" s="605"/>
      <c r="Q2495" s="605"/>
    </row>
    <row r="2496" spans="6:17" x14ac:dyDescent="0.2">
      <c r="F2496" s="605"/>
      <c r="G2496" s="605"/>
      <c r="H2496" s="605"/>
      <c r="I2496" s="605"/>
      <c r="J2496" s="605"/>
      <c r="K2496" s="605"/>
      <c r="L2496" s="605"/>
      <c r="M2496" s="605"/>
      <c r="N2496" s="605"/>
      <c r="O2496" s="605"/>
      <c r="P2496" s="605"/>
      <c r="Q2496" s="605"/>
    </row>
    <row r="2497" spans="6:17" x14ac:dyDescent="0.2">
      <c r="F2497" s="605"/>
      <c r="G2497" s="605"/>
      <c r="H2497" s="605"/>
      <c r="I2497" s="605"/>
      <c r="J2497" s="605"/>
      <c r="K2497" s="605"/>
      <c r="L2497" s="605"/>
      <c r="M2497" s="605"/>
      <c r="N2497" s="605"/>
      <c r="O2497" s="605"/>
      <c r="P2497" s="605"/>
      <c r="Q2497" s="605"/>
    </row>
    <row r="2498" spans="6:17" x14ac:dyDescent="0.2">
      <c r="F2498" s="605"/>
      <c r="G2498" s="605"/>
      <c r="H2498" s="605"/>
      <c r="I2498" s="605"/>
      <c r="J2498" s="605"/>
      <c r="K2498" s="605"/>
      <c r="L2498" s="605"/>
      <c r="M2498" s="605"/>
      <c r="N2498" s="605"/>
      <c r="O2498" s="605"/>
      <c r="P2498" s="605"/>
      <c r="Q2498" s="605"/>
    </row>
    <row r="2499" spans="6:17" x14ac:dyDescent="0.2">
      <c r="F2499" s="605"/>
      <c r="G2499" s="605"/>
      <c r="H2499" s="605"/>
      <c r="I2499" s="605"/>
      <c r="J2499" s="605"/>
      <c r="K2499" s="605"/>
      <c r="L2499" s="605"/>
      <c r="M2499" s="605"/>
      <c r="N2499" s="605"/>
      <c r="O2499" s="605"/>
      <c r="P2499" s="605"/>
      <c r="Q2499" s="605"/>
    </row>
    <row r="2500" spans="6:17" x14ac:dyDescent="0.2">
      <c r="F2500" s="605"/>
      <c r="G2500" s="605"/>
      <c r="H2500" s="605"/>
      <c r="I2500" s="605"/>
      <c r="J2500" s="605"/>
      <c r="K2500" s="605"/>
      <c r="L2500" s="605"/>
      <c r="M2500" s="605"/>
      <c r="N2500" s="605"/>
      <c r="O2500" s="605"/>
      <c r="P2500" s="605"/>
      <c r="Q2500" s="605"/>
    </row>
    <row r="2501" spans="6:17" x14ac:dyDescent="0.2">
      <c r="F2501" s="605"/>
      <c r="G2501" s="605"/>
      <c r="H2501" s="605"/>
      <c r="I2501" s="605"/>
      <c r="J2501" s="605"/>
      <c r="K2501" s="605"/>
      <c r="L2501" s="605"/>
      <c r="M2501" s="605"/>
      <c r="N2501" s="605"/>
      <c r="O2501" s="605"/>
      <c r="P2501" s="605"/>
      <c r="Q2501" s="605"/>
    </row>
    <row r="2502" spans="6:17" x14ac:dyDescent="0.2">
      <c r="F2502" s="605"/>
      <c r="G2502" s="605"/>
      <c r="H2502" s="605"/>
      <c r="I2502" s="605"/>
      <c r="J2502" s="605"/>
      <c r="K2502" s="605"/>
      <c r="L2502" s="605"/>
      <c r="M2502" s="605"/>
      <c r="N2502" s="605"/>
      <c r="O2502" s="605"/>
      <c r="P2502" s="605"/>
      <c r="Q2502" s="605"/>
    </row>
    <row r="2503" spans="6:17" x14ac:dyDescent="0.2">
      <c r="F2503" s="605"/>
      <c r="G2503" s="605"/>
      <c r="H2503" s="605"/>
      <c r="I2503" s="605"/>
      <c r="J2503" s="605"/>
      <c r="K2503" s="605"/>
      <c r="L2503" s="605"/>
      <c r="M2503" s="605"/>
      <c r="N2503" s="605"/>
      <c r="O2503" s="605"/>
      <c r="P2503" s="605"/>
      <c r="Q2503" s="605"/>
    </row>
    <row r="2504" spans="6:17" x14ac:dyDescent="0.2">
      <c r="F2504" s="605"/>
      <c r="G2504" s="605"/>
      <c r="H2504" s="605"/>
      <c r="I2504" s="605"/>
      <c r="J2504" s="605"/>
      <c r="K2504" s="605"/>
      <c r="L2504" s="605"/>
      <c r="M2504" s="605"/>
      <c r="N2504" s="605"/>
      <c r="O2504" s="605"/>
      <c r="P2504" s="605"/>
      <c r="Q2504" s="605"/>
    </row>
    <row r="2505" spans="6:17" x14ac:dyDescent="0.2">
      <c r="F2505" s="605"/>
      <c r="G2505" s="605"/>
      <c r="H2505" s="605"/>
      <c r="I2505" s="605"/>
      <c r="J2505" s="605"/>
      <c r="K2505" s="605"/>
      <c r="L2505" s="605"/>
      <c r="M2505" s="605"/>
      <c r="N2505" s="605"/>
      <c r="O2505" s="605"/>
      <c r="P2505" s="605"/>
      <c r="Q2505" s="605"/>
    </row>
    <row r="2506" spans="6:17" x14ac:dyDescent="0.2">
      <c r="F2506" s="605"/>
      <c r="G2506" s="605"/>
      <c r="H2506" s="605"/>
      <c r="I2506" s="605"/>
      <c r="J2506" s="605"/>
      <c r="K2506" s="605"/>
      <c r="L2506" s="605"/>
      <c r="M2506" s="605"/>
      <c r="N2506" s="605"/>
      <c r="O2506" s="605"/>
      <c r="P2506" s="605"/>
      <c r="Q2506" s="605"/>
    </row>
    <row r="2507" spans="6:17" x14ac:dyDescent="0.2">
      <c r="F2507" s="605"/>
      <c r="G2507" s="605"/>
      <c r="H2507" s="605"/>
      <c r="I2507" s="605"/>
      <c r="J2507" s="605"/>
      <c r="K2507" s="605"/>
      <c r="L2507" s="605"/>
      <c r="M2507" s="605"/>
      <c r="N2507" s="605"/>
      <c r="O2507" s="605"/>
      <c r="P2507" s="605"/>
      <c r="Q2507" s="605"/>
    </row>
    <row r="2508" spans="6:17" x14ac:dyDescent="0.2">
      <c r="F2508" s="605"/>
      <c r="G2508" s="605"/>
      <c r="H2508" s="605"/>
      <c r="I2508" s="605"/>
      <c r="J2508" s="605"/>
      <c r="K2508" s="605"/>
      <c r="L2508" s="605"/>
      <c r="M2508" s="605"/>
      <c r="N2508" s="605"/>
      <c r="O2508" s="605"/>
      <c r="P2508" s="605"/>
      <c r="Q2508" s="605"/>
    </row>
    <row r="2509" spans="6:17" x14ac:dyDescent="0.2">
      <c r="F2509" s="605"/>
      <c r="G2509" s="605"/>
      <c r="H2509" s="605"/>
      <c r="I2509" s="605"/>
      <c r="J2509" s="605"/>
      <c r="K2509" s="605"/>
      <c r="L2509" s="605"/>
      <c r="M2509" s="605"/>
      <c r="N2509" s="605"/>
      <c r="O2509" s="605"/>
      <c r="P2509" s="605"/>
      <c r="Q2509" s="605"/>
    </row>
    <row r="2510" spans="6:17" x14ac:dyDescent="0.2">
      <c r="F2510" s="605"/>
      <c r="G2510" s="605"/>
      <c r="H2510" s="605"/>
      <c r="I2510" s="605"/>
      <c r="J2510" s="605"/>
      <c r="K2510" s="605"/>
      <c r="L2510" s="605"/>
      <c r="M2510" s="605"/>
      <c r="N2510" s="605"/>
      <c r="O2510" s="605"/>
      <c r="P2510" s="605"/>
      <c r="Q2510" s="605"/>
    </row>
    <row r="2511" spans="6:17" x14ac:dyDescent="0.2">
      <c r="F2511" s="605"/>
      <c r="G2511" s="605"/>
      <c r="H2511" s="605"/>
      <c r="I2511" s="605"/>
      <c r="J2511" s="605"/>
      <c r="K2511" s="605"/>
      <c r="L2511" s="605"/>
      <c r="M2511" s="605"/>
      <c r="N2511" s="605"/>
      <c r="O2511" s="605"/>
      <c r="P2511" s="605"/>
      <c r="Q2511" s="605"/>
    </row>
    <row r="2512" spans="6:17" x14ac:dyDescent="0.2">
      <c r="F2512" s="605"/>
      <c r="G2512" s="605"/>
      <c r="H2512" s="605"/>
      <c r="I2512" s="605"/>
      <c r="J2512" s="605"/>
      <c r="K2512" s="605"/>
      <c r="L2512" s="605"/>
      <c r="M2512" s="605"/>
      <c r="N2512" s="605"/>
      <c r="O2512" s="605"/>
      <c r="P2512" s="605"/>
      <c r="Q2512" s="605"/>
    </row>
    <row r="2513" spans="6:17" x14ac:dyDescent="0.2">
      <c r="F2513" s="605"/>
      <c r="G2513" s="605"/>
      <c r="H2513" s="605"/>
      <c r="I2513" s="605"/>
      <c r="J2513" s="605"/>
      <c r="K2513" s="605"/>
      <c r="L2513" s="605"/>
      <c r="M2513" s="605"/>
      <c r="N2513" s="605"/>
      <c r="O2513" s="605"/>
      <c r="P2513" s="605"/>
      <c r="Q2513" s="605"/>
    </row>
    <row r="2514" spans="6:17" x14ac:dyDescent="0.2">
      <c r="F2514" s="605"/>
      <c r="G2514" s="605"/>
      <c r="H2514" s="605"/>
      <c r="I2514" s="605"/>
      <c r="J2514" s="605"/>
      <c r="K2514" s="605"/>
      <c r="L2514" s="605"/>
      <c r="M2514" s="605"/>
      <c r="N2514" s="605"/>
      <c r="O2514" s="605"/>
      <c r="P2514" s="605"/>
      <c r="Q2514" s="605"/>
    </row>
    <row r="2515" spans="6:17" x14ac:dyDescent="0.2">
      <c r="F2515" s="605"/>
      <c r="G2515" s="605"/>
      <c r="H2515" s="605"/>
      <c r="I2515" s="605"/>
      <c r="J2515" s="605"/>
      <c r="K2515" s="605"/>
      <c r="L2515" s="605"/>
      <c r="M2515" s="605"/>
      <c r="N2515" s="605"/>
      <c r="O2515" s="605"/>
      <c r="P2515" s="605"/>
      <c r="Q2515" s="605"/>
    </row>
    <row r="2516" spans="6:17" x14ac:dyDescent="0.2">
      <c r="F2516" s="605"/>
      <c r="G2516" s="605"/>
      <c r="H2516" s="605"/>
      <c r="I2516" s="605"/>
      <c r="J2516" s="605"/>
      <c r="K2516" s="605"/>
      <c r="L2516" s="605"/>
      <c r="M2516" s="605"/>
      <c r="N2516" s="605"/>
      <c r="O2516" s="605"/>
      <c r="P2516" s="605"/>
      <c r="Q2516" s="605"/>
    </row>
    <row r="2517" spans="6:17" x14ac:dyDescent="0.2">
      <c r="F2517" s="605"/>
      <c r="G2517" s="605"/>
      <c r="H2517" s="605"/>
      <c r="I2517" s="605"/>
      <c r="J2517" s="605"/>
      <c r="K2517" s="605"/>
      <c r="L2517" s="605"/>
      <c r="M2517" s="605"/>
      <c r="N2517" s="605"/>
      <c r="O2517" s="605"/>
      <c r="P2517" s="605"/>
      <c r="Q2517" s="605"/>
    </row>
    <row r="2518" spans="6:17" x14ac:dyDescent="0.2">
      <c r="F2518" s="605"/>
      <c r="G2518" s="605"/>
      <c r="H2518" s="605"/>
      <c r="I2518" s="605"/>
      <c r="J2518" s="605"/>
      <c r="K2518" s="605"/>
      <c r="L2518" s="605"/>
      <c r="M2518" s="605"/>
      <c r="N2518" s="605"/>
      <c r="O2518" s="605"/>
      <c r="P2518" s="605"/>
      <c r="Q2518" s="605"/>
    </row>
    <row r="2519" spans="6:17" x14ac:dyDescent="0.2">
      <c r="F2519" s="605"/>
      <c r="G2519" s="605"/>
      <c r="H2519" s="605"/>
      <c r="I2519" s="605"/>
      <c r="J2519" s="605"/>
      <c r="K2519" s="605"/>
      <c r="L2519" s="605"/>
      <c r="M2519" s="605"/>
      <c r="N2519" s="605"/>
      <c r="O2519" s="605"/>
      <c r="P2519" s="605"/>
      <c r="Q2519" s="605"/>
    </row>
    <row r="2520" spans="6:17" x14ac:dyDescent="0.2">
      <c r="F2520" s="605"/>
      <c r="G2520" s="605"/>
      <c r="H2520" s="605"/>
      <c r="I2520" s="605"/>
      <c r="J2520" s="605"/>
      <c r="K2520" s="605"/>
      <c r="L2520" s="605"/>
      <c r="M2520" s="605"/>
      <c r="N2520" s="605"/>
      <c r="O2520" s="605"/>
      <c r="P2520" s="605"/>
      <c r="Q2520" s="605"/>
    </row>
    <row r="2521" spans="6:17" x14ac:dyDescent="0.2">
      <c r="F2521" s="605"/>
      <c r="G2521" s="605"/>
      <c r="H2521" s="605"/>
      <c r="I2521" s="605"/>
      <c r="J2521" s="605"/>
      <c r="K2521" s="605"/>
      <c r="L2521" s="605"/>
      <c r="M2521" s="605"/>
      <c r="N2521" s="605"/>
      <c r="O2521" s="605"/>
      <c r="P2521" s="605"/>
      <c r="Q2521" s="605"/>
    </row>
    <row r="2522" spans="6:17" x14ac:dyDescent="0.2">
      <c r="F2522" s="605"/>
      <c r="G2522" s="605"/>
      <c r="H2522" s="605"/>
      <c r="I2522" s="605"/>
      <c r="J2522" s="605"/>
      <c r="K2522" s="605"/>
      <c r="L2522" s="605"/>
      <c r="M2522" s="605"/>
      <c r="N2522" s="605"/>
      <c r="O2522" s="605"/>
      <c r="P2522" s="605"/>
      <c r="Q2522" s="605"/>
    </row>
    <row r="2523" spans="6:17" x14ac:dyDescent="0.2">
      <c r="F2523" s="605"/>
      <c r="G2523" s="605"/>
      <c r="H2523" s="605"/>
      <c r="I2523" s="605"/>
      <c r="J2523" s="605"/>
      <c r="K2523" s="605"/>
      <c r="L2523" s="605"/>
      <c r="M2523" s="605"/>
      <c r="N2523" s="605"/>
      <c r="O2523" s="605"/>
      <c r="P2523" s="605"/>
      <c r="Q2523" s="605"/>
    </row>
    <row r="2524" spans="6:17" x14ac:dyDescent="0.2">
      <c r="F2524" s="605"/>
      <c r="G2524" s="605"/>
      <c r="H2524" s="605"/>
      <c r="I2524" s="605"/>
      <c r="J2524" s="605"/>
      <c r="K2524" s="605"/>
      <c r="L2524" s="605"/>
      <c r="M2524" s="605"/>
      <c r="N2524" s="605"/>
      <c r="O2524" s="605"/>
      <c r="P2524" s="605"/>
      <c r="Q2524" s="605"/>
    </row>
    <row r="2525" spans="6:17" x14ac:dyDescent="0.2">
      <c r="F2525" s="605"/>
      <c r="G2525" s="605"/>
      <c r="H2525" s="605"/>
      <c r="I2525" s="605"/>
      <c r="J2525" s="605"/>
      <c r="K2525" s="605"/>
      <c r="L2525" s="605"/>
      <c r="M2525" s="605"/>
      <c r="N2525" s="605"/>
      <c r="O2525" s="605"/>
      <c r="P2525" s="605"/>
      <c r="Q2525" s="605"/>
    </row>
    <row r="2526" spans="6:17" x14ac:dyDescent="0.2">
      <c r="F2526" s="605"/>
      <c r="G2526" s="605"/>
      <c r="H2526" s="605"/>
      <c r="I2526" s="605"/>
      <c r="J2526" s="605"/>
      <c r="K2526" s="605"/>
      <c r="L2526" s="605"/>
      <c r="M2526" s="605"/>
      <c r="N2526" s="605"/>
      <c r="O2526" s="605"/>
      <c r="P2526" s="605"/>
      <c r="Q2526" s="605"/>
    </row>
    <row r="2527" spans="6:17" x14ac:dyDescent="0.2">
      <c r="F2527" s="605"/>
      <c r="G2527" s="605"/>
      <c r="H2527" s="605"/>
      <c r="I2527" s="605"/>
      <c r="J2527" s="605"/>
      <c r="K2527" s="605"/>
      <c r="L2527" s="605"/>
      <c r="M2527" s="605"/>
      <c r="N2527" s="605"/>
      <c r="O2527" s="605"/>
      <c r="P2527" s="605"/>
      <c r="Q2527" s="605"/>
    </row>
    <row r="2528" spans="6:17" x14ac:dyDescent="0.2">
      <c r="F2528" s="605"/>
      <c r="G2528" s="605"/>
      <c r="H2528" s="605"/>
      <c r="I2528" s="605"/>
      <c r="J2528" s="605"/>
      <c r="K2528" s="605"/>
      <c r="L2528" s="605"/>
      <c r="M2528" s="605"/>
      <c r="N2528" s="605"/>
      <c r="O2528" s="605"/>
      <c r="P2528" s="605"/>
      <c r="Q2528" s="605"/>
    </row>
    <row r="2529" spans="6:17" x14ac:dyDescent="0.2">
      <c r="F2529" s="605"/>
      <c r="G2529" s="605"/>
      <c r="H2529" s="605"/>
      <c r="I2529" s="605"/>
      <c r="J2529" s="605"/>
      <c r="K2529" s="605"/>
      <c r="L2529" s="605"/>
      <c r="M2529" s="605"/>
      <c r="N2529" s="605"/>
      <c r="O2529" s="605"/>
      <c r="P2529" s="605"/>
      <c r="Q2529" s="605"/>
    </row>
    <row r="2530" spans="6:17" x14ac:dyDescent="0.2">
      <c r="F2530" s="605"/>
      <c r="G2530" s="605"/>
      <c r="H2530" s="605"/>
      <c r="I2530" s="605"/>
      <c r="J2530" s="605"/>
      <c r="K2530" s="605"/>
      <c r="L2530" s="605"/>
      <c r="M2530" s="605"/>
      <c r="N2530" s="605"/>
      <c r="O2530" s="605"/>
      <c r="P2530" s="605"/>
      <c r="Q2530" s="605"/>
    </row>
    <row r="2531" spans="6:17" x14ac:dyDescent="0.2">
      <c r="F2531" s="605"/>
      <c r="G2531" s="605"/>
      <c r="H2531" s="605"/>
      <c r="I2531" s="605"/>
      <c r="J2531" s="605"/>
      <c r="K2531" s="605"/>
      <c r="L2531" s="605"/>
      <c r="M2531" s="605"/>
      <c r="N2531" s="605"/>
      <c r="O2531" s="605"/>
      <c r="P2531" s="605"/>
      <c r="Q2531" s="605"/>
    </row>
    <row r="2532" spans="6:17" x14ac:dyDescent="0.2">
      <c r="F2532" s="605"/>
      <c r="G2532" s="605"/>
      <c r="H2532" s="605"/>
      <c r="I2532" s="605"/>
      <c r="J2532" s="605"/>
      <c r="K2532" s="605"/>
      <c r="L2532" s="605"/>
      <c r="M2532" s="605"/>
      <c r="N2532" s="605"/>
      <c r="O2532" s="605"/>
      <c r="P2532" s="605"/>
      <c r="Q2532" s="605"/>
    </row>
    <row r="2533" spans="6:17" x14ac:dyDescent="0.2">
      <c r="F2533" s="605"/>
      <c r="G2533" s="605"/>
      <c r="H2533" s="605"/>
      <c r="I2533" s="605"/>
      <c r="J2533" s="605"/>
      <c r="K2533" s="605"/>
      <c r="L2533" s="605"/>
      <c r="M2533" s="605"/>
      <c r="N2533" s="605"/>
      <c r="O2533" s="605"/>
      <c r="P2533" s="605"/>
      <c r="Q2533" s="605"/>
    </row>
    <row r="2534" spans="6:17" x14ac:dyDescent="0.2">
      <c r="F2534" s="605"/>
      <c r="G2534" s="605"/>
      <c r="H2534" s="605"/>
      <c r="I2534" s="605"/>
      <c r="J2534" s="605"/>
      <c r="K2534" s="605"/>
      <c r="L2534" s="605"/>
      <c r="M2534" s="605"/>
      <c r="N2534" s="605"/>
      <c r="O2534" s="605"/>
      <c r="P2534" s="605"/>
      <c r="Q2534" s="605"/>
    </row>
    <row r="2535" spans="6:17" x14ac:dyDescent="0.2">
      <c r="F2535" s="605"/>
      <c r="G2535" s="605"/>
      <c r="H2535" s="605"/>
      <c r="I2535" s="605"/>
      <c r="J2535" s="605"/>
      <c r="K2535" s="605"/>
      <c r="L2535" s="605"/>
      <c r="M2535" s="605"/>
      <c r="N2535" s="605"/>
      <c r="O2535" s="605"/>
      <c r="P2535" s="605"/>
      <c r="Q2535" s="605"/>
    </row>
    <row r="2536" spans="6:17" x14ac:dyDescent="0.2">
      <c r="F2536" s="605"/>
      <c r="G2536" s="605"/>
      <c r="H2536" s="605"/>
      <c r="I2536" s="605"/>
      <c r="J2536" s="605"/>
      <c r="K2536" s="605"/>
      <c r="L2536" s="605"/>
      <c r="M2536" s="605"/>
      <c r="N2536" s="605"/>
      <c r="O2536" s="605"/>
      <c r="P2536" s="605"/>
      <c r="Q2536" s="605"/>
    </row>
    <row r="2537" spans="6:17" x14ac:dyDescent="0.2">
      <c r="F2537" s="605"/>
      <c r="G2537" s="605"/>
      <c r="H2537" s="605"/>
      <c r="I2537" s="605"/>
      <c r="J2537" s="605"/>
      <c r="K2537" s="605"/>
      <c r="L2537" s="605"/>
      <c r="M2537" s="605"/>
      <c r="N2537" s="605"/>
      <c r="O2537" s="605"/>
      <c r="P2537" s="605"/>
      <c r="Q2537" s="605"/>
    </row>
    <row r="2538" spans="6:17" x14ac:dyDescent="0.2">
      <c r="F2538" s="605"/>
      <c r="G2538" s="605"/>
      <c r="H2538" s="605"/>
      <c r="I2538" s="605"/>
      <c r="J2538" s="605"/>
      <c r="K2538" s="605"/>
      <c r="L2538" s="605"/>
      <c r="M2538" s="605"/>
      <c r="N2538" s="605"/>
      <c r="O2538" s="605"/>
      <c r="P2538" s="605"/>
      <c r="Q2538" s="605"/>
    </row>
    <row r="2539" spans="6:17" x14ac:dyDescent="0.2">
      <c r="F2539" s="605"/>
      <c r="G2539" s="605"/>
      <c r="H2539" s="605"/>
      <c r="I2539" s="605"/>
      <c r="J2539" s="605"/>
      <c r="K2539" s="605"/>
      <c r="L2539" s="605"/>
      <c r="M2539" s="605"/>
      <c r="N2539" s="605"/>
      <c r="O2539" s="605"/>
      <c r="P2539" s="605"/>
      <c r="Q2539" s="605"/>
    </row>
    <row r="2540" spans="6:17" x14ac:dyDescent="0.2">
      <c r="F2540" s="605"/>
      <c r="G2540" s="605"/>
      <c r="H2540" s="605"/>
      <c r="I2540" s="605"/>
      <c r="J2540" s="605"/>
      <c r="K2540" s="605"/>
      <c r="L2540" s="605"/>
      <c r="M2540" s="605"/>
      <c r="N2540" s="605"/>
      <c r="O2540" s="605"/>
      <c r="P2540" s="605"/>
      <c r="Q2540" s="605"/>
    </row>
    <row r="2541" spans="6:17" x14ac:dyDescent="0.2"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</row>
    <row r="2542" spans="6:17" x14ac:dyDescent="0.2">
      <c r="F2542" s="605"/>
      <c r="G2542" s="605"/>
      <c r="H2542" s="605"/>
      <c r="I2542" s="605"/>
      <c r="J2542" s="605"/>
      <c r="K2542" s="605"/>
      <c r="L2542" s="605"/>
      <c r="M2542" s="605"/>
      <c r="N2542" s="605"/>
      <c r="O2542" s="605"/>
      <c r="P2542" s="605"/>
      <c r="Q2542" s="605"/>
    </row>
    <row r="2543" spans="6:17" x14ac:dyDescent="0.2">
      <c r="F2543" s="605"/>
      <c r="G2543" s="605"/>
      <c r="H2543" s="605"/>
      <c r="I2543" s="605"/>
      <c r="J2543" s="605"/>
      <c r="K2543" s="605"/>
      <c r="L2543" s="605"/>
      <c r="M2543" s="605"/>
      <c r="N2543" s="605"/>
      <c r="O2543" s="605"/>
      <c r="P2543" s="605"/>
      <c r="Q2543" s="605"/>
    </row>
    <row r="2544" spans="6:17" x14ac:dyDescent="0.2">
      <c r="F2544" s="605"/>
      <c r="G2544" s="605"/>
      <c r="H2544" s="605"/>
      <c r="I2544" s="605"/>
      <c r="J2544" s="605"/>
      <c r="K2544" s="605"/>
      <c r="L2544" s="605"/>
      <c r="M2544" s="605"/>
      <c r="N2544" s="605"/>
      <c r="O2544" s="605"/>
      <c r="P2544" s="605"/>
      <c r="Q2544" s="605"/>
    </row>
    <row r="2545" spans="6:17" x14ac:dyDescent="0.2">
      <c r="F2545" s="605"/>
      <c r="G2545" s="605"/>
      <c r="H2545" s="605"/>
      <c r="I2545" s="605"/>
      <c r="J2545" s="605"/>
      <c r="K2545" s="605"/>
      <c r="L2545" s="605"/>
      <c r="M2545" s="605"/>
      <c r="N2545" s="605"/>
      <c r="O2545" s="605"/>
      <c r="P2545" s="605"/>
      <c r="Q2545" s="605"/>
    </row>
    <row r="2546" spans="6:17" x14ac:dyDescent="0.2">
      <c r="F2546" s="605"/>
      <c r="G2546" s="605"/>
      <c r="H2546" s="605"/>
      <c r="I2546" s="605"/>
      <c r="J2546" s="605"/>
      <c r="K2546" s="605"/>
      <c r="L2546" s="605"/>
      <c r="M2546" s="605"/>
      <c r="N2546" s="605"/>
      <c r="O2546" s="605"/>
      <c r="P2546" s="605"/>
      <c r="Q2546" s="605"/>
    </row>
    <row r="2547" spans="6:17" x14ac:dyDescent="0.2">
      <c r="F2547" s="605"/>
      <c r="G2547" s="605"/>
      <c r="H2547" s="605"/>
      <c r="I2547" s="605"/>
      <c r="J2547" s="605"/>
      <c r="K2547" s="605"/>
      <c r="L2547" s="605"/>
      <c r="M2547" s="605"/>
      <c r="N2547" s="605"/>
      <c r="O2547" s="605"/>
      <c r="P2547" s="605"/>
      <c r="Q2547" s="605"/>
    </row>
    <row r="2548" spans="6:17" x14ac:dyDescent="0.2">
      <c r="F2548" s="605"/>
      <c r="G2548" s="605"/>
      <c r="H2548" s="605"/>
      <c r="I2548" s="605"/>
      <c r="J2548" s="605"/>
      <c r="K2548" s="605"/>
      <c r="L2548" s="605"/>
      <c r="M2548" s="605"/>
      <c r="N2548" s="605"/>
      <c r="O2548" s="605"/>
      <c r="P2548" s="605"/>
      <c r="Q2548" s="605"/>
    </row>
    <row r="2549" spans="6:17" x14ac:dyDescent="0.2">
      <c r="F2549" s="605"/>
      <c r="G2549" s="605"/>
      <c r="H2549" s="605"/>
      <c r="I2549" s="605"/>
      <c r="J2549" s="605"/>
      <c r="K2549" s="605"/>
      <c r="L2549" s="605"/>
      <c r="M2549" s="605"/>
      <c r="N2549" s="605"/>
      <c r="O2549" s="605"/>
      <c r="P2549" s="605"/>
      <c r="Q2549" s="605"/>
    </row>
    <row r="2550" spans="6:17" x14ac:dyDescent="0.2">
      <c r="F2550" s="605"/>
      <c r="G2550" s="605"/>
      <c r="H2550" s="605"/>
      <c r="I2550" s="605"/>
      <c r="J2550" s="605"/>
      <c r="K2550" s="605"/>
      <c r="L2550" s="605"/>
      <c r="M2550" s="605"/>
      <c r="N2550" s="605"/>
      <c r="O2550" s="605"/>
      <c r="P2550" s="605"/>
      <c r="Q2550" s="605"/>
    </row>
    <row r="2551" spans="6:17" x14ac:dyDescent="0.2">
      <c r="F2551" s="605"/>
      <c r="G2551" s="605"/>
      <c r="H2551" s="605"/>
      <c r="I2551" s="605"/>
      <c r="J2551" s="605"/>
      <c r="K2551" s="605"/>
      <c r="L2551" s="605"/>
      <c r="M2551" s="605"/>
      <c r="N2551" s="605"/>
      <c r="O2551" s="605"/>
      <c r="P2551" s="605"/>
      <c r="Q2551" s="605"/>
    </row>
    <row r="2552" spans="6:17" x14ac:dyDescent="0.2">
      <c r="F2552" s="605"/>
      <c r="G2552" s="605"/>
      <c r="H2552" s="605"/>
      <c r="I2552" s="605"/>
      <c r="J2552" s="605"/>
      <c r="K2552" s="605"/>
      <c r="L2552" s="605"/>
      <c r="M2552" s="605"/>
      <c r="N2552" s="605"/>
      <c r="O2552" s="605"/>
      <c r="P2552" s="605"/>
      <c r="Q2552" s="605"/>
    </row>
    <row r="2553" spans="6:17" x14ac:dyDescent="0.2">
      <c r="F2553" s="605"/>
      <c r="G2553" s="605"/>
      <c r="H2553" s="605"/>
      <c r="I2553" s="605"/>
      <c r="J2553" s="605"/>
      <c r="K2553" s="605"/>
      <c r="L2553" s="605"/>
      <c r="M2553" s="605"/>
      <c r="N2553" s="605"/>
      <c r="O2553" s="605"/>
      <c r="P2553" s="605"/>
      <c r="Q2553" s="605"/>
    </row>
    <row r="2554" spans="6:17" x14ac:dyDescent="0.2">
      <c r="F2554" s="605"/>
      <c r="G2554" s="605"/>
      <c r="H2554" s="605"/>
      <c r="I2554" s="605"/>
      <c r="J2554" s="605"/>
      <c r="K2554" s="605"/>
      <c r="L2554" s="605"/>
      <c r="M2554" s="605"/>
      <c r="N2554" s="605"/>
      <c r="O2554" s="605"/>
      <c r="P2554" s="605"/>
      <c r="Q2554" s="605"/>
    </row>
    <row r="2555" spans="6:17" x14ac:dyDescent="0.2">
      <c r="F2555" s="605"/>
      <c r="G2555" s="605"/>
      <c r="H2555" s="605"/>
      <c r="I2555" s="605"/>
      <c r="J2555" s="605"/>
      <c r="K2555" s="605"/>
      <c r="L2555" s="605"/>
      <c r="M2555" s="605"/>
      <c r="N2555" s="605"/>
      <c r="O2555" s="605"/>
      <c r="P2555" s="605"/>
      <c r="Q2555" s="605"/>
    </row>
    <row r="2556" spans="6:17" x14ac:dyDescent="0.2">
      <c r="F2556" s="605"/>
      <c r="G2556" s="605"/>
      <c r="H2556" s="605"/>
      <c r="I2556" s="605"/>
      <c r="J2556" s="605"/>
      <c r="K2556" s="605"/>
      <c r="L2556" s="605"/>
      <c r="M2556" s="605"/>
      <c r="N2556" s="605"/>
      <c r="O2556" s="605"/>
      <c r="P2556" s="605"/>
      <c r="Q2556" s="605"/>
    </row>
    <row r="2557" spans="6:17" x14ac:dyDescent="0.2">
      <c r="F2557" s="605"/>
      <c r="G2557" s="605"/>
      <c r="H2557" s="605"/>
      <c r="I2557" s="605"/>
      <c r="J2557" s="605"/>
      <c r="K2557" s="605"/>
      <c r="L2557" s="605"/>
      <c r="M2557" s="605"/>
      <c r="N2557" s="605"/>
      <c r="O2557" s="605"/>
      <c r="P2557" s="605"/>
      <c r="Q2557" s="605"/>
    </row>
    <row r="2558" spans="6:17" x14ac:dyDescent="0.2">
      <c r="F2558" s="605"/>
      <c r="G2558" s="605"/>
      <c r="H2558" s="605"/>
      <c r="I2558" s="605"/>
      <c r="J2558" s="605"/>
      <c r="K2558" s="605"/>
      <c r="L2558" s="605"/>
      <c r="M2558" s="605"/>
      <c r="N2558" s="605"/>
      <c r="O2558" s="605"/>
      <c r="P2558" s="605"/>
      <c r="Q2558" s="605"/>
    </row>
    <row r="2559" spans="6:17" x14ac:dyDescent="0.2">
      <c r="F2559" s="605"/>
      <c r="G2559" s="605"/>
      <c r="H2559" s="605"/>
      <c r="I2559" s="605"/>
      <c r="J2559" s="605"/>
      <c r="K2559" s="605"/>
      <c r="L2559" s="605"/>
      <c r="M2559" s="605"/>
      <c r="N2559" s="605"/>
      <c r="O2559" s="605"/>
      <c r="P2559" s="605"/>
      <c r="Q2559" s="605"/>
    </row>
    <row r="2560" spans="6:17" x14ac:dyDescent="0.2">
      <c r="F2560" s="605"/>
      <c r="G2560" s="605"/>
      <c r="H2560" s="605"/>
      <c r="I2560" s="605"/>
      <c r="J2560" s="605"/>
      <c r="K2560" s="605"/>
      <c r="L2560" s="605"/>
      <c r="M2560" s="605"/>
      <c r="N2560" s="605"/>
      <c r="O2560" s="605"/>
      <c r="P2560" s="605"/>
      <c r="Q2560" s="605"/>
    </row>
    <row r="2561" spans="6:17" x14ac:dyDescent="0.2">
      <c r="F2561" s="605"/>
      <c r="G2561" s="605"/>
      <c r="H2561" s="605"/>
      <c r="I2561" s="605"/>
      <c r="J2561" s="605"/>
      <c r="K2561" s="605"/>
      <c r="L2561" s="605"/>
      <c r="M2561" s="605"/>
      <c r="N2561" s="605"/>
      <c r="O2561" s="605"/>
      <c r="P2561" s="605"/>
      <c r="Q2561" s="605"/>
    </row>
    <row r="2562" spans="6:17" x14ac:dyDescent="0.2">
      <c r="F2562" s="605"/>
      <c r="G2562" s="605"/>
      <c r="H2562" s="605"/>
      <c r="I2562" s="605"/>
      <c r="J2562" s="605"/>
      <c r="K2562" s="605"/>
      <c r="L2562" s="605"/>
      <c r="M2562" s="605"/>
      <c r="N2562" s="605"/>
      <c r="O2562" s="605"/>
      <c r="P2562" s="605"/>
      <c r="Q2562" s="605"/>
    </row>
    <row r="2563" spans="6:17" x14ac:dyDescent="0.2">
      <c r="F2563" s="605"/>
      <c r="G2563" s="605"/>
      <c r="H2563" s="605"/>
      <c r="I2563" s="605"/>
      <c r="J2563" s="605"/>
      <c r="K2563" s="605"/>
      <c r="L2563" s="605"/>
      <c r="M2563" s="605"/>
      <c r="N2563" s="605"/>
      <c r="O2563" s="605"/>
      <c r="P2563" s="605"/>
      <c r="Q2563" s="605"/>
    </row>
    <row r="2564" spans="6:17" x14ac:dyDescent="0.2">
      <c r="F2564" s="605"/>
      <c r="G2564" s="605"/>
      <c r="H2564" s="605"/>
      <c r="I2564" s="605"/>
      <c r="J2564" s="605"/>
      <c r="K2564" s="605"/>
      <c r="L2564" s="605"/>
      <c r="M2564" s="605"/>
      <c r="N2564" s="605"/>
      <c r="O2564" s="605"/>
      <c r="P2564" s="605"/>
      <c r="Q2564" s="605"/>
    </row>
    <row r="2565" spans="6:17" x14ac:dyDescent="0.2">
      <c r="F2565" s="605"/>
      <c r="G2565" s="605"/>
      <c r="H2565" s="605"/>
      <c r="I2565" s="605"/>
      <c r="J2565" s="605"/>
      <c r="K2565" s="605"/>
      <c r="L2565" s="605"/>
      <c r="M2565" s="605"/>
      <c r="N2565" s="605"/>
      <c r="O2565" s="605"/>
      <c r="P2565" s="605"/>
      <c r="Q2565" s="605"/>
    </row>
    <row r="2566" spans="6:17" x14ac:dyDescent="0.2">
      <c r="F2566" s="605"/>
      <c r="G2566" s="605"/>
      <c r="H2566" s="605"/>
      <c r="I2566" s="605"/>
      <c r="J2566" s="605"/>
      <c r="K2566" s="605"/>
      <c r="L2566" s="605"/>
      <c r="M2566" s="605"/>
      <c r="N2566" s="605"/>
      <c r="O2566" s="605"/>
      <c r="P2566" s="605"/>
      <c r="Q2566" s="605"/>
    </row>
    <row r="2567" spans="6:17" x14ac:dyDescent="0.2">
      <c r="F2567" s="605"/>
      <c r="G2567" s="605"/>
      <c r="H2567" s="605"/>
      <c r="I2567" s="605"/>
      <c r="J2567" s="605"/>
      <c r="K2567" s="605"/>
      <c r="L2567" s="605"/>
      <c r="M2567" s="605"/>
      <c r="N2567" s="605"/>
      <c r="O2567" s="605"/>
      <c r="P2567" s="605"/>
      <c r="Q2567" s="605"/>
    </row>
    <row r="2568" spans="6:17" x14ac:dyDescent="0.2">
      <c r="F2568" s="605"/>
      <c r="G2568" s="605"/>
      <c r="H2568" s="605"/>
      <c r="I2568" s="605"/>
      <c r="J2568" s="605"/>
      <c r="K2568" s="605"/>
      <c r="L2568" s="605"/>
      <c r="M2568" s="605"/>
      <c r="N2568" s="605"/>
      <c r="O2568" s="605"/>
      <c r="P2568" s="605"/>
      <c r="Q2568" s="605"/>
    </row>
    <row r="2569" spans="6:17" x14ac:dyDescent="0.2">
      <c r="F2569" s="605"/>
      <c r="G2569" s="605"/>
      <c r="H2569" s="605"/>
      <c r="I2569" s="605"/>
      <c r="J2569" s="605"/>
      <c r="K2569" s="605"/>
      <c r="L2569" s="605"/>
      <c r="M2569" s="605"/>
      <c r="N2569" s="605"/>
      <c r="O2569" s="605"/>
      <c r="P2569" s="605"/>
      <c r="Q2569" s="605"/>
    </row>
    <row r="2570" spans="6:17" x14ac:dyDescent="0.2">
      <c r="F2570" s="605"/>
      <c r="G2570" s="605"/>
      <c r="H2570" s="605"/>
      <c r="I2570" s="605"/>
      <c r="J2570" s="605"/>
      <c r="K2570" s="605"/>
      <c r="L2570" s="605"/>
      <c r="M2570" s="605"/>
      <c r="N2570" s="605"/>
      <c r="O2570" s="605"/>
      <c r="P2570" s="605"/>
      <c r="Q2570" s="605"/>
    </row>
    <row r="2571" spans="6:17" x14ac:dyDescent="0.2">
      <c r="F2571" s="605"/>
      <c r="G2571" s="605"/>
      <c r="H2571" s="605"/>
      <c r="I2571" s="605"/>
      <c r="J2571" s="605"/>
      <c r="K2571" s="605"/>
      <c r="L2571" s="605"/>
      <c r="M2571" s="605"/>
      <c r="N2571" s="605"/>
      <c r="O2571" s="605"/>
      <c r="P2571" s="605"/>
      <c r="Q2571" s="605"/>
    </row>
    <row r="2572" spans="6:17" x14ac:dyDescent="0.2">
      <c r="F2572" s="605"/>
      <c r="G2572" s="605"/>
      <c r="H2572" s="605"/>
      <c r="I2572" s="605"/>
      <c r="J2572" s="605"/>
      <c r="K2572" s="605"/>
      <c r="L2572" s="605"/>
      <c r="M2572" s="605"/>
      <c r="N2572" s="605"/>
      <c r="O2572" s="605"/>
      <c r="P2572" s="605"/>
      <c r="Q2572" s="605"/>
    </row>
    <row r="2573" spans="6:17" x14ac:dyDescent="0.2">
      <c r="F2573" s="605"/>
      <c r="G2573" s="605"/>
      <c r="H2573" s="605"/>
      <c r="I2573" s="605"/>
      <c r="J2573" s="605"/>
      <c r="K2573" s="605"/>
      <c r="L2573" s="605"/>
      <c r="M2573" s="605"/>
      <c r="N2573" s="605"/>
      <c r="O2573" s="605"/>
      <c r="P2573" s="605"/>
      <c r="Q2573" s="605"/>
    </row>
    <row r="2574" spans="6:17" x14ac:dyDescent="0.2">
      <c r="F2574" s="605"/>
      <c r="G2574" s="605"/>
      <c r="H2574" s="605"/>
      <c r="I2574" s="605"/>
      <c r="J2574" s="605"/>
      <c r="K2574" s="605"/>
      <c r="L2574" s="605"/>
      <c r="M2574" s="605"/>
      <c r="N2574" s="605"/>
      <c r="O2574" s="605"/>
      <c r="P2574" s="605"/>
      <c r="Q2574" s="605"/>
    </row>
    <row r="2575" spans="6:17" x14ac:dyDescent="0.2">
      <c r="F2575" s="605"/>
      <c r="G2575" s="605"/>
      <c r="H2575" s="605"/>
      <c r="I2575" s="605"/>
      <c r="J2575" s="605"/>
      <c r="K2575" s="605"/>
      <c r="L2575" s="605"/>
      <c r="M2575" s="605"/>
      <c r="N2575" s="605"/>
      <c r="O2575" s="605"/>
      <c r="P2575" s="605"/>
      <c r="Q2575" s="605"/>
    </row>
    <row r="2576" spans="6:17" x14ac:dyDescent="0.2">
      <c r="F2576" s="605"/>
      <c r="G2576" s="605"/>
      <c r="H2576" s="605"/>
      <c r="I2576" s="605"/>
      <c r="J2576" s="605"/>
      <c r="K2576" s="605"/>
      <c r="L2576" s="605"/>
      <c r="M2576" s="605"/>
      <c r="N2576" s="605"/>
      <c r="O2576" s="605"/>
      <c r="P2576" s="605"/>
      <c r="Q2576" s="605"/>
    </row>
    <row r="2577" spans="6:17" x14ac:dyDescent="0.2">
      <c r="F2577" s="605"/>
      <c r="G2577" s="605"/>
      <c r="H2577" s="605"/>
      <c r="I2577" s="605"/>
      <c r="J2577" s="605"/>
      <c r="K2577" s="605"/>
      <c r="L2577" s="605"/>
      <c r="M2577" s="605"/>
      <c r="N2577" s="605"/>
      <c r="O2577" s="605"/>
      <c r="P2577" s="605"/>
      <c r="Q2577" s="605"/>
    </row>
    <row r="2578" spans="6:17" x14ac:dyDescent="0.2">
      <c r="F2578" s="605"/>
      <c r="G2578" s="605"/>
      <c r="H2578" s="605"/>
      <c r="I2578" s="605"/>
      <c r="J2578" s="605"/>
      <c r="K2578" s="605"/>
      <c r="L2578" s="605"/>
      <c r="M2578" s="605"/>
      <c r="N2578" s="605"/>
      <c r="O2578" s="605"/>
      <c r="P2578" s="605"/>
      <c r="Q2578" s="605"/>
    </row>
    <row r="2579" spans="6:17" x14ac:dyDescent="0.2">
      <c r="F2579" s="605"/>
      <c r="G2579" s="605"/>
      <c r="H2579" s="605"/>
      <c r="I2579" s="605"/>
      <c r="J2579" s="605"/>
      <c r="K2579" s="605"/>
      <c r="L2579" s="605"/>
      <c r="M2579" s="605"/>
      <c r="N2579" s="605"/>
      <c r="O2579" s="605"/>
      <c r="P2579" s="605"/>
      <c r="Q2579" s="605"/>
    </row>
    <row r="2580" spans="6:17" x14ac:dyDescent="0.2">
      <c r="F2580" s="605"/>
      <c r="G2580" s="605"/>
      <c r="H2580" s="605"/>
      <c r="I2580" s="605"/>
      <c r="J2580" s="605"/>
      <c r="K2580" s="605"/>
      <c r="L2580" s="605"/>
      <c r="M2580" s="605"/>
      <c r="N2580" s="605"/>
      <c r="O2580" s="605"/>
      <c r="P2580" s="605"/>
      <c r="Q2580" s="605"/>
    </row>
    <row r="2581" spans="6:17" x14ac:dyDescent="0.2">
      <c r="F2581" s="605"/>
      <c r="G2581" s="605"/>
      <c r="H2581" s="605"/>
      <c r="I2581" s="605"/>
      <c r="J2581" s="605"/>
      <c r="K2581" s="605"/>
      <c r="L2581" s="605"/>
      <c r="M2581" s="605"/>
      <c r="N2581" s="605"/>
      <c r="O2581" s="605"/>
      <c r="P2581" s="605"/>
      <c r="Q2581" s="605"/>
    </row>
    <row r="2582" spans="6:17" x14ac:dyDescent="0.2">
      <c r="F2582" s="605"/>
      <c r="G2582" s="605"/>
      <c r="H2582" s="605"/>
      <c r="I2582" s="605"/>
      <c r="J2582" s="605"/>
      <c r="K2582" s="605"/>
      <c r="L2582" s="605"/>
      <c r="M2582" s="605"/>
      <c r="N2582" s="605"/>
      <c r="O2582" s="605"/>
      <c r="P2582" s="605"/>
      <c r="Q2582" s="605"/>
    </row>
    <row r="2583" spans="6:17" x14ac:dyDescent="0.2">
      <c r="F2583" s="605"/>
      <c r="G2583" s="605"/>
      <c r="H2583" s="605"/>
      <c r="I2583" s="605"/>
      <c r="J2583" s="605"/>
      <c r="K2583" s="605"/>
      <c r="L2583" s="605"/>
      <c r="M2583" s="605"/>
      <c r="N2583" s="605"/>
      <c r="O2583" s="605"/>
      <c r="P2583" s="605"/>
      <c r="Q2583" s="605"/>
    </row>
    <row r="2584" spans="6:17" x14ac:dyDescent="0.2">
      <c r="F2584" s="605"/>
      <c r="G2584" s="605"/>
      <c r="H2584" s="605"/>
      <c r="I2584" s="605"/>
      <c r="J2584" s="605"/>
      <c r="K2584" s="605"/>
      <c r="L2584" s="605"/>
      <c r="M2584" s="605"/>
      <c r="N2584" s="605"/>
      <c r="O2584" s="605"/>
      <c r="P2584" s="605"/>
      <c r="Q2584" s="605"/>
    </row>
    <row r="2585" spans="6:17" x14ac:dyDescent="0.2">
      <c r="F2585" s="605"/>
      <c r="G2585" s="605"/>
      <c r="H2585" s="605"/>
      <c r="I2585" s="605"/>
      <c r="J2585" s="605"/>
      <c r="K2585" s="605"/>
      <c r="L2585" s="605"/>
      <c r="M2585" s="605"/>
      <c r="N2585" s="605"/>
      <c r="O2585" s="605"/>
      <c r="P2585" s="605"/>
      <c r="Q2585" s="605"/>
    </row>
    <row r="2586" spans="6:17" x14ac:dyDescent="0.2">
      <c r="F2586" s="605"/>
      <c r="G2586" s="605"/>
      <c r="H2586" s="605"/>
      <c r="I2586" s="605"/>
      <c r="J2586" s="605"/>
      <c r="K2586" s="605"/>
      <c r="L2586" s="605"/>
      <c r="M2586" s="605"/>
      <c r="N2586" s="605"/>
      <c r="O2586" s="605"/>
      <c r="P2586" s="605"/>
      <c r="Q2586" s="605"/>
    </row>
    <row r="2587" spans="6:17" x14ac:dyDescent="0.2">
      <c r="F2587" s="605"/>
      <c r="G2587" s="605"/>
      <c r="H2587" s="605"/>
      <c r="I2587" s="605"/>
      <c r="J2587" s="605"/>
      <c r="K2587" s="605"/>
      <c r="L2587" s="605"/>
      <c r="M2587" s="605"/>
      <c r="N2587" s="605"/>
      <c r="O2587" s="605"/>
      <c r="P2587" s="605"/>
      <c r="Q2587" s="605"/>
    </row>
    <row r="2588" spans="6:17" x14ac:dyDescent="0.2">
      <c r="F2588" s="605"/>
      <c r="G2588" s="605"/>
      <c r="H2588" s="605"/>
      <c r="I2588" s="605"/>
      <c r="J2588" s="605"/>
      <c r="K2588" s="605"/>
      <c r="L2588" s="605"/>
      <c r="M2588" s="605"/>
      <c r="N2588" s="605"/>
      <c r="O2588" s="605"/>
      <c r="P2588" s="605"/>
      <c r="Q2588" s="605"/>
    </row>
    <row r="2589" spans="6:17" x14ac:dyDescent="0.2">
      <c r="F2589" s="605"/>
      <c r="G2589" s="605"/>
      <c r="H2589" s="605"/>
      <c r="I2589" s="605"/>
      <c r="J2589" s="605"/>
      <c r="K2589" s="605"/>
      <c r="L2589" s="605"/>
      <c r="M2589" s="605"/>
      <c r="N2589" s="605"/>
      <c r="O2589" s="605"/>
      <c r="P2589" s="605"/>
      <c r="Q2589" s="605"/>
    </row>
    <row r="2590" spans="6:17" x14ac:dyDescent="0.2">
      <c r="F2590" s="605"/>
      <c r="G2590" s="605"/>
      <c r="H2590" s="605"/>
      <c r="I2590" s="605"/>
      <c r="J2590" s="605"/>
      <c r="K2590" s="605"/>
      <c r="L2590" s="605"/>
      <c r="M2590" s="605"/>
      <c r="N2590" s="605"/>
      <c r="O2590" s="605"/>
      <c r="P2590" s="605"/>
      <c r="Q2590" s="605"/>
    </row>
    <row r="2591" spans="6:17" x14ac:dyDescent="0.2">
      <c r="F2591" s="605"/>
      <c r="G2591" s="605"/>
      <c r="H2591" s="605"/>
      <c r="I2591" s="605"/>
      <c r="J2591" s="605"/>
      <c r="K2591" s="605"/>
      <c r="L2591" s="605"/>
      <c r="M2591" s="605"/>
      <c r="N2591" s="605"/>
      <c r="O2591" s="605"/>
      <c r="P2591" s="605"/>
      <c r="Q2591" s="605"/>
    </row>
    <row r="2592" spans="6:17" x14ac:dyDescent="0.2">
      <c r="F2592" s="605"/>
      <c r="G2592" s="605"/>
      <c r="H2592" s="605"/>
      <c r="I2592" s="605"/>
      <c r="J2592" s="605"/>
      <c r="K2592" s="605"/>
      <c r="L2592" s="605"/>
      <c r="M2592" s="605"/>
      <c r="N2592" s="605"/>
      <c r="O2592" s="605"/>
      <c r="P2592" s="605"/>
      <c r="Q2592" s="605"/>
    </row>
    <row r="2593" spans="6:17" x14ac:dyDescent="0.2">
      <c r="F2593" s="605"/>
      <c r="G2593" s="605"/>
      <c r="H2593" s="605"/>
      <c r="I2593" s="605"/>
      <c r="J2593" s="605"/>
      <c r="K2593" s="605"/>
      <c r="L2593" s="605"/>
      <c r="M2593" s="605"/>
      <c r="N2593" s="605"/>
      <c r="O2593" s="605"/>
      <c r="P2593" s="605"/>
      <c r="Q2593" s="605"/>
    </row>
    <row r="2594" spans="6:17" x14ac:dyDescent="0.2">
      <c r="F2594" s="605"/>
      <c r="G2594" s="605"/>
      <c r="H2594" s="605"/>
      <c r="I2594" s="605"/>
      <c r="J2594" s="605"/>
      <c r="K2594" s="605"/>
      <c r="L2594" s="605"/>
      <c r="M2594" s="605"/>
      <c r="N2594" s="605"/>
      <c r="O2594" s="605"/>
      <c r="P2594" s="605"/>
      <c r="Q2594" s="605"/>
    </row>
    <row r="2595" spans="6:17" x14ac:dyDescent="0.2">
      <c r="F2595" s="605"/>
      <c r="G2595" s="605"/>
      <c r="H2595" s="605"/>
      <c r="I2595" s="605"/>
      <c r="J2595" s="605"/>
      <c r="K2595" s="605"/>
      <c r="L2595" s="605"/>
      <c r="M2595" s="605"/>
      <c r="N2595" s="605"/>
      <c r="O2595" s="605"/>
      <c r="P2595" s="605"/>
      <c r="Q2595" s="605"/>
    </row>
    <row r="2596" spans="6:17" x14ac:dyDescent="0.2">
      <c r="F2596" s="605"/>
      <c r="G2596" s="605"/>
      <c r="H2596" s="605"/>
      <c r="I2596" s="605"/>
      <c r="J2596" s="605"/>
      <c r="K2596" s="605"/>
      <c r="L2596" s="605"/>
      <c r="M2596" s="605"/>
      <c r="N2596" s="605"/>
      <c r="O2596" s="605"/>
      <c r="P2596" s="605"/>
      <c r="Q2596" s="605"/>
    </row>
    <row r="2597" spans="6:17" x14ac:dyDescent="0.2">
      <c r="F2597" s="605"/>
      <c r="G2597" s="605"/>
      <c r="H2597" s="605"/>
      <c r="I2597" s="605"/>
      <c r="J2597" s="605"/>
      <c r="K2597" s="605"/>
      <c r="L2597" s="605"/>
      <c r="M2597" s="605"/>
      <c r="N2597" s="605"/>
      <c r="O2597" s="605"/>
      <c r="P2597" s="605"/>
      <c r="Q2597" s="605"/>
    </row>
    <row r="2598" spans="6:17" x14ac:dyDescent="0.2">
      <c r="F2598" s="605"/>
      <c r="G2598" s="605"/>
      <c r="H2598" s="605"/>
      <c r="I2598" s="605"/>
      <c r="J2598" s="605"/>
      <c r="K2598" s="605"/>
      <c r="L2598" s="605"/>
      <c r="M2598" s="605"/>
      <c r="N2598" s="605"/>
      <c r="O2598" s="605"/>
      <c r="P2598" s="605"/>
      <c r="Q2598" s="605"/>
    </row>
    <row r="2599" spans="6:17" x14ac:dyDescent="0.2">
      <c r="F2599" s="605"/>
      <c r="G2599" s="605"/>
      <c r="H2599" s="605"/>
      <c r="I2599" s="605"/>
      <c r="J2599" s="605"/>
      <c r="K2599" s="605"/>
      <c r="L2599" s="605"/>
      <c r="M2599" s="605"/>
      <c r="N2599" s="605"/>
      <c r="O2599" s="605"/>
      <c r="P2599" s="605"/>
      <c r="Q2599" s="605"/>
    </row>
    <row r="2600" spans="6:17" x14ac:dyDescent="0.2"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</row>
    <row r="2601" spans="6:17" x14ac:dyDescent="0.2">
      <c r="F2601" s="605"/>
      <c r="G2601" s="605"/>
      <c r="H2601" s="605"/>
      <c r="I2601" s="605"/>
      <c r="J2601" s="605"/>
      <c r="K2601" s="605"/>
      <c r="L2601" s="605"/>
      <c r="M2601" s="605"/>
      <c r="N2601" s="605"/>
      <c r="O2601" s="605"/>
      <c r="P2601" s="605"/>
      <c r="Q2601" s="605"/>
    </row>
    <row r="2602" spans="6:17" x14ac:dyDescent="0.2">
      <c r="F2602" s="605"/>
      <c r="G2602" s="605"/>
      <c r="H2602" s="605"/>
      <c r="I2602" s="605"/>
      <c r="J2602" s="605"/>
      <c r="K2602" s="605"/>
      <c r="L2602" s="605"/>
      <c r="M2602" s="605"/>
      <c r="N2602" s="605"/>
      <c r="O2602" s="605"/>
      <c r="P2602" s="605"/>
      <c r="Q2602" s="605"/>
    </row>
    <row r="2603" spans="6:17" x14ac:dyDescent="0.2">
      <c r="F2603" s="605"/>
      <c r="G2603" s="605"/>
      <c r="H2603" s="605"/>
      <c r="I2603" s="605"/>
      <c r="J2603" s="605"/>
      <c r="K2603" s="605"/>
      <c r="L2603" s="605"/>
      <c r="M2603" s="605"/>
      <c r="N2603" s="605"/>
      <c r="O2603" s="605"/>
      <c r="P2603" s="605"/>
      <c r="Q2603" s="605"/>
    </row>
    <row r="2604" spans="6:17" x14ac:dyDescent="0.2">
      <c r="F2604" s="605"/>
      <c r="G2604" s="605"/>
      <c r="H2604" s="605"/>
      <c r="I2604" s="605"/>
      <c r="J2604" s="605"/>
      <c r="K2604" s="605"/>
      <c r="L2604" s="605"/>
      <c r="M2604" s="605"/>
      <c r="N2604" s="605"/>
      <c r="O2604" s="605"/>
      <c r="P2604" s="605"/>
      <c r="Q2604" s="605"/>
    </row>
    <row r="2605" spans="6:17" x14ac:dyDescent="0.2">
      <c r="F2605" s="605"/>
      <c r="G2605" s="605"/>
      <c r="H2605" s="605"/>
      <c r="I2605" s="605"/>
      <c r="J2605" s="605"/>
      <c r="K2605" s="605"/>
      <c r="L2605" s="605"/>
      <c r="M2605" s="605"/>
      <c r="N2605" s="605"/>
      <c r="O2605" s="605"/>
      <c r="P2605" s="605"/>
      <c r="Q2605" s="605"/>
    </row>
    <row r="2606" spans="6:17" x14ac:dyDescent="0.2">
      <c r="F2606" s="605"/>
      <c r="G2606" s="605"/>
      <c r="H2606" s="605"/>
      <c r="I2606" s="605"/>
      <c r="J2606" s="605"/>
      <c r="K2606" s="605"/>
      <c r="L2606" s="605"/>
      <c r="M2606" s="605"/>
      <c r="N2606" s="605"/>
      <c r="O2606" s="605"/>
      <c r="P2606" s="605"/>
      <c r="Q2606" s="605"/>
    </row>
    <row r="2607" spans="6:17" x14ac:dyDescent="0.2">
      <c r="F2607" s="605"/>
      <c r="G2607" s="605"/>
      <c r="H2607" s="605"/>
      <c r="I2607" s="605"/>
      <c r="J2607" s="605"/>
      <c r="K2607" s="605"/>
      <c r="L2607" s="605"/>
      <c r="M2607" s="605"/>
      <c r="N2607" s="605"/>
      <c r="O2607" s="605"/>
      <c r="P2607" s="605"/>
      <c r="Q2607" s="605"/>
    </row>
    <row r="2608" spans="6:17" x14ac:dyDescent="0.2">
      <c r="F2608" s="605"/>
      <c r="G2608" s="605"/>
      <c r="H2608" s="605"/>
      <c r="I2608" s="605"/>
      <c r="J2608" s="605"/>
      <c r="K2608" s="605"/>
      <c r="L2608" s="605"/>
      <c r="M2608" s="605"/>
      <c r="N2608" s="605"/>
      <c r="O2608" s="605"/>
      <c r="P2608" s="605"/>
      <c r="Q2608" s="605"/>
    </row>
    <row r="2609" spans="6:17" x14ac:dyDescent="0.2">
      <c r="F2609" s="605"/>
      <c r="G2609" s="605"/>
      <c r="H2609" s="605"/>
      <c r="I2609" s="605"/>
      <c r="J2609" s="605"/>
      <c r="K2609" s="605"/>
      <c r="L2609" s="605"/>
      <c r="M2609" s="605"/>
      <c r="N2609" s="605"/>
      <c r="O2609" s="605"/>
      <c r="P2609" s="605"/>
      <c r="Q2609" s="605"/>
    </row>
    <row r="2610" spans="6:17" x14ac:dyDescent="0.2">
      <c r="F2610" s="605"/>
      <c r="G2610" s="605"/>
      <c r="H2610" s="605"/>
      <c r="I2610" s="605"/>
      <c r="J2610" s="605"/>
      <c r="K2610" s="605"/>
      <c r="L2610" s="605"/>
      <c r="M2610" s="605"/>
      <c r="N2610" s="605"/>
      <c r="O2610" s="605"/>
      <c r="P2610" s="605"/>
      <c r="Q2610" s="605"/>
    </row>
    <row r="2611" spans="6:17" x14ac:dyDescent="0.2">
      <c r="F2611" s="605"/>
      <c r="G2611" s="605"/>
      <c r="H2611" s="605"/>
      <c r="I2611" s="605"/>
      <c r="J2611" s="605"/>
      <c r="K2611" s="605"/>
      <c r="L2611" s="605"/>
      <c r="M2611" s="605"/>
      <c r="N2611" s="605"/>
      <c r="O2611" s="605"/>
      <c r="P2611" s="605"/>
      <c r="Q2611" s="605"/>
    </row>
    <row r="2612" spans="6:17" x14ac:dyDescent="0.2">
      <c r="F2612" s="605"/>
      <c r="G2612" s="605"/>
      <c r="H2612" s="605"/>
      <c r="I2612" s="605"/>
      <c r="J2612" s="605"/>
      <c r="K2612" s="605"/>
      <c r="L2612" s="605"/>
      <c r="M2612" s="605"/>
      <c r="N2612" s="605"/>
      <c r="O2612" s="605"/>
      <c r="P2612" s="605"/>
      <c r="Q2612" s="605"/>
    </row>
    <row r="2613" spans="6:17" x14ac:dyDescent="0.2">
      <c r="F2613" s="605"/>
      <c r="G2613" s="605"/>
      <c r="H2613" s="605"/>
      <c r="I2613" s="605"/>
      <c r="J2613" s="605"/>
      <c r="K2613" s="605"/>
      <c r="L2613" s="605"/>
      <c r="M2613" s="605"/>
      <c r="N2613" s="605"/>
      <c r="O2613" s="605"/>
      <c r="P2613" s="605"/>
      <c r="Q2613" s="605"/>
    </row>
    <row r="2614" spans="6:17" x14ac:dyDescent="0.2">
      <c r="F2614" s="605"/>
      <c r="G2614" s="605"/>
      <c r="H2614" s="605"/>
      <c r="I2614" s="605"/>
      <c r="J2614" s="605"/>
      <c r="K2614" s="605"/>
      <c r="L2614" s="605"/>
      <c r="M2614" s="605"/>
      <c r="N2614" s="605"/>
      <c r="O2614" s="605"/>
      <c r="P2614" s="605"/>
      <c r="Q2614" s="605"/>
    </row>
    <row r="2615" spans="6:17" x14ac:dyDescent="0.2">
      <c r="F2615" s="605"/>
      <c r="G2615" s="605"/>
      <c r="H2615" s="605"/>
      <c r="I2615" s="605"/>
      <c r="J2615" s="605"/>
      <c r="K2615" s="605"/>
      <c r="L2615" s="605"/>
      <c r="M2615" s="605"/>
      <c r="N2615" s="605"/>
      <c r="O2615" s="605"/>
      <c r="P2615" s="605"/>
      <c r="Q2615" s="605"/>
    </row>
    <row r="2616" spans="6:17" x14ac:dyDescent="0.2">
      <c r="F2616" s="605"/>
      <c r="G2616" s="605"/>
      <c r="H2616" s="605"/>
      <c r="I2616" s="605"/>
      <c r="J2616" s="605"/>
      <c r="K2616" s="605"/>
      <c r="L2616" s="605"/>
      <c r="M2616" s="605"/>
      <c r="N2616" s="605"/>
      <c r="O2616" s="605"/>
      <c r="P2616" s="605"/>
      <c r="Q2616" s="605"/>
    </row>
    <row r="2617" spans="6:17" x14ac:dyDescent="0.2">
      <c r="F2617" s="605"/>
      <c r="G2617" s="605"/>
      <c r="H2617" s="605"/>
      <c r="I2617" s="605"/>
      <c r="J2617" s="605"/>
      <c r="K2617" s="605"/>
      <c r="L2617" s="605"/>
      <c r="M2617" s="605"/>
      <c r="N2617" s="605"/>
      <c r="O2617" s="605"/>
      <c r="P2617" s="605"/>
      <c r="Q2617" s="605"/>
    </row>
    <row r="2618" spans="6:17" x14ac:dyDescent="0.2">
      <c r="F2618" s="605"/>
      <c r="G2618" s="605"/>
      <c r="H2618" s="605"/>
      <c r="I2618" s="605"/>
      <c r="J2618" s="605"/>
      <c r="K2618" s="605"/>
      <c r="L2618" s="605"/>
      <c r="M2618" s="605"/>
      <c r="N2618" s="605"/>
      <c r="O2618" s="605"/>
      <c r="P2618" s="605"/>
      <c r="Q2618" s="605"/>
    </row>
    <row r="2619" spans="6:17" x14ac:dyDescent="0.2">
      <c r="F2619" s="605"/>
      <c r="G2619" s="605"/>
      <c r="H2619" s="605"/>
      <c r="I2619" s="605"/>
      <c r="J2619" s="605"/>
      <c r="K2619" s="605"/>
      <c r="L2619" s="605"/>
      <c r="M2619" s="605"/>
      <c r="N2619" s="605"/>
      <c r="O2619" s="605"/>
      <c r="P2619" s="605"/>
      <c r="Q2619" s="605"/>
    </row>
    <row r="2620" spans="6:17" x14ac:dyDescent="0.2">
      <c r="F2620" s="605"/>
      <c r="G2620" s="605"/>
      <c r="H2620" s="605"/>
      <c r="I2620" s="605"/>
      <c r="J2620" s="605"/>
      <c r="K2620" s="605"/>
      <c r="L2620" s="605"/>
      <c r="M2620" s="605"/>
      <c r="N2620" s="605"/>
      <c r="O2620" s="605"/>
      <c r="P2620" s="605"/>
      <c r="Q2620" s="605"/>
    </row>
    <row r="2621" spans="6:17" x14ac:dyDescent="0.2">
      <c r="F2621" s="605"/>
      <c r="G2621" s="605"/>
      <c r="H2621" s="605"/>
      <c r="I2621" s="605"/>
      <c r="J2621" s="605"/>
      <c r="K2621" s="605"/>
      <c r="L2621" s="605"/>
      <c r="M2621" s="605"/>
      <c r="N2621" s="605"/>
      <c r="O2621" s="605"/>
      <c r="P2621" s="605"/>
      <c r="Q2621" s="605"/>
    </row>
    <row r="2622" spans="6:17" x14ac:dyDescent="0.2">
      <c r="F2622" s="605"/>
      <c r="G2622" s="605"/>
      <c r="H2622" s="605"/>
      <c r="I2622" s="605"/>
      <c r="J2622" s="605"/>
      <c r="K2622" s="605"/>
      <c r="L2622" s="605"/>
      <c r="M2622" s="605"/>
      <c r="N2622" s="605"/>
      <c r="O2622" s="605"/>
      <c r="P2622" s="605"/>
      <c r="Q2622" s="605"/>
    </row>
    <row r="2623" spans="6:17" x14ac:dyDescent="0.2">
      <c r="F2623" s="605"/>
      <c r="G2623" s="605"/>
      <c r="H2623" s="605"/>
      <c r="I2623" s="605"/>
      <c r="J2623" s="605"/>
      <c r="K2623" s="605"/>
      <c r="L2623" s="605"/>
      <c r="M2623" s="605"/>
      <c r="N2623" s="605"/>
      <c r="O2623" s="605"/>
      <c r="P2623" s="605"/>
      <c r="Q2623" s="605"/>
    </row>
    <row r="2624" spans="6:17" x14ac:dyDescent="0.2">
      <c r="F2624" s="605"/>
      <c r="G2624" s="605"/>
      <c r="H2624" s="605"/>
      <c r="I2624" s="605"/>
      <c r="J2624" s="605"/>
      <c r="K2624" s="605"/>
      <c r="L2624" s="605"/>
      <c r="M2624" s="605"/>
      <c r="N2624" s="605"/>
      <c r="O2624" s="605"/>
      <c r="P2624" s="605"/>
      <c r="Q2624" s="605"/>
    </row>
    <row r="2625" spans="6:17" x14ac:dyDescent="0.2">
      <c r="F2625" s="605"/>
      <c r="G2625" s="605"/>
      <c r="H2625" s="605"/>
      <c r="I2625" s="605"/>
      <c r="J2625" s="605"/>
      <c r="K2625" s="605"/>
      <c r="L2625" s="605"/>
      <c r="M2625" s="605"/>
      <c r="N2625" s="605"/>
      <c r="O2625" s="605"/>
      <c r="P2625" s="605"/>
      <c r="Q2625" s="605"/>
    </row>
    <row r="2626" spans="6:17" x14ac:dyDescent="0.2">
      <c r="F2626" s="605"/>
      <c r="G2626" s="605"/>
      <c r="H2626" s="605"/>
      <c r="I2626" s="605"/>
      <c r="J2626" s="605"/>
      <c r="K2626" s="605"/>
      <c r="L2626" s="605"/>
      <c r="M2626" s="605"/>
      <c r="N2626" s="605"/>
      <c r="O2626" s="605"/>
      <c r="P2626" s="605"/>
      <c r="Q2626" s="605"/>
    </row>
    <row r="2627" spans="6:17" x14ac:dyDescent="0.2">
      <c r="F2627" s="605"/>
      <c r="G2627" s="605"/>
      <c r="H2627" s="605"/>
      <c r="I2627" s="605"/>
      <c r="J2627" s="605"/>
      <c r="K2627" s="605"/>
      <c r="L2627" s="605"/>
      <c r="M2627" s="605"/>
      <c r="N2627" s="605"/>
      <c r="O2627" s="605"/>
      <c r="P2627" s="605"/>
      <c r="Q2627" s="605"/>
    </row>
    <row r="2628" spans="6:17" x14ac:dyDescent="0.2">
      <c r="F2628" s="605"/>
      <c r="G2628" s="605"/>
      <c r="H2628" s="605"/>
      <c r="I2628" s="605"/>
      <c r="J2628" s="605"/>
      <c r="K2628" s="605"/>
      <c r="L2628" s="605"/>
      <c r="M2628" s="605"/>
      <c r="N2628" s="605"/>
      <c r="O2628" s="605"/>
      <c r="P2628" s="605"/>
      <c r="Q2628" s="605"/>
    </row>
    <row r="2629" spans="6:17" x14ac:dyDescent="0.2">
      <c r="F2629" s="605"/>
      <c r="G2629" s="605"/>
      <c r="H2629" s="605"/>
      <c r="I2629" s="605"/>
      <c r="J2629" s="605"/>
      <c r="K2629" s="605"/>
      <c r="L2629" s="605"/>
      <c r="M2629" s="605"/>
      <c r="N2629" s="605"/>
      <c r="O2629" s="605"/>
      <c r="P2629" s="605"/>
      <c r="Q2629" s="605"/>
    </row>
    <row r="2630" spans="6:17" x14ac:dyDescent="0.2">
      <c r="F2630" s="605"/>
      <c r="G2630" s="605"/>
      <c r="H2630" s="605"/>
      <c r="I2630" s="605"/>
      <c r="J2630" s="605"/>
      <c r="K2630" s="605"/>
      <c r="L2630" s="605"/>
      <c r="M2630" s="605"/>
      <c r="N2630" s="605"/>
      <c r="O2630" s="605"/>
      <c r="P2630" s="605"/>
      <c r="Q2630" s="605"/>
    </row>
    <row r="2631" spans="6:17" x14ac:dyDescent="0.2">
      <c r="F2631" s="605"/>
      <c r="G2631" s="605"/>
      <c r="H2631" s="605"/>
      <c r="I2631" s="605"/>
      <c r="J2631" s="605"/>
      <c r="K2631" s="605"/>
      <c r="L2631" s="605"/>
      <c r="M2631" s="605"/>
      <c r="N2631" s="605"/>
      <c r="O2631" s="605"/>
      <c r="P2631" s="605"/>
      <c r="Q2631" s="605"/>
    </row>
    <row r="2632" spans="6:17" x14ac:dyDescent="0.2">
      <c r="F2632" s="605"/>
      <c r="G2632" s="605"/>
      <c r="H2632" s="605"/>
      <c r="I2632" s="605"/>
      <c r="J2632" s="605"/>
      <c r="K2632" s="605"/>
      <c r="L2632" s="605"/>
      <c r="M2632" s="605"/>
      <c r="N2632" s="605"/>
      <c r="O2632" s="605"/>
      <c r="P2632" s="605"/>
      <c r="Q2632" s="605"/>
    </row>
    <row r="2633" spans="6:17" x14ac:dyDescent="0.2">
      <c r="F2633" s="605"/>
      <c r="G2633" s="605"/>
      <c r="H2633" s="605"/>
      <c r="I2633" s="605"/>
      <c r="J2633" s="605"/>
      <c r="K2633" s="605"/>
      <c r="L2633" s="605"/>
      <c r="M2633" s="605"/>
      <c r="N2633" s="605"/>
      <c r="O2633" s="605"/>
      <c r="P2633" s="605"/>
      <c r="Q2633" s="605"/>
    </row>
    <row r="2634" spans="6:17" x14ac:dyDescent="0.2">
      <c r="F2634" s="605"/>
      <c r="G2634" s="605"/>
      <c r="H2634" s="605"/>
      <c r="I2634" s="605"/>
      <c r="J2634" s="605"/>
      <c r="K2634" s="605"/>
      <c r="L2634" s="605"/>
      <c r="M2634" s="605"/>
      <c r="N2634" s="605"/>
      <c r="O2634" s="605"/>
      <c r="P2634" s="605"/>
      <c r="Q2634" s="605"/>
    </row>
    <row r="2635" spans="6:17" x14ac:dyDescent="0.2">
      <c r="F2635" s="605"/>
      <c r="G2635" s="605"/>
      <c r="H2635" s="605"/>
      <c r="I2635" s="605"/>
      <c r="J2635" s="605"/>
      <c r="K2635" s="605"/>
      <c r="L2635" s="605"/>
      <c r="M2635" s="605"/>
      <c r="N2635" s="605"/>
      <c r="O2635" s="605"/>
      <c r="P2635" s="605"/>
      <c r="Q2635" s="605"/>
    </row>
    <row r="2636" spans="6:17" x14ac:dyDescent="0.2">
      <c r="F2636" s="605"/>
      <c r="G2636" s="605"/>
      <c r="H2636" s="605"/>
      <c r="I2636" s="605"/>
      <c r="J2636" s="605"/>
      <c r="K2636" s="605"/>
      <c r="L2636" s="605"/>
      <c r="M2636" s="605"/>
      <c r="N2636" s="605"/>
      <c r="O2636" s="605"/>
      <c r="P2636" s="605"/>
      <c r="Q2636" s="605"/>
    </row>
    <row r="2637" spans="6:17" x14ac:dyDescent="0.2">
      <c r="F2637" s="605"/>
      <c r="G2637" s="605"/>
      <c r="H2637" s="605"/>
      <c r="I2637" s="605"/>
      <c r="J2637" s="605"/>
      <c r="K2637" s="605"/>
      <c r="L2637" s="605"/>
      <c r="M2637" s="605"/>
      <c r="N2637" s="605"/>
      <c r="O2637" s="605"/>
      <c r="P2637" s="605"/>
      <c r="Q2637" s="605"/>
    </row>
    <row r="2638" spans="6:17" x14ac:dyDescent="0.2">
      <c r="F2638" s="605"/>
      <c r="G2638" s="605"/>
      <c r="H2638" s="605"/>
      <c r="I2638" s="605"/>
      <c r="J2638" s="605"/>
      <c r="K2638" s="605"/>
      <c r="L2638" s="605"/>
      <c r="M2638" s="605"/>
      <c r="N2638" s="605"/>
      <c r="O2638" s="605"/>
      <c r="P2638" s="605"/>
      <c r="Q2638" s="605"/>
    </row>
    <row r="2639" spans="6:17" x14ac:dyDescent="0.2">
      <c r="F2639" s="605"/>
      <c r="G2639" s="605"/>
      <c r="H2639" s="605"/>
      <c r="I2639" s="605"/>
      <c r="J2639" s="605"/>
      <c r="K2639" s="605"/>
      <c r="L2639" s="605"/>
      <c r="M2639" s="605"/>
      <c r="N2639" s="605"/>
      <c r="O2639" s="605"/>
      <c r="P2639" s="605"/>
      <c r="Q2639" s="605"/>
    </row>
    <row r="2640" spans="6:17" x14ac:dyDescent="0.2">
      <c r="F2640" s="605"/>
      <c r="G2640" s="605"/>
      <c r="H2640" s="605"/>
      <c r="I2640" s="605"/>
      <c r="J2640" s="605"/>
      <c r="K2640" s="605"/>
      <c r="L2640" s="605"/>
      <c r="M2640" s="605"/>
      <c r="N2640" s="605"/>
      <c r="O2640" s="605"/>
      <c r="P2640" s="605"/>
      <c r="Q2640" s="605"/>
    </row>
    <row r="2641" spans="6:17" x14ac:dyDescent="0.2">
      <c r="F2641" s="605"/>
      <c r="G2641" s="605"/>
      <c r="H2641" s="605"/>
      <c r="I2641" s="605"/>
      <c r="J2641" s="605"/>
      <c r="K2641" s="605"/>
      <c r="L2641" s="605"/>
      <c r="M2641" s="605"/>
      <c r="N2641" s="605"/>
      <c r="O2641" s="605"/>
      <c r="P2641" s="605"/>
      <c r="Q2641" s="605"/>
    </row>
    <row r="2642" spans="6:17" x14ac:dyDescent="0.2">
      <c r="F2642" s="605"/>
      <c r="G2642" s="605"/>
      <c r="H2642" s="605"/>
      <c r="I2642" s="605"/>
      <c r="J2642" s="605"/>
      <c r="K2642" s="605"/>
      <c r="L2642" s="605"/>
      <c r="M2642" s="605"/>
      <c r="N2642" s="605"/>
      <c r="O2642" s="605"/>
      <c r="P2642" s="605"/>
      <c r="Q2642" s="605"/>
    </row>
    <row r="2643" spans="6:17" x14ac:dyDescent="0.2">
      <c r="F2643" s="605"/>
      <c r="G2643" s="605"/>
      <c r="H2643" s="605"/>
      <c r="I2643" s="605"/>
      <c r="J2643" s="605"/>
      <c r="K2643" s="605"/>
      <c r="L2643" s="605"/>
      <c r="M2643" s="605"/>
      <c r="N2643" s="605"/>
      <c r="O2643" s="605"/>
      <c r="P2643" s="605"/>
      <c r="Q2643" s="605"/>
    </row>
    <row r="2644" spans="6:17" x14ac:dyDescent="0.2">
      <c r="F2644" s="605"/>
      <c r="G2644" s="605"/>
      <c r="H2644" s="605"/>
      <c r="I2644" s="605"/>
      <c r="J2644" s="605"/>
      <c r="K2644" s="605"/>
      <c r="L2644" s="605"/>
      <c r="M2644" s="605"/>
      <c r="N2644" s="605"/>
      <c r="O2644" s="605"/>
      <c r="P2644" s="605"/>
      <c r="Q2644" s="605"/>
    </row>
    <row r="2645" spans="6:17" x14ac:dyDescent="0.2">
      <c r="F2645" s="605"/>
      <c r="G2645" s="605"/>
      <c r="H2645" s="605"/>
      <c r="I2645" s="605"/>
      <c r="J2645" s="605"/>
      <c r="K2645" s="605"/>
      <c r="L2645" s="605"/>
      <c r="M2645" s="605"/>
      <c r="N2645" s="605"/>
      <c r="O2645" s="605"/>
      <c r="P2645" s="605"/>
      <c r="Q2645" s="605"/>
    </row>
    <row r="2646" spans="6:17" x14ac:dyDescent="0.2">
      <c r="F2646" s="605"/>
      <c r="G2646" s="605"/>
      <c r="H2646" s="605"/>
      <c r="I2646" s="605"/>
      <c r="J2646" s="605"/>
      <c r="K2646" s="605"/>
      <c r="L2646" s="605"/>
      <c r="M2646" s="605"/>
      <c r="N2646" s="605"/>
      <c r="O2646" s="605"/>
      <c r="P2646" s="605"/>
      <c r="Q2646" s="605"/>
    </row>
    <row r="2647" spans="6:17" x14ac:dyDescent="0.2">
      <c r="F2647" s="605"/>
      <c r="G2647" s="605"/>
      <c r="H2647" s="605"/>
      <c r="I2647" s="605"/>
      <c r="J2647" s="605"/>
      <c r="K2647" s="605"/>
      <c r="L2647" s="605"/>
      <c r="M2647" s="605"/>
      <c r="N2647" s="605"/>
      <c r="O2647" s="605"/>
      <c r="P2647" s="605"/>
      <c r="Q2647" s="605"/>
    </row>
    <row r="2648" spans="6:17" x14ac:dyDescent="0.2">
      <c r="F2648" s="605"/>
      <c r="G2648" s="605"/>
      <c r="H2648" s="605"/>
      <c r="I2648" s="605"/>
      <c r="J2648" s="605"/>
      <c r="K2648" s="605"/>
      <c r="L2648" s="605"/>
      <c r="M2648" s="605"/>
      <c r="N2648" s="605"/>
      <c r="O2648" s="605"/>
      <c r="P2648" s="605"/>
      <c r="Q2648" s="605"/>
    </row>
    <row r="2649" spans="6:17" x14ac:dyDescent="0.2">
      <c r="F2649" s="605"/>
      <c r="G2649" s="605"/>
      <c r="H2649" s="605"/>
      <c r="I2649" s="605"/>
      <c r="J2649" s="605"/>
      <c r="K2649" s="605"/>
      <c r="L2649" s="605"/>
      <c r="M2649" s="605"/>
      <c r="N2649" s="605"/>
      <c r="O2649" s="605"/>
      <c r="P2649" s="605"/>
      <c r="Q2649" s="605"/>
    </row>
    <row r="2650" spans="6:17" x14ac:dyDescent="0.2">
      <c r="F2650" s="605"/>
      <c r="G2650" s="605"/>
      <c r="H2650" s="605"/>
      <c r="I2650" s="605"/>
      <c r="J2650" s="605"/>
      <c r="K2650" s="605"/>
      <c r="L2650" s="605"/>
      <c r="M2650" s="605"/>
      <c r="N2650" s="605"/>
      <c r="O2650" s="605"/>
      <c r="P2650" s="605"/>
      <c r="Q2650" s="605"/>
    </row>
    <row r="2651" spans="6:17" x14ac:dyDescent="0.2">
      <c r="F2651" s="605"/>
      <c r="G2651" s="605"/>
      <c r="H2651" s="605"/>
      <c r="I2651" s="605"/>
      <c r="J2651" s="605"/>
      <c r="K2651" s="605"/>
      <c r="L2651" s="605"/>
      <c r="M2651" s="605"/>
      <c r="N2651" s="605"/>
      <c r="O2651" s="605"/>
      <c r="P2651" s="605"/>
      <c r="Q2651" s="605"/>
    </row>
    <row r="2652" spans="6:17" x14ac:dyDescent="0.2">
      <c r="F2652" s="605"/>
      <c r="G2652" s="605"/>
      <c r="H2652" s="605"/>
      <c r="I2652" s="605"/>
      <c r="J2652" s="605"/>
      <c r="K2652" s="605"/>
      <c r="L2652" s="605"/>
      <c r="M2652" s="605"/>
      <c r="N2652" s="605"/>
      <c r="O2652" s="605"/>
      <c r="P2652" s="605"/>
      <c r="Q2652" s="605"/>
    </row>
    <row r="2653" spans="6:17" x14ac:dyDescent="0.2">
      <c r="F2653" s="605"/>
      <c r="G2653" s="605"/>
      <c r="H2653" s="605"/>
      <c r="I2653" s="605"/>
      <c r="J2653" s="605"/>
      <c r="K2653" s="605"/>
      <c r="L2653" s="605"/>
      <c r="M2653" s="605"/>
      <c r="N2653" s="605"/>
      <c r="O2653" s="605"/>
      <c r="P2653" s="605"/>
      <c r="Q2653" s="605"/>
    </row>
    <row r="2654" spans="6:17" x14ac:dyDescent="0.2">
      <c r="F2654" s="605"/>
      <c r="G2654" s="605"/>
      <c r="H2654" s="605"/>
      <c r="I2654" s="605"/>
      <c r="J2654" s="605"/>
      <c r="K2654" s="605"/>
      <c r="L2654" s="605"/>
      <c r="M2654" s="605"/>
      <c r="N2654" s="605"/>
      <c r="O2654" s="605"/>
      <c r="P2654" s="605"/>
      <c r="Q2654" s="605"/>
    </row>
    <row r="2655" spans="6:17" x14ac:dyDescent="0.2">
      <c r="F2655" s="605"/>
      <c r="G2655" s="605"/>
      <c r="H2655" s="605"/>
      <c r="I2655" s="605"/>
      <c r="J2655" s="605"/>
      <c r="K2655" s="605"/>
      <c r="L2655" s="605"/>
      <c r="M2655" s="605"/>
      <c r="N2655" s="605"/>
      <c r="O2655" s="605"/>
      <c r="P2655" s="605"/>
      <c r="Q2655" s="605"/>
    </row>
    <row r="2656" spans="6:17" x14ac:dyDescent="0.2">
      <c r="F2656" s="605"/>
      <c r="G2656" s="605"/>
      <c r="H2656" s="605"/>
      <c r="I2656" s="605"/>
      <c r="J2656" s="605"/>
      <c r="K2656" s="605"/>
      <c r="L2656" s="605"/>
      <c r="M2656" s="605"/>
      <c r="N2656" s="605"/>
      <c r="O2656" s="605"/>
      <c r="P2656" s="605"/>
      <c r="Q2656" s="605"/>
    </row>
    <row r="2657" spans="6:17" x14ac:dyDescent="0.2">
      <c r="F2657" s="605"/>
      <c r="G2657" s="605"/>
      <c r="H2657" s="605"/>
      <c r="I2657" s="605"/>
      <c r="J2657" s="605"/>
      <c r="K2657" s="605"/>
      <c r="L2657" s="605"/>
      <c r="M2657" s="605"/>
      <c r="N2657" s="605"/>
      <c r="O2657" s="605"/>
      <c r="P2657" s="605"/>
      <c r="Q2657" s="605"/>
    </row>
    <row r="2658" spans="6:17" x14ac:dyDescent="0.2">
      <c r="F2658" s="605"/>
      <c r="G2658" s="605"/>
      <c r="H2658" s="605"/>
      <c r="I2658" s="605"/>
      <c r="J2658" s="605"/>
      <c r="K2658" s="605"/>
      <c r="L2658" s="605"/>
      <c r="M2658" s="605"/>
      <c r="N2658" s="605"/>
      <c r="O2658" s="605"/>
      <c r="P2658" s="605"/>
      <c r="Q2658" s="605"/>
    </row>
    <row r="2659" spans="6:17" x14ac:dyDescent="0.2"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</row>
    <row r="2660" spans="6:17" x14ac:dyDescent="0.2">
      <c r="F2660" s="605"/>
      <c r="G2660" s="605"/>
      <c r="H2660" s="605"/>
      <c r="I2660" s="605"/>
      <c r="J2660" s="605"/>
      <c r="K2660" s="605"/>
      <c r="L2660" s="605"/>
      <c r="M2660" s="605"/>
      <c r="N2660" s="605"/>
      <c r="O2660" s="605"/>
      <c r="P2660" s="605"/>
      <c r="Q2660" s="605"/>
    </row>
    <row r="2661" spans="6:17" x14ac:dyDescent="0.2">
      <c r="F2661" s="605"/>
      <c r="G2661" s="605"/>
      <c r="H2661" s="605"/>
      <c r="I2661" s="605"/>
      <c r="J2661" s="605"/>
      <c r="K2661" s="605"/>
      <c r="L2661" s="605"/>
      <c r="M2661" s="605"/>
      <c r="N2661" s="605"/>
      <c r="O2661" s="605"/>
      <c r="P2661" s="605"/>
      <c r="Q2661" s="605"/>
    </row>
    <row r="2662" spans="6:17" x14ac:dyDescent="0.2">
      <c r="F2662" s="605"/>
      <c r="G2662" s="605"/>
      <c r="H2662" s="605"/>
      <c r="I2662" s="605"/>
      <c r="J2662" s="605"/>
      <c r="K2662" s="605"/>
      <c r="L2662" s="605"/>
      <c r="M2662" s="605"/>
      <c r="N2662" s="605"/>
      <c r="O2662" s="605"/>
      <c r="P2662" s="605"/>
      <c r="Q2662" s="605"/>
    </row>
    <row r="2663" spans="6:17" x14ac:dyDescent="0.2">
      <c r="F2663" s="605"/>
      <c r="G2663" s="605"/>
      <c r="H2663" s="605"/>
      <c r="I2663" s="605"/>
      <c r="J2663" s="605"/>
      <c r="K2663" s="605"/>
      <c r="L2663" s="605"/>
      <c r="M2663" s="605"/>
      <c r="N2663" s="605"/>
      <c r="O2663" s="605"/>
      <c r="P2663" s="605"/>
      <c r="Q2663" s="605"/>
    </row>
    <row r="2664" spans="6:17" x14ac:dyDescent="0.2">
      <c r="F2664" s="605"/>
      <c r="G2664" s="605"/>
      <c r="H2664" s="605"/>
      <c r="I2664" s="605"/>
      <c r="J2664" s="605"/>
      <c r="K2664" s="605"/>
      <c r="L2664" s="605"/>
      <c r="M2664" s="605"/>
      <c r="N2664" s="605"/>
      <c r="O2664" s="605"/>
      <c r="P2664" s="605"/>
      <c r="Q2664" s="605"/>
    </row>
    <row r="2665" spans="6:17" x14ac:dyDescent="0.2">
      <c r="F2665" s="605"/>
      <c r="G2665" s="605"/>
      <c r="H2665" s="605"/>
      <c r="I2665" s="605"/>
      <c r="J2665" s="605"/>
      <c r="K2665" s="605"/>
      <c r="L2665" s="605"/>
      <c r="M2665" s="605"/>
      <c r="N2665" s="605"/>
      <c r="O2665" s="605"/>
      <c r="P2665" s="605"/>
      <c r="Q2665" s="605"/>
    </row>
    <row r="2666" spans="6:17" x14ac:dyDescent="0.2">
      <c r="F2666" s="605"/>
      <c r="G2666" s="605"/>
      <c r="H2666" s="605"/>
      <c r="I2666" s="605"/>
      <c r="J2666" s="605"/>
      <c r="K2666" s="605"/>
      <c r="L2666" s="605"/>
      <c r="M2666" s="605"/>
      <c r="N2666" s="605"/>
      <c r="O2666" s="605"/>
      <c r="P2666" s="605"/>
      <c r="Q2666" s="605"/>
    </row>
    <row r="2667" spans="6:17" x14ac:dyDescent="0.2">
      <c r="F2667" s="605"/>
      <c r="G2667" s="605"/>
      <c r="H2667" s="605"/>
      <c r="I2667" s="605"/>
      <c r="J2667" s="605"/>
      <c r="K2667" s="605"/>
      <c r="L2667" s="605"/>
      <c r="M2667" s="605"/>
      <c r="N2667" s="605"/>
      <c r="O2667" s="605"/>
      <c r="P2667" s="605"/>
      <c r="Q2667" s="605"/>
    </row>
    <row r="2668" spans="6:17" x14ac:dyDescent="0.2">
      <c r="F2668" s="605"/>
      <c r="G2668" s="605"/>
      <c r="H2668" s="605"/>
      <c r="I2668" s="605"/>
      <c r="J2668" s="605"/>
      <c r="K2668" s="605"/>
      <c r="L2668" s="605"/>
      <c r="M2668" s="605"/>
      <c r="N2668" s="605"/>
      <c r="O2668" s="605"/>
      <c r="P2668" s="605"/>
      <c r="Q2668" s="605"/>
    </row>
    <row r="2669" spans="6:17" x14ac:dyDescent="0.2">
      <c r="F2669" s="605"/>
      <c r="G2669" s="605"/>
      <c r="H2669" s="605"/>
      <c r="I2669" s="605"/>
      <c r="J2669" s="605"/>
      <c r="K2669" s="605"/>
      <c r="L2669" s="605"/>
      <c r="M2669" s="605"/>
      <c r="N2669" s="605"/>
      <c r="O2669" s="605"/>
      <c r="P2669" s="605"/>
      <c r="Q2669" s="605"/>
    </row>
    <row r="2670" spans="6:17" x14ac:dyDescent="0.2">
      <c r="F2670" s="605"/>
      <c r="G2670" s="605"/>
      <c r="H2670" s="605"/>
      <c r="I2670" s="605"/>
      <c r="J2670" s="605"/>
      <c r="K2670" s="605"/>
      <c r="L2670" s="605"/>
      <c r="M2670" s="605"/>
      <c r="N2670" s="605"/>
      <c r="O2670" s="605"/>
      <c r="P2670" s="605"/>
      <c r="Q2670" s="605"/>
    </row>
    <row r="2671" spans="6:17" x14ac:dyDescent="0.2">
      <c r="F2671" s="605"/>
      <c r="G2671" s="605"/>
      <c r="H2671" s="605"/>
      <c r="I2671" s="605"/>
      <c r="J2671" s="605"/>
      <c r="K2671" s="605"/>
      <c r="L2671" s="605"/>
      <c r="M2671" s="605"/>
      <c r="N2671" s="605"/>
      <c r="O2671" s="605"/>
      <c r="P2671" s="605"/>
      <c r="Q2671" s="605"/>
    </row>
    <row r="2672" spans="6:17" x14ac:dyDescent="0.2">
      <c r="F2672" s="605"/>
      <c r="G2672" s="605"/>
      <c r="H2672" s="605"/>
      <c r="I2672" s="605"/>
      <c r="J2672" s="605"/>
      <c r="K2672" s="605"/>
      <c r="L2672" s="605"/>
      <c r="M2672" s="605"/>
      <c r="N2672" s="605"/>
      <c r="O2672" s="605"/>
      <c r="P2672" s="605"/>
      <c r="Q2672" s="605"/>
    </row>
    <row r="2673" spans="6:17" x14ac:dyDescent="0.2">
      <c r="F2673" s="605"/>
      <c r="G2673" s="605"/>
      <c r="H2673" s="605"/>
      <c r="I2673" s="605"/>
      <c r="J2673" s="605"/>
      <c r="K2673" s="605"/>
      <c r="L2673" s="605"/>
      <c r="M2673" s="605"/>
      <c r="N2673" s="605"/>
      <c r="O2673" s="605"/>
      <c r="P2673" s="605"/>
      <c r="Q2673" s="605"/>
    </row>
    <row r="2674" spans="6:17" x14ac:dyDescent="0.2">
      <c r="F2674" s="605"/>
      <c r="G2674" s="605"/>
      <c r="H2674" s="605"/>
      <c r="I2674" s="605"/>
      <c r="J2674" s="605"/>
      <c r="K2674" s="605"/>
      <c r="L2674" s="605"/>
      <c r="M2674" s="605"/>
      <c r="N2674" s="605"/>
      <c r="O2674" s="605"/>
      <c r="P2674" s="605"/>
      <c r="Q2674" s="605"/>
    </row>
    <row r="2675" spans="6:17" x14ac:dyDescent="0.2">
      <c r="F2675" s="605"/>
      <c r="G2675" s="605"/>
      <c r="H2675" s="605"/>
      <c r="I2675" s="605"/>
      <c r="J2675" s="605"/>
      <c r="K2675" s="605"/>
      <c r="L2675" s="605"/>
      <c r="M2675" s="605"/>
      <c r="N2675" s="605"/>
      <c r="O2675" s="605"/>
      <c r="P2675" s="605"/>
      <c r="Q2675" s="605"/>
    </row>
    <row r="2676" spans="6:17" x14ac:dyDescent="0.2">
      <c r="F2676" s="605"/>
      <c r="G2676" s="605"/>
      <c r="H2676" s="605"/>
      <c r="I2676" s="605"/>
      <c r="J2676" s="605"/>
      <c r="K2676" s="605"/>
      <c r="L2676" s="605"/>
      <c r="M2676" s="605"/>
      <c r="N2676" s="605"/>
      <c r="O2676" s="605"/>
      <c r="P2676" s="605"/>
      <c r="Q2676" s="605"/>
    </row>
    <row r="2677" spans="6:17" x14ac:dyDescent="0.2">
      <c r="F2677" s="605"/>
      <c r="G2677" s="605"/>
      <c r="H2677" s="605"/>
      <c r="I2677" s="605"/>
      <c r="J2677" s="605"/>
      <c r="K2677" s="605"/>
      <c r="L2677" s="605"/>
      <c r="M2677" s="605"/>
      <c r="N2677" s="605"/>
      <c r="O2677" s="605"/>
      <c r="P2677" s="605"/>
      <c r="Q2677" s="605"/>
    </row>
    <row r="2678" spans="6:17" x14ac:dyDescent="0.2">
      <c r="F2678" s="605"/>
      <c r="G2678" s="605"/>
      <c r="H2678" s="605"/>
      <c r="I2678" s="605"/>
      <c r="J2678" s="605"/>
      <c r="K2678" s="605"/>
      <c r="L2678" s="605"/>
      <c r="M2678" s="605"/>
      <c r="N2678" s="605"/>
      <c r="O2678" s="605"/>
      <c r="P2678" s="605"/>
      <c r="Q2678" s="605"/>
    </row>
    <row r="2679" spans="6:17" x14ac:dyDescent="0.2">
      <c r="F2679" s="605"/>
      <c r="G2679" s="605"/>
      <c r="H2679" s="605"/>
      <c r="I2679" s="605"/>
      <c r="J2679" s="605"/>
      <c r="K2679" s="605"/>
      <c r="L2679" s="605"/>
      <c r="M2679" s="605"/>
      <c r="N2679" s="605"/>
      <c r="O2679" s="605"/>
      <c r="P2679" s="605"/>
      <c r="Q2679" s="605"/>
    </row>
    <row r="2680" spans="6:17" x14ac:dyDescent="0.2">
      <c r="F2680" s="605"/>
      <c r="G2680" s="605"/>
      <c r="H2680" s="605"/>
      <c r="I2680" s="605"/>
      <c r="J2680" s="605"/>
      <c r="K2680" s="605"/>
      <c r="L2680" s="605"/>
      <c r="M2680" s="605"/>
      <c r="N2680" s="605"/>
      <c r="O2680" s="605"/>
      <c r="P2680" s="605"/>
      <c r="Q2680" s="605"/>
    </row>
    <row r="2681" spans="6:17" x14ac:dyDescent="0.2">
      <c r="F2681" s="605"/>
      <c r="G2681" s="605"/>
      <c r="H2681" s="605"/>
      <c r="I2681" s="605"/>
      <c r="J2681" s="605"/>
      <c r="K2681" s="605"/>
      <c r="L2681" s="605"/>
      <c r="M2681" s="605"/>
      <c r="N2681" s="605"/>
      <c r="O2681" s="605"/>
      <c r="P2681" s="605"/>
      <c r="Q2681" s="605"/>
    </row>
    <row r="2682" spans="6:17" x14ac:dyDescent="0.2">
      <c r="F2682" s="605"/>
      <c r="G2682" s="605"/>
      <c r="H2682" s="605"/>
      <c r="I2682" s="605"/>
      <c r="J2682" s="605"/>
      <c r="K2682" s="605"/>
      <c r="L2682" s="605"/>
      <c r="M2682" s="605"/>
      <c r="N2682" s="605"/>
      <c r="O2682" s="605"/>
      <c r="P2682" s="605"/>
      <c r="Q2682" s="605"/>
    </row>
    <row r="2683" spans="6:17" x14ac:dyDescent="0.2">
      <c r="F2683" s="605"/>
      <c r="G2683" s="605"/>
      <c r="H2683" s="605"/>
      <c r="I2683" s="605"/>
      <c r="J2683" s="605"/>
      <c r="K2683" s="605"/>
      <c r="L2683" s="605"/>
      <c r="M2683" s="605"/>
      <c r="N2683" s="605"/>
      <c r="O2683" s="605"/>
      <c r="P2683" s="605"/>
      <c r="Q2683" s="605"/>
    </row>
    <row r="2684" spans="6:17" x14ac:dyDescent="0.2">
      <c r="F2684" s="605"/>
      <c r="G2684" s="605"/>
      <c r="H2684" s="605"/>
      <c r="I2684" s="605"/>
      <c r="J2684" s="605"/>
      <c r="K2684" s="605"/>
      <c r="L2684" s="605"/>
      <c r="M2684" s="605"/>
      <c r="N2684" s="605"/>
      <c r="O2684" s="605"/>
      <c r="P2684" s="605"/>
      <c r="Q2684" s="605"/>
    </row>
    <row r="2685" spans="6:17" x14ac:dyDescent="0.2">
      <c r="F2685" s="605"/>
      <c r="G2685" s="605"/>
      <c r="H2685" s="605"/>
      <c r="I2685" s="605"/>
      <c r="J2685" s="605"/>
      <c r="K2685" s="605"/>
      <c r="L2685" s="605"/>
      <c r="M2685" s="605"/>
      <c r="N2685" s="605"/>
      <c r="O2685" s="605"/>
      <c r="P2685" s="605"/>
      <c r="Q2685" s="605"/>
    </row>
    <row r="2686" spans="6:17" x14ac:dyDescent="0.2">
      <c r="F2686" s="605"/>
      <c r="G2686" s="605"/>
      <c r="H2686" s="605"/>
      <c r="I2686" s="605"/>
      <c r="J2686" s="605"/>
      <c r="K2686" s="605"/>
      <c r="L2686" s="605"/>
      <c r="M2686" s="605"/>
      <c r="N2686" s="605"/>
      <c r="O2686" s="605"/>
      <c r="P2686" s="605"/>
      <c r="Q2686" s="605"/>
    </row>
    <row r="2687" spans="6:17" x14ac:dyDescent="0.2">
      <c r="F2687" s="605"/>
      <c r="G2687" s="605"/>
      <c r="H2687" s="605"/>
      <c r="I2687" s="605"/>
      <c r="J2687" s="605"/>
      <c r="K2687" s="605"/>
      <c r="L2687" s="605"/>
      <c r="M2687" s="605"/>
      <c r="N2687" s="605"/>
      <c r="O2687" s="605"/>
      <c r="P2687" s="605"/>
      <c r="Q2687" s="605"/>
    </row>
    <row r="2688" spans="6:17" x14ac:dyDescent="0.2">
      <c r="F2688" s="605"/>
      <c r="G2688" s="605"/>
      <c r="H2688" s="605"/>
      <c r="I2688" s="605"/>
      <c r="J2688" s="605"/>
      <c r="K2688" s="605"/>
      <c r="L2688" s="605"/>
      <c r="M2688" s="605"/>
      <c r="N2688" s="605"/>
      <c r="O2688" s="605"/>
      <c r="P2688" s="605"/>
      <c r="Q2688" s="605"/>
    </row>
    <row r="2689" spans="6:17" x14ac:dyDescent="0.2">
      <c r="F2689" s="605"/>
      <c r="G2689" s="605"/>
      <c r="H2689" s="605"/>
      <c r="I2689" s="605"/>
      <c r="J2689" s="605"/>
      <c r="K2689" s="605"/>
      <c r="L2689" s="605"/>
      <c r="M2689" s="605"/>
      <c r="N2689" s="605"/>
      <c r="O2689" s="605"/>
      <c r="P2689" s="605"/>
      <c r="Q2689" s="605"/>
    </row>
    <row r="2690" spans="6:17" x14ac:dyDescent="0.2">
      <c r="F2690" s="605"/>
      <c r="G2690" s="605"/>
      <c r="H2690" s="605"/>
      <c r="I2690" s="605"/>
      <c r="J2690" s="605"/>
      <c r="K2690" s="605"/>
      <c r="L2690" s="605"/>
      <c r="M2690" s="605"/>
      <c r="N2690" s="605"/>
      <c r="O2690" s="605"/>
      <c r="P2690" s="605"/>
      <c r="Q2690" s="605"/>
    </row>
    <row r="2691" spans="6:17" x14ac:dyDescent="0.2">
      <c r="F2691" s="605"/>
      <c r="G2691" s="605"/>
      <c r="H2691" s="605"/>
      <c r="I2691" s="605"/>
      <c r="J2691" s="605"/>
      <c r="K2691" s="605"/>
      <c r="L2691" s="605"/>
      <c r="M2691" s="605"/>
      <c r="N2691" s="605"/>
      <c r="O2691" s="605"/>
      <c r="P2691" s="605"/>
      <c r="Q2691" s="605"/>
    </row>
    <row r="2692" spans="6:17" x14ac:dyDescent="0.2">
      <c r="F2692" s="605"/>
      <c r="G2692" s="605"/>
      <c r="H2692" s="605"/>
      <c r="I2692" s="605"/>
      <c r="J2692" s="605"/>
      <c r="K2692" s="605"/>
      <c r="L2692" s="605"/>
      <c r="M2692" s="605"/>
      <c r="N2692" s="605"/>
      <c r="O2692" s="605"/>
      <c r="P2692" s="605"/>
      <c r="Q2692" s="605"/>
    </row>
    <row r="2693" spans="6:17" x14ac:dyDescent="0.2">
      <c r="F2693" s="605"/>
      <c r="G2693" s="605"/>
      <c r="H2693" s="605"/>
      <c r="I2693" s="605"/>
      <c r="J2693" s="605"/>
      <c r="K2693" s="605"/>
      <c r="L2693" s="605"/>
      <c r="M2693" s="605"/>
      <c r="N2693" s="605"/>
      <c r="O2693" s="605"/>
      <c r="P2693" s="605"/>
      <c r="Q2693" s="605"/>
    </row>
    <row r="2694" spans="6:17" x14ac:dyDescent="0.2">
      <c r="F2694" s="605"/>
      <c r="G2694" s="605"/>
      <c r="H2694" s="605"/>
      <c r="I2694" s="605"/>
      <c r="J2694" s="605"/>
      <c r="K2694" s="605"/>
      <c r="L2694" s="605"/>
      <c r="M2694" s="605"/>
      <c r="N2694" s="605"/>
      <c r="O2694" s="605"/>
      <c r="P2694" s="605"/>
      <c r="Q2694" s="605"/>
    </row>
    <row r="2695" spans="6:17" x14ac:dyDescent="0.2">
      <c r="F2695" s="605"/>
      <c r="G2695" s="605"/>
      <c r="H2695" s="605"/>
      <c r="I2695" s="605"/>
      <c r="J2695" s="605"/>
      <c r="K2695" s="605"/>
      <c r="L2695" s="605"/>
      <c r="M2695" s="605"/>
      <c r="N2695" s="605"/>
      <c r="O2695" s="605"/>
      <c r="P2695" s="605"/>
      <c r="Q2695" s="605"/>
    </row>
    <row r="2696" spans="6:17" x14ac:dyDescent="0.2">
      <c r="F2696" s="605"/>
      <c r="G2696" s="605"/>
      <c r="H2696" s="605"/>
      <c r="I2696" s="605"/>
      <c r="J2696" s="605"/>
      <c r="K2696" s="605"/>
      <c r="L2696" s="605"/>
      <c r="M2696" s="605"/>
      <c r="N2696" s="605"/>
      <c r="O2696" s="605"/>
      <c r="P2696" s="605"/>
      <c r="Q2696" s="605"/>
    </row>
    <row r="2697" spans="6:17" x14ac:dyDescent="0.2">
      <c r="F2697" s="605"/>
      <c r="G2697" s="605"/>
      <c r="H2697" s="605"/>
      <c r="I2697" s="605"/>
      <c r="J2697" s="605"/>
      <c r="K2697" s="605"/>
      <c r="L2697" s="605"/>
      <c r="M2697" s="605"/>
      <c r="N2697" s="605"/>
      <c r="O2697" s="605"/>
      <c r="P2697" s="605"/>
      <c r="Q2697" s="605"/>
    </row>
    <row r="2698" spans="6:17" x14ac:dyDescent="0.2">
      <c r="F2698" s="605"/>
      <c r="G2698" s="605"/>
      <c r="H2698" s="605"/>
      <c r="I2698" s="605"/>
      <c r="J2698" s="605"/>
      <c r="K2698" s="605"/>
      <c r="L2698" s="605"/>
      <c r="M2698" s="605"/>
      <c r="N2698" s="605"/>
      <c r="O2698" s="605"/>
      <c r="P2698" s="605"/>
      <c r="Q2698" s="605"/>
    </row>
    <row r="2699" spans="6:17" x14ac:dyDescent="0.2">
      <c r="F2699" s="605"/>
      <c r="G2699" s="605"/>
      <c r="H2699" s="605"/>
      <c r="I2699" s="605"/>
      <c r="J2699" s="605"/>
      <c r="K2699" s="605"/>
      <c r="L2699" s="605"/>
      <c r="M2699" s="605"/>
      <c r="N2699" s="605"/>
      <c r="O2699" s="605"/>
      <c r="P2699" s="605"/>
      <c r="Q2699" s="605"/>
    </row>
    <row r="2700" spans="6:17" x14ac:dyDescent="0.2">
      <c r="F2700" s="605"/>
      <c r="G2700" s="605"/>
      <c r="H2700" s="605"/>
      <c r="I2700" s="605"/>
      <c r="J2700" s="605"/>
      <c r="K2700" s="605"/>
      <c r="L2700" s="605"/>
      <c r="M2700" s="605"/>
      <c r="N2700" s="605"/>
      <c r="O2700" s="605"/>
      <c r="P2700" s="605"/>
      <c r="Q2700" s="605"/>
    </row>
    <row r="2701" spans="6:17" x14ac:dyDescent="0.2">
      <c r="F2701" s="605"/>
      <c r="G2701" s="605"/>
      <c r="H2701" s="605"/>
      <c r="I2701" s="605"/>
      <c r="J2701" s="605"/>
      <c r="K2701" s="605"/>
      <c r="L2701" s="605"/>
      <c r="M2701" s="605"/>
      <c r="N2701" s="605"/>
      <c r="O2701" s="605"/>
      <c r="P2701" s="605"/>
      <c r="Q2701" s="605"/>
    </row>
    <row r="2702" spans="6:17" x14ac:dyDescent="0.2">
      <c r="F2702" s="605"/>
      <c r="G2702" s="605"/>
      <c r="H2702" s="605"/>
      <c r="I2702" s="605"/>
      <c r="J2702" s="605"/>
      <c r="K2702" s="605"/>
      <c r="L2702" s="605"/>
      <c r="M2702" s="605"/>
      <c r="N2702" s="605"/>
      <c r="O2702" s="605"/>
      <c r="P2702" s="605"/>
      <c r="Q2702" s="605"/>
    </row>
    <row r="2703" spans="6:17" x14ac:dyDescent="0.2">
      <c r="F2703" s="605"/>
      <c r="G2703" s="605"/>
      <c r="H2703" s="605"/>
      <c r="I2703" s="605"/>
      <c r="J2703" s="605"/>
      <c r="K2703" s="605"/>
      <c r="L2703" s="605"/>
      <c r="M2703" s="605"/>
      <c r="N2703" s="605"/>
      <c r="O2703" s="605"/>
      <c r="P2703" s="605"/>
      <c r="Q2703" s="605"/>
    </row>
    <row r="2704" spans="6:17" x14ac:dyDescent="0.2">
      <c r="F2704" s="605"/>
      <c r="G2704" s="605"/>
      <c r="H2704" s="605"/>
      <c r="I2704" s="605"/>
      <c r="J2704" s="605"/>
      <c r="K2704" s="605"/>
      <c r="L2704" s="605"/>
      <c r="M2704" s="605"/>
      <c r="N2704" s="605"/>
      <c r="O2704" s="605"/>
      <c r="P2704" s="605"/>
      <c r="Q2704" s="605"/>
    </row>
    <row r="2705" spans="6:17" x14ac:dyDescent="0.2">
      <c r="F2705" s="605"/>
      <c r="G2705" s="605"/>
      <c r="H2705" s="605"/>
      <c r="I2705" s="605"/>
      <c r="J2705" s="605"/>
      <c r="K2705" s="605"/>
      <c r="L2705" s="605"/>
      <c r="M2705" s="605"/>
      <c r="N2705" s="605"/>
      <c r="O2705" s="605"/>
      <c r="P2705" s="605"/>
      <c r="Q2705" s="605"/>
    </row>
    <row r="2706" spans="6:17" x14ac:dyDescent="0.2">
      <c r="F2706" s="605"/>
      <c r="G2706" s="605"/>
      <c r="H2706" s="605"/>
      <c r="I2706" s="605"/>
      <c r="J2706" s="605"/>
      <c r="K2706" s="605"/>
      <c r="L2706" s="605"/>
      <c r="M2706" s="605"/>
      <c r="N2706" s="605"/>
      <c r="O2706" s="605"/>
      <c r="P2706" s="605"/>
      <c r="Q2706" s="605"/>
    </row>
    <row r="2707" spans="6:17" x14ac:dyDescent="0.2">
      <c r="F2707" s="605"/>
      <c r="G2707" s="605"/>
      <c r="H2707" s="605"/>
      <c r="I2707" s="605"/>
      <c r="J2707" s="605"/>
      <c r="K2707" s="605"/>
      <c r="L2707" s="605"/>
      <c r="M2707" s="605"/>
      <c r="N2707" s="605"/>
      <c r="O2707" s="605"/>
      <c r="P2707" s="605"/>
      <c r="Q2707" s="605"/>
    </row>
    <row r="2708" spans="6:17" x14ac:dyDescent="0.2">
      <c r="F2708" s="605"/>
      <c r="G2708" s="605"/>
      <c r="H2708" s="605"/>
      <c r="I2708" s="605"/>
      <c r="J2708" s="605"/>
      <c r="K2708" s="605"/>
      <c r="L2708" s="605"/>
      <c r="M2708" s="605"/>
      <c r="N2708" s="605"/>
      <c r="O2708" s="605"/>
      <c r="P2708" s="605"/>
      <c r="Q2708" s="605"/>
    </row>
    <row r="2709" spans="6:17" x14ac:dyDescent="0.2">
      <c r="F2709" s="605"/>
      <c r="G2709" s="605"/>
      <c r="H2709" s="605"/>
      <c r="I2709" s="605"/>
      <c r="J2709" s="605"/>
      <c r="K2709" s="605"/>
      <c r="L2709" s="605"/>
      <c r="M2709" s="605"/>
      <c r="N2709" s="605"/>
      <c r="O2709" s="605"/>
      <c r="P2709" s="605"/>
      <c r="Q2709" s="605"/>
    </row>
    <row r="2710" spans="6:17" x14ac:dyDescent="0.2">
      <c r="F2710" s="605"/>
      <c r="G2710" s="605"/>
      <c r="H2710" s="605"/>
      <c r="I2710" s="605"/>
      <c r="J2710" s="605"/>
      <c r="K2710" s="605"/>
      <c r="L2710" s="605"/>
      <c r="M2710" s="605"/>
      <c r="N2710" s="605"/>
      <c r="O2710" s="605"/>
      <c r="P2710" s="605"/>
      <c r="Q2710" s="605"/>
    </row>
    <row r="2711" spans="6:17" x14ac:dyDescent="0.2">
      <c r="F2711" s="605"/>
      <c r="G2711" s="605"/>
      <c r="H2711" s="605"/>
      <c r="I2711" s="605"/>
      <c r="J2711" s="605"/>
      <c r="K2711" s="605"/>
      <c r="L2711" s="605"/>
      <c r="M2711" s="605"/>
      <c r="N2711" s="605"/>
      <c r="O2711" s="605"/>
      <c r="P2711" s="605"/>
      <c r="Q2711" s="605"/>
    </row>
    <row r="2712" spans="6:17" x14ac:dyDescent="0.2">
      <c r="F2712" s="605"/>
      <c r="G2712" s="605"/>
      <c r="H2712" s="605"/>
      <c r="I2712" s="605"/>
      <c r="J2712" s="605"/>
      <c r="K2712" s="605"/>
      <c r="L2712" s="605"/>
      <c r="M2712" s="605"/>
      <c r="N2712" s="605"/>
      <c r="O2712" s="605"/>
      <c r="P2712" s="605"/>
      <c r="Q2712" s="605"/>
    </row>
    <row r="2713" spans="6:17" x14ac:dyDescent="0.2">
      <c r="F2713" s="605"/>
      <c r="G2713" s="605"/>
      <c r="H2713" s="605"/>
      <c r="I2713" s="605"/>
      <c r="J2713" s="605"/>
      <c r="K2713" s="605"/>
      <c r="L2713" s="605"/>
      <c r="M2713" s="605"/>
      <c r="N2713" s="605"/>
      <c r="O2713" s="605"/>
      <c r="P2713" s="605"/>
      <c r="Q2713" s="605"/>
    </row>
    <row r="2714" spans="6:17" x14ac:dyDescent="0.2">
      <c r="F2714" s="605"/>
      <c r="G2714" s="605"/>
      <c r="H2714" s="605"/>
      <c r="I2714" s="605"/>
      <c r="J2714" s="605"/>
      <c r="K2714" s="605"/>
      <c r="L2714" s="605"/>
      <c r="M2714" s="605"/>
      <c r="N2714" s="605"/>
      <c r="O2714" s="605"/>
      <c r="P2714" s="605"/>
      <c r="Q2714" s="605"/>
    </row>
    <row r="2715" spans="6:17" x14ac:dyDescent="0.2">
      <c r="F2715" s="605"/>
      <c r="G2715" s="605"/>
      <c r="H2715" s="605"/>
      <c r="I2715" s="605"/>
      <c r="J2715" s="605"/>
      <c r="K2715" s="605"/>
      <c r="L2715" s="605"/>
      <c r="M2715" s="605"/>
      <c r="N2715" s="605"/>
      <c r="O2715" s="605"/>
      <c r="P2715" s="605"/>
      <c r="Q2715" s="605"/>
    </row>
    <row r="2716" spans="6:17" x14ac:dyDescent="0.2">
      <c r="F2716" s="605"/>
      <c r="G2716" s="605"/>
      <c r="H2716" s="605"/>
      <c r="I2716" s="605"/>
      <c r="J2716" s="605"/>
      <c r="K2716" s="605"/>
      <c r="L2716" s="605"/>
      <c r="M2716" s="605"/>
      <c r="N2716" s="605"/>
      <c r="O2716" s="605"/>
      <c r="P2716" s="605"/>
      <c r="Q2716" s="605"/>
    </row>
    <row r="2717" spans="6:17" x14ac:dyDescent="0.2">
      <c r="F2717" s="605"/>
      <c r="G2717" s="605"/>
      <c r="H2717" s="605"/>
      <c r="I2717" s="605"/>
      <c r="J2717" s="605"/>
      <c r="K2717" s="605"/>
      <c r="L2717" s="605"/>
      <c r="M2717" s="605"/>
      <c r="N2717" s="605"/>
      <c r="O2717" s="605"/>
      <c r="P2717" s="605"/>
      <c r="Q2717" s="605"/>
    </row>
    <row r="2718" spans="6:17" x14ac:dyDescent="0.2"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</row>
    <row r="2719" spans="6:17" x14ac:dyDescent="0.2">
      <c r="F2719" s="605"/>
      <c r="G2719" s="605"/>
      <c r="H2719" s="605"/>
      <c r="I2719" s="605"/>
      <c r="J2719" s="605"/>
      <c r="K2719" s="605"/>
      <c r="L2719" s="605"/>
      <c r="M2719" s="605"/>
      <c r="N2719" s="605"/>
      <c r="O2719" s="605"/>
      <c r="P2719" s="605"/>
      <c r="Q2719" s="605"/>
    </row>
    <row r="2720" spans="6:17" x14ac:dyDescent="0.2">
      <c r="F2720" s="605"/>
      <c r="G2720" s="605"/>
      <c r="H2720" s="605"/>
      <c r="I2720" s="605"/>
      <c r="J2720" s="605"/>
      <c r="K2720" s="605"/>
      <c r="L2720" s="605"/>
      <c r="M2720" s="605"/>
      <c r="N2720" s="605"/>
      <c r="O2720" s="605"/>
      <c r="P2720" s="605"/>
      <c r="Q2720" s="605"/>
    </row>
    <row r="2721" spans="6:17" x14ac:dyDescent="0.2">
      <c r="F2721" s="605"/>
      <c r="G2721" s="605"/>
      <c r="H2721" s="605"/>
      <c r="I2721" s="605"/>
      <c r="J2721" s="605"/>
      <c r="K2721" s="605"/>
      <c r="L2721" s="605"/>
      <c r="M2721" s="605"/>
      <c r="N2721" s="605"/>
      <c r="O2721" s="605"/>
      <c r="P2721" s="605"/>
      <c r="Q2721" s="605"/>
    </row>
    <row r="2722" spans="6:17" x14ac:dyDescent="0.2">
      <c r="F2722" s="605"/>
      <c r="G2722" s="605"/>
      <c r="H2722" s="605"/>
      <c r="I2722" s="605"/>
      <c r="J2722" s="605"/>
      <c r="K2722" s="605"/>
      <c r="L2722" s="605"/>
      <c r="M2722" s="605"/>
      <c r="N2722" s="605"/>
      <c r="O2722" s="605"/>
      <c r="P2722" s="605"/>
      <c r="Q2722" s="605"/>
    </row>
    <row r="2723" spans="6:17" x14ac:dyDescent="0.2">
      <c r="F2723" s="605"/>
      <c r="G2723" s="605"/>
      <c r="H2723" s="605"/>
      <c r="I2723" s="605"/>
      <c r="J2723" s="605"/>
      <c r="K2723" s="605"/>
      <c r="L2723" s="605"/>
      <c r="M2723" s="605"/>
      <c r="N2723" s="605"/>
      <c r="O2723" s="605"/>
      <c r="P2723" s="605"/>
      <c r="Q2723" s="605"/>
    </row>
    <row r="2724" spans="6:17" x14ac:dyDescent="0.2">
      <c r="F2724" s="605"/>
      <c r="G2724" s="605"/>
      <c r="H2724" s="605"/>
      <c r="I2724" s="605"/>
      <c r="J2724" s="605"/>
      <c r="K2724" s="605"/>
      <c r="L2724" s="605"/>
      <c r="M2724" s="605"/>
      <c r="N2724" s="605"/>
      <c r="O2724" s="605"/>
      <c r="P2724" s="605"/>
      <c r="Q2724" s="605"/>
    </row>
    <row r="2725" spans="6:17" x14ac:dyDescent="0.2">
      <c r="F2725" s="605"/>
      <c r="G2725" s="605"/>
      <c r="H2725" s="605"/>
      <c r="I2725" s="605"/>
      <c r="J2725" s="605"/>
      <c r="K2725" s="605"/>
      <c r="L2725" s="605"/>
      <c r="M2725" s="605"/>
      <c r="N2725" s="605"/>
      <c r="O2725" s="605"/>
      <c r="P2725" s="605"/>
      <c r="Q2725" s="605"/>
    </row>
    <row r="2726" spans="6:17" x14ac:dyDescent="0.2">
      <c r="F2726" s="605"/>
      <c r="G2726" s="605"/>
      <c r="H2726" s="605"/>
      <c r="I2726" s="605"/>
      <c r="J2726" s="605"/>
      <c r="K2726" s="605"/>
      <c r="L2726" s="605"/>
      <c r="M2726" s="605"/>
      <c r="N2726" s="605"/>
      <c r="O2726" s="605"/>
      <c r="P2726" s="605"/>
      <c r="Q2726" s="605"/>
    </row>
    <row r="2727" spans="6:17" x14ac:dyDescent="0.2">
      <c r="F2727" s="605"/>
      <c r="G2727" s="605"/>
      <c r="H2727" s="605"/>
      <c r="I2727" s="605"/>
      <c r="J2727" s="605"/>
      <c r="K2727" s="605"/>
      <c r="L2727" s="605"/>
      <c r="M2727" s="605"/>
      <c r="N2727" s="605"/>
      <c r="O2727" s="605"/>
      <c r="P2727" s="605"/>
      <c r="Q2727" s="605"/>
    </row>
    <row r="2728" spans="6:17" x14ac:dyDescent="0.2">
      <c r="F2728" s="605"/>
      <c r="G2728" s="605"/>
      <c r="H2728" s="605"/>
      <c r="I2728" s="605"/>
      <c r="J2728" s="605"/>
      <c r="K2728" s="605"/>
      <c r="L2728" s="605"/>
      <c r="M2728" s="605"/>
      <c r="N2728" s="605"/>
      <c r="O2728" s="605"/>
      <c r="P2728" s="605"/>
      <c r="Q2728" s="605"/>
    </row>
    <row r="2729" spans="6:17" x14ac:dyDescent="0.2">
      <c r="F2729" s="605"/>
      <c r="G2729" s="605"/>
      <c r="H2729" s="605"/>
      <c r="I2729" s="605"/>
      <c r="J2729" s="605"/>
      <c r="K2729" s="605"/>
      <c r="L2729" s="605"/>
      <c r="M2729" s="605"/>
      <c r="N2729" s="605"/>
      <c r="O2729" s="605"/>
      <c r="P2729" s="605"/>
      <c r="Q2729" s="605"/>
    </row>
    <row r="2730" spans="6:17" x14ac:dyDescent="0.2">
      <c r="F2730" s="605"/>
      <c r="G2730" s="605"/>
      <c r="H2730" s="605"/>
      <c r="I2730" s="605"/>
      <c r="J2730" s="605"/>
      <c r="K2730" s="605"/>
      <c r="L2730" s="605"/>
      <c r="M2730" s="605"/>
      <c r="N2730" s="605"/>
      <c r="O2730" s="605"/>
      <c r="P2730" s="605"/>
      <c r="Q2730" s="605"/>
    </row>
    <row r="2731" spans="6:17" x14ac:dyDescent="0.2">
      <c r="F2731" s="605"/>
      <c r="G2731" s="605"/>
      <c r="H2731" s="605"/>
      <c r="I2731" s="605"/>
      <c r="J2731" s="605"/>
      <c r="K2731" s="605"/>
      <c r="L2731" s="605"/>
      <c r="M2731" s="605"/>
      <c r="N2731" s="605"/>
      <c r="O2731" s="605"/>
      <c r="P2731" s="605"/>
      <c r="Q2731" s="605"/>
    </row>
    <row r="2732" spans="6:17" x14ac:dyDescent="0.2">
      <c r="F2732" s="605"/>
      <c r="G2732" s="605"/>
      <c r="H2732" s="605"/>
      <c r="I2732" s="605"/>
      <c r="J2732" s="605"/>
      <c r="K2732" s="605"/>
      <c r="L2732" s="605"/>
      <c r="M2732" s="605"/>
      <c r="N2732" s="605"/>
      <c r="O2732" s="605"/>
      <c r="P2732" s="605"/>
      <c r="Q2732" s="605"/>
    </row>
    <row r="2733" spans="6:17" x14ac:dyDescent="0.2">
      <c r="F2733" s="605"/>
      <c r="G2733" s="605"/>
      <c r="H2733" s="605"/>
      <c r="I2733" s="605"/>
      <c r="J2733" s="605"/>
      <c r="K2733" s="605"/>
      <c r="L2733" s="605"/>
      <c r="M2733" s="605"/>
      <c r="N2733" s="605"/>
      <c r="O2733" s="605"/>
      <c r="P2733" s="605"/>
      <c r="Q2733" s="605"/>
    </row>
    <row r="2734" spans="6:17" x14ac:dyDescent="0.2">
      <c r="F2734" s="605"/>
      <c r="G2734" s="605"/>
      <c r="H2734" s="605"/>
      <c r="I2734" s="605"/>
      <c r="J2734" s="605"/>
      <c r="K2734" s="605"/>
      <c r="L2734" s="605"/>
      <c r="M2734" s="605"/>
      <c r="N2734" s="605"/>
      <c r="O2734" s="605"/>
      <c r="P2734" s="605"/>
      <c r="Q2734" s="605"/>
    </row>
    <row r="2735" spans="6:17" x14ac:dyDescent="0.2">
      <c r="F2735" s="605"/>
      <c r="G2735" s="605"/>
      <c r="H2735" s="605"/>
      <c r="I2735" s="605"/>
      <c r="J2735" s="605"/>
      <c r="K2735" s="605"/>
      <c r="L2735" s="605"/>
      <c r="M2735" s="605"/>
      <c r="N2735" s="605"/>
      <c r="O2735" s="605"/>
      <c r="P2735" s="605"/>
      <c r="Q2735" s="605"/>
    </row>
    <row r="2736" spans="6:17" x14ac:dyDescent="0.2">
      <c r="F2736" s="605"/>
      <c r="G2736" s="605"/>
      <c r="H2736" s="605"/>
      <c r="I2736" s="605"/>
      <c r="J2736" s="605"/>
      <c r="K2736" s="605"/>
      <c r="L2736" s="605"/>
      <c r="M2736" s="605"/>
      <c r="N2736" s="605"/>
      <c r="O2736" s="605"/>
      <c r="P2736" s="605"/>
      <c r="Q2736" s="605"/>
    </row>
    <row r="2737" spans="6:17" x14ac:dyDescent="0.2">
      <c r="F2737" s="605"/>
      <c r="G2737" s="605"/>
      <c r="H2737" s="605"/>
      <c r="I2737" s="605"/>
      <c r="J2737" s="605"/>
      <c r="K2737" s="605"/>
      <c r="L2737" s="605"/>
      <c r="M2737" s="605"/>
      <c r="N2737" s="605"/>
      <c r="O2737" s="605"/>
      <c r="P2737" s="605"/>
      <c r="Q2737" s="605"/>
    </row>
    <row r="2738" spans="6:17" x14ac:dyDescent="0.2">
      <c r="F2738" s="605"/>
      <c r="G2738" s="605"/>
      <c r="H2738" s="605"/>
      <c r="I2738" s="605"/>
      <c r="J2738" s="605"/>
      <c r="K2738" s="605"/>
      <c r="L2738" s="605"/>
      <c r="M2738" s="605"/>
      <c r="N2738" s="605"/>
      <c r="O2738" s="605"/>
      <c r="P2738" s="605"/>
      <c r="Q2738" s="605"/>
    </row>
    <row r="2739" spans="6:17" x14ac:dyDescent="0.2">
      <c r="F2739" s="605"/>
      <c r="G2739" s="605"/>
      <c r="H2739" s="605"/>
      <c r="I2739" s="605"/>
      <c r="J2739" s="605"/>
      <c r="K2739" s="605"/>
      <c r="L2739" s="605"/>
      <c r="M2739" s="605"/>
      <c r="N2739" s="605"/>
      <c r="O2739" s="605"/>
      <c r="P2739" s="605"/>
      <c r="Q2739" s="605"/>
    </row>
    <row r="2740" spans="6:17" x14ac:dyDescent="0.2">
      <c r="F2740" s="605"/>
      <c r="G2740" s="605"/>
      <c r="H2740" s="605"/>
      <c r="I2740" s="605"/>
      <c r="J2740" s="605"/>
      <c r="K2740" s="605"/>
      <c r="L2740" s="605"/>
      <c r="M2740" s="605"/>
      <c r="N2740" s="605"/>
      <c r="O2740" s="605"/>
      <c r="P2740" s="605"/>
      <c r="Q2740" s="605"/>
    </row>
    <row r="2741" spans="6:17" x14ac:dyDescent="0.2">
      <c r="F2741" s="605"/>
      <c r="G2741" s="605"/>
      <c r="H2741" s="605"/>
      <c r="I2741" s="605"/>
      <c r="J2741" s="605"/>
      <c r="K2741" s="605"/>
      <c r="L2741" s="605"/>
      <c r="M2741" s="605"/>
      <c r="N2741" s="605"/>
      <c r="O2741" s="605"/>
      <c r="P2741" s="605"/>
      <c r="Q2741" s="605"/>
    </row>
    <row r="2742" spans="6:17" x14ac:dyDescent="0.2">
      <c r="F2742" s="605"/>
      <c r="G2742" s="605"/>
      <c r="H2742" s="605"/>
      <c r="I2742" s="605"/>
      <c r="J2742" s="605"/>
      <c r="K2742" s="605"/>
      <c r="L2742" s="605"/>
      <c r="M2742" s="605"/>
      <c r="N2742" s="605"/>
      <c r="O2742" s="605"/>
      <c r="P2742" s="605"/>
      <c r="Q2742" s="605"/>
    </row>
    <row r="2743" spans="6:17" x14ac:dyDescent="0.2">
      <c r="F2743" s="605"/>
      <c r="G2743" s="605"/>
      <c r="H2743" s="605"/>
      <c r="I2743" s="605"/>
      <c r="J2743" s="605"/>
      <c r="K2743" s="605"/>
      <c r="L2743" s="605"/>
      <c r="M2743" s="605"/>
      <c r="N2743" s="605"/>
      <c r="O2743" s="605"/>
      <c r="P2743" s="605"/>
      <c r="Q2743" s="605"/>
    </row>
    <row r="2744" spans="6:17" x14ac:dyDescent="0.2">
      <c r="F2744" s="605"/>
      <c r="G2744" s="605"/>
      <c r="H2744" s="605"/>
      <c r="I2744" s="605"/>
      <c r="J2744" s="605"/>
      <c r="K2744" s="605"/>
      <c r="L2744" s="605"/>
      <c r="M2744" s="605"/>
      <c r="N2744" s="605"/>
      <c r="O2744" s="605"/>
      <c r="P2744" s="605"/>
      <c r="Q2744" s="605"/>
    </row>
    <row r="2745" spans="6:17" x14ac:dyDescent="0.2">
      <c r="F2745" s="605"/>
      <c r="G2745" s="605"/>
      <c r="H2745" s="605"/>
      <c r="I2745" s="605"/>
      <c r="J2745" s="605"/>
      <c r="K2745" s="605"/>
      <c r="L2745" s="605"/>
      <c r="M2745" s="605"/>
      <c r="N2745" s="605"/>
      <c r="O2745" s="605"/>
      <c r="P2745" s="605"/>
      <c r="Q2745" s="605"/>
    </row>
    <row r="2746" spans="6:17" x14ac:dyDescent="0.2">
      <c r="F2746" s="605"/>
      <c r="G2746" s="605"/>
      <c r="H2746" s="605"/>
      <c r="I2746" s="605"/>
      <c r="J2746" s="605"/>
      <c r="K2746" s="605"/>
      <c r="L2746" s="605"/>
      <c r="M2746" s="605"/>
      <c r="N2746" s="605"/>
      <c r="O2746" s="605"/>
      <c r="P2746" s="605"/>
      <c r="Q2746" s="605"/>
    </row>
    <row r="2747" spans="6:17" x14ac:dyDescent="0.2">
      <c r="F2747" s="605"/>
      <c r="G2747" s="605"/>
      <c r="H2747" s="605"/>
      <c r="I2747" s="605"/>
      <c r="J2747" s="605"/>
      <c r="K2747" s="605"/>
      <c r="L2747" s="605"/>
      <c r="M2747" s="605"/>
      <c r="N2747" s="605"/>
      <c r="O2747" s="605"/>
      <c r="P2747" s="605"/>
      <c r="Q2747" s="605"/>
    </row>
    <row r="2748" spans="6:17" x14ac:dyDescent="0.2">
      <c r="F2748" s="605"/>
      <c r="G2748" s="605"/>
      <c r="H2748" s="605"/>
      <c r="I2748" s="605"/>
      <c r="J2748" s="605"/>
      <c r="K2748" s="605"/>
      <c r="L2748" s="605"/>
      <c r="M2748" s="605"/>
      <c r="N2748" s="605"/>
      <c r="O2748" s="605"/>
      <c r="P2748" s="605"/>
      <c r="Q2748" s="605"/>
    </row>
    <row r="2749" spans="6:17" x14ac:dyDescent="0.2">
      <c r="F2749" s="605"/>
      <c r="G2749" s="605"/>
      <c r="H2749" s="605"/>
      <c r="I2749" s="605"/>
      <c r="J2749" s="605"/>
      <c r="K2749" s="605"/>
      <c r="L2749" s="605"/>
      <c r="M2749" s="605"/>
      <c r="N2749" s="605"/>
      <c r="O2749" s="605"/>
      <c r="P2749" s="605"/>
      <c r="Q2749" s="605"/>
    </row>
    <row r="2750" spans="6:17" x14ac:dyDescent="0.2">
      <c r="F2750" s="605"/>
      <c r="G2750" s="605"/>
      <c r="H2750" s="605"/>
      <c r="I2750" s="605"/>
      <c r="J2750" s="605"/>
      <c r="K2750" s="605"/>
      <c r="L2750" s="605"/>
      <c r="M2750" s="605"/>
      <c r="N2750" s="605"/>
      <c r="O2750" s="605"/>
      <c r="P2750" s="605"/>
      <c r="Q2750" s="605"/>
    </row>
    <row r="2751" spans="6:17" x14ac:dyDescent="0.2">
      <c r="F2751" s="605"/>
      <c r="G2751" s="605"/>
      <c r="H2751" s="605"/>
      <c r="I2751" s="605"/>
      <c r="J2751" s="605"/>
      <c r="K2751" s="605"/>
      <c r="L2751" s="605"/>
      <c r="M2751" s="605"/>
      <c r="N2751" s="605"/>
      <c r="O2751" s="605"/>
      <c r="P2751" s="605"/>
      <c r="Q2751" s="605"/>
    </row>
    <row r="2752" spans="6:17" x14ac:dyDescent="0.2">
      <c r="F2752" s="605"/>
      <c r="G2752" s="605"/>
      <c r="H2752" s="605"/>
      <c r="I2752" s="605"/>
      <c r="J2752" s="605"/>
      <c r="K2752" s="605"/>
      <c r="L2752" s="605"/>
      <c r="M2752" s="605"/>
      <c r="N2752" s="605"/>
      <c r="O2752" s="605"/>
      <c r="P2752" s="605"/>
      <c r="Q2752" s="605"/>
    </row>
    <row r="2753" spans="6:17" x14ac:dyDescent="0.2">
      <c r="F2753" s="605"/>
      <c r="G2753" s="605"/>
      <c r="H2753" s="605"/>
      <c r="I2753" s="605"/>
      <c r="J2753" s="605"/>
      <c r="K2753" s="605"/>
      <c r="L2753" s="605"/>
      <c r="M2753" s="605"/>
      <c r="N2753" s="605"/>
      <c r="O2753" s="605"/>
      <c r="P2753" s="605"/>
      <c r="Q2753" s="605"/>
    </row>
    <row r="2754" spans="6:17" x14ac:dyDescent="0.2">
      <c r="F2754" s="605"/>
      <c r="G2754" s="605"/>
      <c r="H2754" s="605"/>
      <c r="I2754" s="605"/>
      <c r="J2754" s="605"/>
      <c r="K2754" s="605"/>
      <c r="L2754" s="605"/>
      <c r="M2754" s="605"/>
      <c r="N2754" s="605"/>
      <c r="O2754" s="605"/>
      <c r="P2754" s="605"/>
      <c r="Q2754" s="605"/>
    </row>
    <row r="2755" spans="6:17" x14ac:dyDescent="0.2">
      <c r="F2755" s="605"/>
      <c r="G2755" s="605"/>
      <c r="H2755" s="605"/>
      <c r="I2755" s="605"/>
      <c r="J2755" s="605"/>
      <c r="K2755" s="605"/>
      <c r="L2755" s="605"/>
      <c r="M2755" s="605"/>
      <c r="N2755" s="605"/>
      <c r="O2755" s="605"/>
      <c r="P2755" s="605"/>
      <c r="Q2755" s="605"/>
    </row>
    <row r="2756" spans="6:17" x14ac:dyDescent="0.2">
      <c r="F2756" s="605"/>
      <c r="G2756" s="605"/>
      <c r="H2756" s="605"/>
      <c r="I2756" s="605"/>
      <c r="J2756" s="605"/>
      <c r="K2756" s="605"/>
      <c r="L2756" s="605"/>
      <c r="M2756" s="605"/>
      <c r="N2756" s="605"/>
      <c r="O2756" s="605"/>
      <c r="P2756" s="605"/>
      <c r="Q2756" s="605"/>
    </row>
    <row r="2757" spans="6:17" x14ac:dyDescent="0.2">
      <c r="F2757" s="605"/>
      <c r="G2757" s="605"/>
      <c r="H2757" s="605"/>
      <c r="I2757" s="605"/>
      <c r="J2757" s="605"/>
      <c r="K2757" s="605"/>
      <c r="L2757" s="605"/>
      <c r="M2757" s="605"/>
      <c r="N2757" s="605"/>
      <c r="O2757" s="605"/>
      <c r="P2757" s="605"/>
      <c r="Q2757" s="605"/>
    </row>
    <row r="2758" spans="6:17" x14ac:dyDescent="0.2">
      <c r="F2758" s="605"/>
      <c r="G2758" s="605"/>
      <c r="H2758" s="605"/>
      <c r="I2758" s="605"/>
      <c r="J2758" s="605"/>
      <c r="K2758" s="605"/>
      <c r="L2758" s="605"/>
      <c r="M2758" s="605"/>
      <c r="N2758" s="605"/>
      <c r="O2758" s="605"/>
      <c r="P2758" s="605"/>
      <c r="Q2758" s="605"/>
    </row>
    <row r="2759" spans="6:17" x14ac:dyDescent="0.2">
      <c r="F2759" s="605"/>
      <c r="G2759" s="605"/>
      <c r="H2759" s="605"/>
      <c r="I2759" s="605"/>
      <c r="J2759" s="605"/>
      <c r="K2759" s="605"/>
      <c r="L2759" s="605"/>
      <c r="M2759" s="605"/>
      <c r="N2759" s="605"/>
      <c r="O2759" s="605"/>
      <c r="P2759" s="605"/>
      <c r="Q2759" s="605"/>
    </row>
    <row r="2760" spans="6:17" x14ac:dyDescent="0.2">
      <c r="F2760" s="605"/>
      <c r="G2760" s="605"/>
      <c r="H2760" s="605"/>
      <c r="I2760" s="605"/>
      <c r="J2760" s="605"/>
      <c r="K2760" s="605"/>
      <c r="L2760" s="605"/>
      <c r="M2760" s="605"/>
      <c r="N2760" s="605"/>
      <c r="O2760" s="605"/>
      <c r="P2760" s="605"/>
      <c r="Q2760" s="605"/>
    </row>
    <row r="2761" spans="6:17" x14ac:dyDescent="0.2">
      <c r="F2761" s="605"/>
      <c r="G2761" s="605"/>
      <c r="H2761" s="605"/>
      <c r="I2761" s="605"/>
      <c r="J2761" s="605"/>
      <c r="K2761" s="605"/>
      <c r="L2761" s="605"/>
      <c r="M2761" s="605"/>
      <c r="N2761" s="605"/>
      <c r="O2761" s="605"/>
      <c r="P2761" s="605"/>
      <c r="Q2761" s="605"/>
    </row>
    <row r="2762" spans="6:17" x14ac:dyDescent="0.2">
      <c r="F2762" s="605"/>
      <c r="G2762" s="605"/>
      <c r="H2762" s="605"/>
      <c r="I2762" s="605"/>
      <c r="J2762" s="605"/>
      <c r="K2762" s="605"/>
      <c r="L2762" s="605"/>
      <c r="M2762" s="605"/>
      <c r="N2762" s="605"/>
      <c r="O2762" s="605"/>
      <c r="P2762" s="605"/>
      <c r="Q2762" s="605"/>
    </row>
    <row r="2763" spans="6:17" x14ac:dyDescent="0.2">
      <c r="F2763" s="605"/>
      <c r="G2763" s="605"/>
      <c r="H2763" s="605"/>
      <c r="I2763" s="605"/>
      <c r="J2763" s="605"/>
      <c r="K2763" s="605"/>
      <c r="L2763" s="605"/>
      <c r="M2763" s="605"/>
      <c r="N2763" s="605"/>
      <c r="O2763" s="605"/>
      <c r="P2763" s="605"/>
      <c r="Q2763" s="605"/>
    </row>
    <row r="2764" spans="6:17" x14ac:dyDescent="0.2">
      <c r="F2764" s="605"/>
      <c r="G2764" s="605"/>
      <c r="H2764" s="605"/>
      <c r="I2764" s="605"/>
      <c r="J2764" s="605"/>
      <c r="K2764" s="605"/>
      <c r="L2764" s="605"/>
      <c r="M2764" s="605"/>
      <c r="N2764" s="605"/>
      <c r="O2764" s="605"/>
      <c r="P2764" s="605"/>
      <c r="Q2764" s="605"/>
    </row>
    <row r="2765" spans="6:17" x14ac:dyDescent="0.2">
      <c r="F2765" s="605"/>
      <c r="G2765" s="605"/>
      <c r="H2765" s="605"/>
      <c r="I2765" s="605"/>
      <c r="J2765" s="605"/>
      <c r="K2765" s="605"/>
      <c r="L2765" s="605"/>
      <c r="M2765" s="605"/>
      <c r="N2765" s="605"/>
      <c r="O2765" s="605"/>
      <c r="P2765" s="605"/>
      <c r="Q2765" s="605"/>
    </row>
    <row r="2766" spans="6:17" x14ac:dyDescent="0.2">
      <c r="F2766" s="605"/>
      <c r="G2766" s="605"/>
      <c r="H2766" s="605"/>
      <c r="I2766" s="605"/>
      <c r="J2766" s="605"/>
      <c r="K2766" s="605"/>
      <c r="L2766" s="605"/>
      <c r="M2766" s="605"/>
      <c r="N2766" s="605"/>
      <c r="O2766" s="605"/>
      <c r="P2766" s="605"/>
      <c r="Q2766" s="605"/>
    </row>
    <row r="2767" spans="6:17" x14ac:dyDescent="0.2">
      <c r="F2767" s="605"/>
      <c r="G2767" s="605"/>
      <c r="H2767" s="605"/>
      <c r="I2767" s="605"/>
      <c r="J2767" s="605"/>
      <c r="K2767" s="605"/>
      <c r="L2767" s="605"/>
      <c r="M2767" s="605"/>
      <c r="N2767" s="605"/>
      <c r="O2767" s="605"/>
      <c r="P2767" s="605"/>
      <c r="Q2767" s="605"/>
    </row>
    <row r="2768" spans="6:17" x14ac:dyDescent="0.2">
      <c r="F2768" s="605"/>
      <c r="G2768" s="605"/>
      <c r="H2768" s="605"/>
      <c r="I2768" s="605"/>
      <c r="J2768" s="605"/>
      <c r="K2768" s="605"/>
      <c r="L2768" s="605"/>
      <c r="M2768" s="605"/>
      <c r="N2768" s="605"/>
      <c r="O2768" s="605"/>
      <c r="P2768" s="605"/>
      <c r="Q2768" s="605"/>
    </row>
    <row r="2769" spans="6:17" x14ac:dyDescent="0.2">
      <c r="F2769" s="605"/>
      <c r="G2769" s="605"/>
      <c r="H2769" s="605"/>
      <c r="I2769" s="605"/>
      <c r="J2769" s="605"/>
      <c r="K2769" s="605"/>
      <c r="L2769" s="605"/>
      <c r="M2769" s="605"/>
      <c r="N2769" s="605"/>
      <c r="O2769" s="605"/>
      <c r="P2769" s="605"/>
      <c r="Q2769" s="605"/>
    </row>
    <row r="2770" spans="6:17" x14ac:dyDescent="0.2">
      <c r="F2770" s="605"/>
      <c r="G2770" s="605"/>
      <c r="H2770" s="605"/>
      <c r="I2770" s="605"/>
      <c r="J2770" s="605"/>
      <c r="K2770" s="605"/>
      <c r="L2770" s="605"/>
      <c r="M2770" s="605"/>
      <c r="N2770" s="605"/>
      <c r="O2770" s="605"/>
      <c r="P2770" s="605"/>
      <c r="Q2770" s="605"/>
    </row>
    <row r="2771" spans="6:17" x14ac:dyDescent="0.2">
      <c r="F2771" s="605"/>
      <c r="G2771" s="605"/>
      <c r="H2771" s="605"/>
      <c r="I2771" s="605"/>
      <c r="J2771" s="605"/>
      <c r="K2771" s="605"/>
      <c r="L2771" s="605"/>
      <c r="M2771" s="605"/>
      <c r="N2771" s="605"/>
      <c r="O2771" s="605"/>
      <c r="P2771" s="605"/>
      <c r="Q2771" s="605"/>
    </row>
    <row r="2772" spans="6:17" x14ac:dyDescent="0.2">
      <c r="F2772" s="605"/>
      <c r="G2772" s="605"/>
      <c r="H2772" s="605"/>
      <c r="I2772" s="605"/>
      <c r="J2772" s="605"/>
      <c r="K2772" s="605"/>
      <c r="L2772" s="605"/>
      <c r="M2772" s="605"/>
      <c r="N2772" s="605"/>
      <c r="O2772" s="605"/>
      <c r="P2772" s="605"/>
      <c r="Q2772" s="605"/>
    </row>
    <row r="2773" spans="6:17" x14ac:dyDescent="0.2">
      <c r="F2773" s="605"/>
      <c r="G2773" s="605"/>
      <c r="H2773" s="605"/>
      <c r="I2773" s="605"/>
      <c r="J2773" s="605"/>
      <c r="K2773" s="605"/>
      <c r="L2773" s="605"/>
      <c r="M2773" s="605"/>
      <c r="N2773" s="605"/>
      <c r="O2773" s="605"/>
      <c r="P2773" s="605"/>
      <c r="Q2773" s="605"/>
    </row>
    <row r="2774" spans="6:17" x14ac:dyDescent="0.2">
      <c r="F2774" s="605"/>
      <c r="G2774" s="605"/>
      <c r="H2774" s="605"/>
      <c r="I2774" s="605"/>
      <c r="J2774" s="605"/>
      <c r="K2774" s="605"/>
      <c r="L2774" s="605"/>
      <c r="M2774" s="605"/>
      <c r="N2774" s="605"/>
      <c r="O2774" s="605"/>
      <c r="P2774" s="605"/>
      <c r="Q2774" s="605"/>
    </row>
    <row r="2775" spans="6:17" x14ac:dyDescent="0.2">
      <c r="F2775" s="605"/>
      <c r="G2775" s="605"/>
      <c r="H2775" s="605"/>
      <c r="I2775" s="605"/>
      <c r="J2775" s="605"/>
      <c r="K2775" s="605"/>
      <c r="L2775" s="605"/>
      <c r="M2775" s="605"/>
      <c r="N2775" s="605"/>
      <c r="O2775" s="605"/>
      <c r="P2775" s="605"/>
      <c r="Q2775" s="605"/>
    </row>
    <row r="2776" spans="6:17" x14ac:dyDescent="0.2">
      <c r="F2776" s="605"/>
      <c r="G2776" s="605"/>
      <c r="H2776" s="605"/>
      <c r="I2776" s="605"/>
      <c r="J2776" s="605"/>
      <c r="K2776" s="605"/>
      <c r="L2776" s="605"/>
      <c r="M2776" s="605"/>
      <c r="N2776" s="605"/>
      <c r="O2776" s="605"/>
      <c r="P2776" s="605"/>
      <c r="Q2776" s="605"/>
    </row>
    <row r="2777" spans="6:17" x14ac:dyDescent="0.2"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</row>
    <row r="2778" spans="6:17" x14ac:dyDescent="0.2">
      <c r="F2778" s="605"/>
      <c r="G2778" s="605"/>
      <c r="H2778" s="605"/>
      <c r="I2778" s="605"/>
      <c r="J2778" s="605"/>
      <c r="K2778" s="605"/>
      <c r="L2778" s="605"/>
      <c r="M2778" s="605"/>
      <c r="N2778" s="605"/>
      <c r="O2778" s="605"/>
      <c r="P2778" s="605"/>
      <c r="Q2778" s="605"/>
    </row>
    <row r="2779" spans="6:17" x14ac:dyDescent="0.2">
      <c r="F2779" s="605"/>
      <c r="G2779" s="605"/>
      <c r="H2779" s="605"/>
      <c r="I2779" s="605"/>
      <c r="J2779" s="605"/>
      <c r="K2779" s="605"/>
      <c r="L2779" s="605"/>
      <c r="M2779" s="605"/>
      <c r="N2779" s="605"/>
      <c r="O2779" s="605"/>
      <c r="P2779" s="605"/>
      <c r="Q2779" s="605"/>
    </row>
    <row r="2780" spans="6:17" x14ac:dyDescent="0.2">
      <c r="F2780" s="605"/>
      <c r="G2780" s="605"/>
      <c r="H2780" s="605"/>
      <c r="I2780" s="605"/>
      <c r="J2780" s="605"/>
      <c r="K2780" s="605"/>
      <c r="L2780" s="605"/>
      <c r="M2780" s="605"/>
      <c r="N2780" s="605"/>
      <c r="O2780" s="605"/>
      <c r="P2780" s="605"/>
      <c r="Q2780" s="605"/>
    </row>
    <row r="2781" spans="6:17" x14ac:dyDescent="0.2">
      <c r="F2781" s="605"/>
      <c r="G2781" s="605"/>
      <c r="H2781" s="605"/>
      <c r="I2781" s="605"/>
      <c r="J2781" s="605"/>
      <c r="K2781" s="605"/>
      <c r="L2781" s="605"/>
      <c r="M2781" s="605"/>
      <c r="N2781" s="605"/>
      <c r="O2781" s="605"/>
      <c r="P2781" s="605"/>
      <c r="Q2781" s="605"/>
    </row>
    <row r="2782" spans="6:17" x14ac:dyDescent="0.2">
      <c r="F2782" s="605"/>
      <c r="G2782" s="605"/>
      <c r="H2782" s="605"/>
      <c r="I2782" s="605"/>
      <c r="J2782" s="605"/>
      <c r="K2782" s="605"/>
      <c r="L2782" s="605"/>
      <c r="M2782" s="605"/>
      <c r="N2782" s="605"/>
      <c r="O2782" s="605"/>
      <c r="P2782" s="605"/>
      <c r="Q2782" s="605"/>
    </row>
    <row r="2783" spans="6:17" x14ac:dyDescent="0.2">
      <c r="F2783" s="605"/>
      <c r="G2783" s="605"/>
      <c r="H2783" s="605"/>
      <c r="I2783" s="605"/>
      <c r="J2783" s="605"/>
      <c r="K2783" s="605"/>
      <c r="L2783" s="605"/>
      <c r="M2783" s="605"/>
      <c r="N2783" s="605"/>
      <c r="O2783" s="605"/>
      <c r="P2783" s="605"/>
      <c r="Q2783" s="605"/>
    </row>
    <row r="2784" spans="6:17" x14ac:dyDescent="0.2">
      <c r="F2784" s="605"/>
      <c r="G2784" s="605"/>
      <c r="H2784" s="605"/>
      <c r="I2784" s="605"/>
      <c r="J2784" s="605"/>
      <c r="K2784" s="605"/>
      <c r="L2784" s="605"/>
      <c r="M2784" s="605"/>
      <c r="N2784" s="605"/>
      <c r="O2784" s="605"/>
      <c r="P2784" s="605"/>
      <c r="Q2784" s="605"/>
    </row>
    <row r="2785" spans="6:17" x14ac:dyDescent="0.2">
      <c r="F2785" s="605"/>
      <c r="G2785" s="605"/>
      <c r="H2785" s="605"/>
      <c r="I2785" s="605"/>
      <c r="J2785" s="605"/>
      <c r="K2785" s="605"/>
      <c r="L2785" s="605"/>
      <c r="M2785" s="605"/>
      <c r="N2785" s="605"/>
      <c r="O2785" s="605"/>
      <c r="P2785" s="605"/>
      <c r="Q2785" s="605"/>
    </row>
    <row r="2786" spans="6:17" x14ac:dyDescent="0.2">
      <c r="F2786" s="605"/>
      <c r="G2786" s="605"/>
      <c r="H2786" s="605"/>
      <c r="I2786" s="605"/>
      <c r="J2786" s="605"/>
      <c r="K2786" s="605"/>
      <c r="L2786" s="605"/>
      <c r="M2786" s="605"/>
      <c r="N2786" s="605"/>
      <c r="O2786" s="605"/>
      <c r="P2786" s="605"/>
      <c r="Q2786" s="605"/>
    </row>
    <row r="2787" spans="6:17" x14ac:dyDescent="0.2">
      <c r="F2787" s="605"/>
      <c r="G2787" s="605"/>
      <c r="H2787" s="605"/>
      <c r="I2787" s="605"/>
      <c r="J2787" s="605"/>
      <c r="K2787" s="605"/>
      <c r="L2787" s="605"/>
      <c r="M2787" s="605"/>
      <c r="N2787" s="605"/>
      <c r="O2787" s="605"/>
      <c r="P2787" s="605"/>
      <c r="Q2787" s="605"/>
    </row>
    <row r="2788" spans="6:17" x14ac:dyDescent="0.2">
      <c r="F2788" s="605"/>
      <c r="G2788" s="605"/>
      <c r="H2788" s="605"/>
      <c r="I2788" s="605"/>
      <c r="J2788" s="605"/>
      <c r="K2788" s="605"/>
      <c r="L2788" s="605"/>
      <c r="M2788" s="605"/>
      <c r="N2788" s="605"/>
      <c r="O2788" s="605"/>
      <c r="P2788" s="605"/>
      <c r="Q2788" s="605"/>
    </row>
    <row r="2789" spans="6:17" x14ac:dyDescent="0.2">
      <c r="F2789" s="605"/>
      <c r="G2789" s="605"/>
      <c r="H2789" s="605"/>
      <c r="I2789" s="605"/>
      <c r="J2789" s="605"/>
      <c r="K2789" s="605"/>
      <c r="L2789" s="605"/>
      <c r="M2789" s="605"/>
      <c r="N2789" s="605"/>
      <c r="O2789" s="605"/>
      <c r="P2789" s="605"/>
      <c r="Q2789" s="605"/>
    </row>
    <row r="2790" spans="6:17" x14ac:dyDescent="0.2">
      <c r="F2790" s="605"/>
      <c r="G2790" s="605"/>
      <c r="H2790" s="605"/>
      <c r="I2790" s="605"/>
      <c r="J2790" s="605"/>
      <c r="K2790" s="605"/>
      <c r="L2790" s="605"/>
      <c r="M2790" s="605"/>
      <c r="N2790" s="605"/>
      <c r="O2790" s="605"/>
      <c r="P2790" s="605"/>
      <c r="Q2790" s="605"/>
    </row>
    <row r="2791" spans="6:17" x14ac:dyDescent="0.2">
      <c r="F2791" s="605"/>
      <c r="G2791" s="605"/>
      <c r="H2791" s="605"/>
      <c r="I2791" s="605"/>
      <c r="J2791" s="605"/>
      <c r="K2791" s="605"/>
      <c r="L2791" s="605"/>
      <c r="M2791" s="605"/>
      <c r="N2791" s="605"/>
      <c r="O2791" s="605"/>
      <c r="P2791" s="605"/>
      <c r="Q2791" s="605"/>
    </row>
    <row r="2792" spans="6:17" x14ac:dyDescent="0.2">
      <c r="F2792" s="605"/>
      <c r="G2792" s="605"/>
      <c r="H2792" s="605"/>
      <c r="I2792" s="605"/>
      <c r="J2792" s="605"/>
      <c r="K2792" s="605"/>
      <c r="L2792" s="605"/>
      <c r="M2792" s="605"/>
      <c r="N2792" s="605"/>
      <c r="O2792" s="605"/>
      <c r="P2792" s="605"/>
      <c r="Q2792" s="605"/>
    </row>
    <row r="2793" spans="6:17" x14ac:dyDescent="0.2">
      <c r="F2793" s="605"/>
      <c r="G2793" s="605"/>
      <c r="H2793" s="605"/>
      <c r="I2793" s="605"/>
      <c r="J2793" s="605"/>
      <c r="K2793" s="605"/>
      <c r="L2793" s="605"/>
      <c r="M2793" s="605"/>
      <c r="N2793" s="605"/>
      <c r="O2793" s="605"/>
      <c r="P2793" s="605"/>
      <c r="Q2793" s="605"/>
    </row>
    <row r="2794" spans="6:17" x14ac:dyDescent="0.2">
      <c r="F2794" s="605"/>
      <c r="G2794" s="605"/>
      <c r="H2794" s="605"/>
      <c r="I2794" s="605"/>
      <c r="J2794" s="605"/>
      <c r="K2794" s="605"/>
      <c r="L2794" s="605"/>
      <c r="M2794" s="605"/>
      <c r="N2794" s="605"/>
      <c r="O2794" s="605"/>
      <c r="P2794" s="605"/>
      <c r="Q2794" s="605"/>
    </row>
    <row r="2795" spans="6:17" x14ac:dyDescent="0.2">
      <c r="F2795" s="605"/>
      <c r="G2795" s="605"/>
      <c r="H2795" s="605"/>
      <c r="I2795" s="605"/>
      <c r="J2795" s="605"/>
      <c r="K2795" s="605"/>
      <c r="L2795" s="605"/>
      <c r="M2795" s="605"/>
      <c r="N2795" s="605"/>
      <c r="O2795" s="605"/>
      <c r="P2795" s="605"/>
      <c r="Q2795" s="605"/>
    </row>
    <row r="2796" spans="6:17" x14ac:dyDescent="0.2">
      <c r="F2796" s="605"/>
      <c r="G2796" s="605"/>
      <c r="H2796" s="605"/>
      <c r="I2796" s="605"/>
      <c r="J2796" s="605"/>
      <c r="K2796" s="605"/>
      <c r="L2796" s="605"/>
      <c r="M2796" s="605"/>
      <c r="N2796" s="605"/>
      <c r="O2796" s="605"/>
      <c r="P2796" s="605"/>
      <c r="Q2796" s="605"/>
    </row>
    <row r="2797" spans="6:17" x14ac:dyDescent="0.2">
      <c r="F2797" s="605"/>
      <c r="G2797" s="605"/>
      <c r="H2797" s="605"/>
      <c r="I2797" s="605"/>
      <c r="J2797" s="605"/>
      <c r="K2797" s="605"/>
      <c r="L2797" s="605"/>
      <c r="M2797" s="605"/>
      <c r="N2797" s="605"/>
      <c r="O2797" s="605"/>
      <c r="P2797" s="605"/>
      <c r="Q2797" s="605"/>
    </row>
    <row r="2798" spans="6:17" x14ac:dyDescent="0.2">
      <c r="F2798" s="605"/>
      <c r="G2798" s="605"/>
      <c r="H2798" s="605"/>
      <c r="I2798" s="605"/>
      <c r="J2798" s="605"/>
      <c r="K2798" s="605"/>
      <c r="L2798" s="605"/>
      <c r="M2798" s="605"/>
      <c r="N2798" s="605"/>
      <c r="O2798" s="605"/>
      <c r="P2798" s="605"/>
      <c r="Q2798" s="605"/>
    </row>
    <row r="2799" spans="6:17" x14ac:dyDescent="0.2">
      <c r="F2799" s="605"/>
      <c r="G2799" s="605"/>
      <c r="H2799" s="605"/>
      <c r="I2799" s="605"/>
      <c r="J2799" s="605"/>
      <c r="K2799" s="605"/>
      <c r="L2799" s="605"/>
      <c r="M2799" s="605"/>
      <c r="N2799" s="605"/>
      <c r="O2799" s="605"/>
      <c r="P2799" s="605"/>
      <c r="Q2799" s="605"/>
    </row>
    <row r="2800" spans="6:17" x14ac:dyDescent="0.2">
      <c r="F2800" s="605"/>
      <c r="G2800" s="605"/>
      <c r="H2800" s="605"/>
      <c r="I2800" s="605"/>
      <c r="J2800" s="605"/>
      <c r="K2800" s="605"/>
      <c r="L2800" s="605"/>
      <c r="M2800" s="605"/>
      <c r="N2800" s="605"/>
      <c r="O2800" s="605"/>
      <c r="P2800" s="605"/>
      <c r="Q2800" s="605"/>
    </row>
    <row r="2801" spans="6:17" x14ac:dyDescent="0.2">
      <c r="F2801" s="605"/>
      <c r="G2801" s="605"/>
      <c r="H2801" s="605"/>
      <c r="I2801" s="605"/>
      <c r="J2801" s="605"/>
      <c r="K2801" s="605"/>
      <c r="L2801" s="605"/>
      <c r="M2801" s="605"/>
      <c r="N2801" s="605"/>
      <c r="O2801" s="605"/>
      <c r="P2801" s="605"/>
      <c r="Q2801" s="605"/>
    </row>
    <row r="2802" spans="6:17" x14ac:dyDescent="0.2">
      <c r="F2802" s="605"/>
      <c r="G2802" s="605"/>
      <c r="H2802" s="605"/>
      <c r="I2802" s="605"/>
      <c r="J2802" s="605"/>
      <c r="K2802" s="605"/>
      <c r="L2802" s="605"/>
      <c r="M2802" s="605"/>
      <c r="N2802" s="605"/>
      <c r="O2802" s="605"/>
      <c r="P2802" s="605"/>
      <c r="Q2802" s="605"/>
    </row>
    <row r="2803" spans="6:17" x14ac:dyDescent="0.2">
      <c r="F2803" s="605"/>
      <c r="G2803" s="605"/>
      <c r="H2803" s="605"/>
      <c r="I2803" s="605"/>
      <c r="J2803" s="605"/>
      <c r="K2803" s="605"/>
      <c r="L2803" s="605"/>
      <c r="M2803" s="605"/>
      <c r="N2803" s="605"/>
      <c r="O2803" s="605"/>
      <c r="P2803" s="605"/>
      <c r="Q2803" s="605"/>
    </row>
    <row r="2804" spans="6:17" x14ac:dyDescent="0.2">
      <c r="F2804" s="605"/>
      <c r="G2804" s="605"/>
      <c r="H2804" s="605"/>
      <c r="I2804" s="605"/>
      <c r="J2804" s="605"/>
      <c r="K2804" s="605"/>
      <c r="L2804" s="605"/>
      <c r="M2804" s="605"/>
      <c r="N2804" s="605"/>
      <c r="O2804" s="605"/>
      <c r="P2804" s="605"/>
      <c r="Q2804" s="605"/>
    </row>
    <row r="2805" spans="6:17" x14ac:dyDescent="0.2">
      <c r="F2805" s="605"/>
      <c r="G2805" s="605"/>
      <c r="H2805" s="605"/>
      <c r="I2805" s="605"/>
      <c r="J2805" s="605"/>
      <c r="K2805" s="605"/>
      <c r="L2805" s="605"/>
      <c r="M2805" s="605"/>
      <c r="N2805" s="605"/>
      <c r="O2805" s="605"/>
      <c r="P2805" s="605"/>
      <c r="Q2805" s="605"/>
    </row>
    <row r="2806" spans="6:17" x14ac:dyDescent="0.2">
      <c r="F2806" s="605"/>
      <c r="G2806" s="605"/>
      <c r="H2806" s="605"/>
      <c r="I2806" s="605"/>
      <c r="J2806" s="605"/>
      <c r="K2806" s="605"/>
      <c r="L2806" s="605"/>
      <c r="M2806" s="605"/>
      <c r="N2806" s="605"/>
      <c r="O2806" s="605"/>
      <c r="P2806" s="605"/>
      <c r="Q2806" s="605"/>
    </row>
    <row r="2807" spans="6:17" x14ac:dyDescent="0.2">
      <c r="F2807" s="605"/>
      <c r="G2807" s="605"/>
      <c r="H2807" s="605"/>
      <c r="I2807" s="605"/>
      <c r="J2807" s="605"/>
      <c r="K2807" s="605"/>
      <c r="L2807" s="605"/>
      <c r="M2807" s="605"/>
      <c r="N2807" s="605"/>
      <c r="O2807" s="605"/>
      <c r="P2807" s="605"/>
      <c r="Q2807" s="605"/>
    </row>
    <row r="2808" spans="6:17" x14ac:dyDescent="0.2">
      <c r="F2808" s="605"/>
      <c r="G2808" s="605"/>
      <c r="H2808" s="605"/>
      <c r="I2808" s="605"/>
      <c r="J2808" s="605"/>
      <c r="K2808" s="605"/>
      <c r="L2808" s="605"/>
      <c r="M2808" s="605"/>
      <c r="N2808" s="605"/>
      <c r="O2808" s="605"/>
      <c r="P2808" s="605"/>
      <c r="Q2808" s="605"/>
    </row>
    <row r="2809" spans="6:17" x14ac:dyDescent="0.2">
      <c r="F2809" s="605"/>
      <c r="G2809" s="605"/>
      <c r="H2809" s="605"/>
      <c r="I2809" s="605"/>
      <c r="J2809" s="605"/>
      <c r="K2809" s="605"/>
      <c r="L2809" s="605"/>
      <c r="M2809" s="605"/>
      <c r="N2809" s="605"/>
      <c r="O2809" s="605"/>
      <c r="P2809" s="605"/>
      <c r="Q2809" s="605"/>
    </row>
    <row r="2810" spans="6:17" x14ac:dyDescent="0.2">
      <c r="F2810" s="605"/>
      <c r="G2810" s="605"/>
      <c r="H2810" s="605"/>
      <c r="I2810" s="605"/>
      <c r="J2810" s="605"/>
      <c r="K2810" s="605"/>
      <c r="L2810" s="605"/>
      <c r="M2810" s="605"/>
      <c r="N2810" s="605"/>
      <c r="O2810" s="605"/>
      <c r="P2810" s="605"/>
      <c r="Q2810" s="605"/>
    </row>
    <row r="2811" spans="6:17" x14ac:dyDescent="0.2">
      <c r="F2811" s="605"/>
      <c r="G2811" s="605"/>
      <c r="H2811" s="605"/>
      <c r="I2811" s="605"/>
      <c r="J2811" s="605"/>
      <c r="K2811" s="605"/>
      <c r="L2811" s="605"/>
      <c r="M2811" s="605"/>
      <c r="N2811" s="605"/>
      <c r="O2811" s="605"/>
      <c r="P2811" s="605"/>
      <c r="Q2811" s="605"/>
    </row>
    <row r="2812" spans="6:17" x14ac:dyDescent="0.2">
      <c r="F2812" s="605"/>
      <c r="G2812" s="605"/>
      <c r="H2812" s="605"/>
      <c r="I2812" s="605"/>
      <c r="J2812" s="605"/>
      <c r="K2812" s="605"/>
      <c r="L2812" s="605"/>
      <c r="M2812" s="605"/>
      <c r="N2812" s="605"/>
      <c r="O2812" s="605"/>
      <c r="P2812" s="605"/>
      <c r="Q2812" s="605"/>
    </row>
    <row r="2813" spans="6:17" x14ac:dyDescent="0.2">
      <c r="F2813" s="605"/>
      <c r="G2813" s="605"/>
      <c r="H2813" s="605"/>
      <c r="I2813" s="605"/>
      <c r="J2813" s="605"/>
      <c r="K2813" s="605"/>
      <c r="L2813" s="605"/>
      <c r="M2813" s="605"/>
      <c r="N2813" s="605"/>
      <c r="O2813" s="605"/>
      <c r="P2813" s="605"/>
      <c r="Q2813" s="605"/>
    </row>
    <row r="2814" spans="6:17" x14ac:dyDescent="0.2">
      <c r="F2814" s="605"/>
      <c r="G2814" s="605"/>
      <c r="H2814" s="605"/>
      <c r="I2814" s="605"/>
      <c r="J2814" s="605"/>
      <c r="K2814" s="605"/>
      <c r="L2814" s="605"/>
      <c r="M2814" s="605"/>
      <c r="N2814" s="605"/>
      <c r="O2814" s="605"/>
      <c r="P2814" s="605"/>
      <c r="Q2814" s="605"/>
    </row>
    <row r="2815" spans="6:17" x14ac:dyDescent="0.2">
      <c r="F2815" s="605"/>
      <c r="G2815" s="605"/>
      <c r="H2815" s="605"/>
      <c r="I2815" s="605"/>
      <c r="J2815" s="605"/>
      <c r="K2815" s="605"/>
      <c r="L2815" s="605"/>
      <c r="M2815" s="605"/>
      <c r="N2815" s="605"/>
      <c r="O2815" s="605"/>
      <c r="P2815" s="605"/>
      <c r="Q2815" s="605"/>
    </row>
    <row r="2816" spans="6:17" x14ac:dyDescent="0.2">
      <c r="F2816" s="605"/>
      <c r="G2816" s="605"/>
      <c r="H2816" s="605"/>
      <c r="I2816" s="605"/>
      <c r="J2816" s="605"/>
      <c r="K2816" s="605"/>
      <c r="L2816" s="605"/>
      <c r="M2816" s="605"/>
      <c r="N2816" s="605"/>
      <c r="O2816" s="605"/>
      <c r="P2816" s="605"/>
      <c r="Q2816" s="605"/>
    </row>
    <row r="2817" spans="6:17" x14ac:dyDescent="0.2">
      <c r="F2817" s="605"/>
      <c r="G2817" s="605"/>
      <c r="H2817" s="605"/>
      <c r="I2817" s="605"/>
      <c r="J2817" s="605"/>
      <c r="K2817" s="605"/>
      <c r="L2817" s="605"/>
      <c r="M2817" s="605"/>
      <c r="N2817" s="605"/>
      <c r="O2817" s="605"/>
      <c r="P2817" s="605"/>
      <c r="Q2817" s="605"/>
    </row>
    <row r="2818" spans="6:17" x14ac:dyDescent="0.2">
      <c r="F2818" s="605"/>
      <c r="G2818" s="605"/>
      <c r="H2818" s="605"/>
      <c r="I2818" s="605"/>
      <c r="J2818" s="605"/>
      <c r="K2818" s="605"/>
      <c r="L2818" s="605"/>
      <c r="M2818" s="605"/>
      <c r="N2818" s="605"/>
      <c r="O2818" s="605"/>
      <c r="P2818" s="605"/>
      <c r="Q2818" s="605"/>
    </row>
    <row r="2819" spans="6:17" x14ac:dyDescent="0.2">
      <c r="F2819" s="605"/>
      <c r="G2819" s="605"/>
      <c r="H2819" s="605"/>
      <c r="I2819" s="605"/>
      <c r="J2819" s="605"/>
      <c r="K2819" s="605"/>
      <c r="L2819" s="605"/>
      <c r="M2819" s="605"/>
      <c r="N2819" s="605"/>
      <c r="O2819" s="605"/>
      <c r="P2819" s="605"/>
      <c r="Q2819" s="605"/>
    </row>
    <row r="2820" spans="6:17" x14ac:dyDescent="0.2">
      <c r="F2820" s="605"/>
      <c r="G2820" s="605"/>
      <c r="H2820" s="605"/>
      <c r="I2820" s="605"/>
      <c r="J2820" s="605"/>
      <c r="K2820" s="605"/>
      <c r="L2820" s="605"/>
      <c r="M2820" s="605"/>
      <c r="N2820" s="605"/>
      <c r="O2820" s="605"/>
      <c r="P2820" s="605"/>
      <c r="Q2820" s="605"/>
    </row>
    <row r="2821" spans="6:17" x14ac:dyDescent="0.2">
      <c r="F2821" s="605"/>
      <c r="G2821" s="605"/>
      <c r="H2821" s="605"/>
      <c r="I2821" s="605"/>
      <c r="J2821" s="605"/>
      <c r="K2821" s="605"/>
      <c r="L2821" s="605"/>
      <c r="M2821" s="605"/>
      <c r="N2821" s="605"/>
      <c r="O2821" s="605"/>
      <c r="P2821" s="605"/>
      <c r="Q2821" s="605"/>
    </row>
    <row r="2822" spans="6:17" x14ac:dyDescent="0.2">
      <c r="F2822" s="605"/>
      <c r="G2822" s="605"/>
      <c r="H2822" s="605"/>
      <c r="I2822" s="605"/>
      <c r="J2822" s="605"/>
      <c r="K2822" s="605"/>
      <c r="L2822" s="605"/>
      <c r="M2822" s="605"/>
      <c r="N2822" s="605"/>
      <c r="O2822" s="605"/>
      <c r="P2822" s="605"/>
      <c r="Q2822" s="605"/>
    </row>
    <row r="2823" spans="6:17" x14ac:dyDescent="0.2">
      <c r="F2823" s="605"/>
      <c r="G2823" s="605"/>
      <c r="H2823" s="605"/>
      <c r="I2823" s="605"/>
      <c r="J2823" s="605"/>
      <c r="K2823" s="605"/>
      <c r="L2823" s="605"/>
      <c r="M2823" s="605"/>
      <c r="N2823" s="605"/>
      <c r="O2823" s="605"/>
      <c r="P2823" s="605"/>
      <c r="Q2823" s="605"/>
    </row>
    <row r="2824" spans="6:17" x14ac:dyDescent="0.2">
      <c r="F2824" s="605"/>
      <c r="G2824" s="605"/>
      <c r="H2824" s="605"/>
      <c r="I2824" s="605"/>
      <c r="J2824" s="605"/>
      <c r="K2824" s="605"/>
      <c r="L2824" s="605"/>
      <c r="M2824" s="605"/>
      <c r="N2824" s="605"/>
      <c r="O2824" s="605"/>
      <c r="P2824" s="605"/>
      <c r="Q2824" s="605"/>
    </row>
    <row r="2825" spans="6:17" x14ac:dyDescent="0.2">
      <c r="F2825" s="605"/>
      <c r="G2825" s="605"/>
      <c r="H2825" s="605"/>
      <c r="I2825" s="605"/>
      <c r="J2825" s="605"/>
      <c r="K2825" s="605"/>
      <c r="L2825" s="605"/>
      <c r="M2825" s="605"/>
      <c r="N2825" s="605"/>
      <c r="O2825" s="605"/>
      <c r="P2825" s="605"/>
      <c r="Q2825" s="605"/>
    </row>
    <row r="2826" spans="6:17" x14ac:dyDescent="0.2">
      <c r="F2826" s="605"/>
      <c r="G2826" s="605"/>
      <c r="H2826" s="605"/>
      <c r="I2826" s="605"/>
      <c r="J2826" s="605"/>
      <c r="K2826" s="605"/>
      <c r="L2826" s="605"/>
      <c r="M2826" s="605"/>
      <c r="N2826" s="605"/>
      <c r="O2826" s="605"/>
      <c r="P2826" s="605"/>
      <c r="Q2826" s="605"/>
    </row>
    <row r="2827" spans="6:17" x14ac:dyDescent="0.2">
      <c r="F2827" s="605"/>
      <c r="G2827" s="605"/>
      <c r="H2827" s="605"/>
      <c r="I2827" s="605"/>
      <c r="J2827" s="605"/>
      <c r="K2827" s="605"/>
      <c r="L2827" s="605"/>
      <c r="M2827" s="605"/>
      <c r="N2827" s="605"/>
      <c r="O2827" s="605"/>
      <c r="P2827" s="605"/>
      <c r="Q2827" s="605"/>
    </row>
    <row r="2828" spans="6:17" x14ac:dyDescent="0.2">
      <c r="F2828" s="605"/>
      <c r="G2828" s="605"/>
      <c r="H2828" s="605"/>
      <c r="I2828" s="605"/>
      <c r="J2828" s="605"/>
      <c r="K2828" s="605"/>
      <c r="L2828" s="605"/>
      <c r="M2828" s="605"/>
      <c r="N2828" s="605"/>
      <c r="O2828" s="605"/>
      <c r="P2828" s="605"/>
      <c r="Q2828" s="605"/>
    </row>
    <row r="2829" spans="6:17" x14ac:dyDescent="0.2">
      <c r="F2829" s="605"/>
      <c r="G2829" s="605"/>
      <c r="H2829" s="605"/>
      <c r="I2829" s="605"/>
      <c r="J2829" s="605"/>
      <c r="K2829" s="605"/>
      <c r="L2829" s="605"/>
      <c r="M2829" s="605"/>
      <c r="N2829" s="605"/>
      <c r="O2829" s="605"/>
      <c r="P2829" s="605"/>
      <c r="Q2829" s="605"/>
    </row>
    <row r="2830" spans="6:17" x14ac:dyDescent="0.2">
      <c r="F2830" s="605"/>
      <c r="G2830" s="605"/>
      <c r="H2830" s="605"/>
      <c r="I2830" s="605"/>
      <c r="J2830" s="605"/>
      <c r="K2830" s="605"/>
      <c r="L2830" s="605"/>
      <c r="M2830" s="605"/>
      <c r="N2830" s="605"/>
      <c r="O2830" s="605"/>
      <c r="P2830" s="605"/>
      <c r="Q2830" s="605"/>
    </row>
    <row r="2831" spans="6:17" x14ac:dyDescent="0.2">
      <c r="F2831" s="605"/>
      <c r="G2831" s="605"/>
      <c r="H2831" s="605"/>
      <c r="I2831" s="605"/>
      <c r="J2831" s="605"/>
      <c r="K2831" s="605"/>
      <c r="L2831" s="605"/>
      <c r="M2831" s="605"/>
      <c r="N2831" s="605"/>
      <c r="O2831" s="605"/>
      <c r="P2831" s="605"/>
      <c r="Q2831" s="605"/>
    </row>
    <row r="2832" spans="6:17" x14ac:dyDescent="0.2">
      <c r="F2832" s="605"/>
      <c r="G2832" s="605"/>
      <c r="H2832" s="605"/>
      <c r="I2832" s="605"/>
      <c r="J2832" s="605"/>
      <c r="K2832" s="605"/>
      <c r="L2832" s="605"/>
      <c r="M2832" s="605"/>
      <c r="N2832" s="605"/>
      <c r="O2832" s="605"/>
      <c r="P2832" s="605"/>
      <c r="Q2832" s="605"/>
    </row>
    <row r="2833" spans="6:17" x14ac:dyDescent="0.2">
      <c r="F2833" s="605"/>
      <c r="G2833" s="605"/>
      <c r="H2833" s="605"/>
      <c r="I2833" s="605"/>
      <c r="J2833" s="605"/>
      <c r="K2833" s="605"/>
      <c r="L2833" s="605"/>
      <c r="M2833" s="605"/>
      <c r="N2833" s="605"/>
      <c r="O2833" s="605"/>
      <c r="P2833" s="605"/>
      <c r="Q2833" s="605"/>
    </row>
    <row r="2834" spans="6:17" x14ac:dyDescent="0.2">
      <c r="F2834" s="605"/>
      <c r="G2834" s="605"/>
      <c r="H2834" s="605"/>
      <c r="I2834" s="605"/>
      <c r="J2834" s="605"/>
      <c r="K2834" s="605"/>
      <c r="L2834" s="605"/>
      <c r="M2834" s="605"/>
      <c r="N2834" s="605"/>
      <c r="O2834" s="605"/>
      <c r="P2834" s="605"/>
      <c r="Q2834" s="605"/>
    </row>
    <row r="2835" spans="6:17" x14ac:dyDescent="0.2">
      <c r="F2835" s="605"/>
      <c r="G2835" s="605"/>
      <c r="H2835" s="605"/>
      <c r="I2835" s="605"/>
      <c r="J2835" s="605"/>
      <c r="K2835" s="605"/>
      <c r="L2835" s="605"/>
      <c r="M2835" s="605"/>
      <c r="N2835" s="605"/>
      <c r="O2835" s="605"/>
      <c r="P2835" s="605"/>
      <c r="Q2835" s="605"/>
    </row>
    <row r="2836" spans="6:17" x14ac:dyDescent="0.2"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</row>
    <row r="2837" spans="6:17" x14ac:dyDescent="0.2">
      <c r="F2837" s="605"/>
      <c r="G2837" s="605"/>
      <c r="H2837" s="605"/>
      <c r="I2837" s="605"/>
      <c r="J2837" s="605"/>
      <c r="K2837" s="605"/>
      <c r="L2837" s="605"/>
      <c r="M2837" s="605"/>
      <c r="N2837" s="605"/>
      <c r="O2837" s="605"/>
      <c r="P2837" s="605"/>
      <c r="Q2837" s="605"/>
    </row>
    <row r="2838" spans="6:17" x14ac:dyDescent="0.2">
      <c r="F2838" s="605"/>
      <c r="G2838" s="605"/>
      <c r="H2838" s="605"/>
      <c r="I2838" s="605"/>
      <c r="J2838" s="605"/>
      <c r="K2838" s="605"/>
      <c r="L2838" s="605"/>
      <c r="M2838" s="605"/>
      <c r="N2838" s="605"/>
      <c r="O2838" s="605"/>
      <c r="P2838" s="605"/>
      <c r="Q2838" s="605"/>
    </row>
    <row r="2839" spans="6:17" x14ac:dyDescent="0.2">
      <c r="F2839" s="605"/>
      <c r="G2839" s="605"/>
      <c r="H2839" s="605"/>
      <c r="I2839" s="605"/>
      <c r="J2839" s="605"/>
      <c r="K2839" s="605"/>
      <c r="L2839" s="605"/>
      <c r="M2839" s="605"/>
      <c r="N2839" s="605"/>
      <c r="O2839" s="605"/>
      <c r="P2839" s="605"/>
      <c r="Q2839" s="605"/>
    </row>
    <row r="2840" spans="6:17" x14ac:dyDescent="0.2">
      <c r="F2840" s="605"/>
      <c r="G2840" s="605"/>
      <c r="H2840" s="605"/>
      <c r="I2840" s="605"/>
      <c r="J2840" s="605"/>
      <c r="K2840" s="605"/>
      <c r="L2840" s="605"/>
      <c r="M2840" s="605"/>
      <c r="N2840" s="605"/>
      <c r="O2840" s="605"/>
      <c r="P2840" s="605"/>
      <c r="Q2840" s="605"/>
    </row>
    <row r="2841" spans="6:17" x14ac:dyDescent="0.2">
      <c r="F2841" s="605"/>
      <c r="G2841" s="605"/>
      <c r="H2841" s="605"/>
      <c r="I2841" s="605"/>
      <c r="J2841" s="605"/>
      <c r="K2841" s="605"/>
      <c r="L2841" s="605"/>
      <c r="M2841" s="605"/>
      <c r="N2841" s="605"/>
      <c r="O2841" s="605"/>
      <c r="P2841" s="605"/>
      <c r="Q2841" s="605"/>
    </row>
    <row r="2842" spans="6:17" x14ac:dyDescent="0.2">
      <c r="F2842" s="605"/>
      <c r="G2842" s="605"/>
      <c r="H2842" s="605"/>
      <c r="I2842" s="605"/>
      <c r="J2842" s="605"/>
      <c r="K2842" s="605"/>
      <c r="L2842" s="605"/>
      <c r="M2842" s="605"/>
      <c r="N2842" s="605"/>
      <c r="O2842" s="605"/>
      <c r="P2842" s="605"/>
      <c r="Q2842" s="605"/>
    </row>
    <row r="2843" spans="6:17" x14ac:dyDescent="0.2">
      <c r="F2843" s="605"/>
      <c r="G2843" s="605"/>
      <c r="H2843" s="605"/>
      <c r="I2843" s="605"/>
      <c r="J2843" s="605"/>
      <c r="K2843" s="605"/>
      <c r="L2843" s="605"/>
      <c r="M2843" s="605"/>
      <c r="N2843" s="605"/>
      <c r="O2843" s="605"/>
      <c r="P2843" s="605"/>
      <c r="Q2843" s="605"/>
    </row>
    <row r="2844" spans="6:17" x14ac:dyDescent="0.2">
      <c r="F2844" s="605"/>
      <c r="G2844" s="605"/>
      <c r="H2844" s="605"/>
      <c r="I2844" s="605"/>
      <c r="J2844" s="605"/>
      <c r="K2844" s="605"/>
      <c r="L2844" s="605"/>
      <c r="M2844" s="605"/>
      <c r="N2844" s="605"/>
      <c r="O2844" s="605"/>
      <c r="P2844" s="605"/>
      <c r="Q2844" s="605"/>
    </row>
    <row r="2845" spans="6:17" x14ac:dyDescent="0.2">
      <c r="F2845" s="605"/>
      <c r="G2845" s="605"/>
      <c r="H2845" s="605"/>
      <c r="I2845" s="605"/>
      <c r="J2845" s="605"/>
      <c r="K2845" s="605"/>
      <c r="L2845" s="605"/>
      <c r="M2845" s="605"/>
      <c r="N2845" s="605"/>
      <c r="O2845" s="605"/>
      <c r="P2845" s="605"/>
      <c r="Q2845" s="605"/>
    </row>
    <row r="2846" spans="6:17" x14ac:dyDescent="0.2">
      <c r="F2846" s="605"/>
      <c r="G2846" s="605"/>
      <c r="H2846" s="605"/>
      <c r="I2846" s="605"/>
      <c r="J2846" s="605"/>
      <c r="K2846" s="605"/>
      <c r="L2846" s="605"/>
      <c r="M2846" s="605"/>
      <c r="N2846" s="605"/>
      <c r="O2846" s="605"/>
      <c r="P2846" s="605"/>
      <c r="Q2846" s="605"/>
    </row>
    <row r="2847" spans="6:17" x14ac:dyDescent="0.2">
      <c r="F2847" s="605"/>
      <c r="G2847" s="605"/>
      <c r="H2847" s="605"/>
      <c r="I2847" s="605"/>
      <c r="J2847" s="605"/>
      <c r="K2847" s="605"/>
      <c r="L2847" s="605"/>
      <c r="M2847" s="605"/>
      <c r="N2847" s="605"/>
      <c r="O2847" s="605"/>
      <c r="P2847" s="605"/>
      <c r="Q2847" s="605"/>
    </row>
    <row r="2848" spans="6:17" x14ac:dyDescent="0.2">
      <c r="F2848" s="605"/>
      <c r="G2848" s="605"/>
      <c r="H2848" s="605"/>
      <c r="I2848" s="605"/>
      <c r="J2848" s="605"/>
      <c r="K2848" s="605"/>
      <c r="L2848" s="605"/>
      <c r="M2848" s="605"/>
      <c r="N2848" s="605"/>
      <c r="O2848" s="605"/>
      <c r="P2848" s="605"/>
      <c r="Q2848" s="605"/>
    </row>
    <row r="2849" spans="6:17" x14ac:dyDescent="0.2">
      <c r="F2849" s="605"/>
      <c r="G2849" s="605"/>
      <c r="H2849" s="605"/>
      <c r="I2849" s="605"/>
      <c r="J2849" s="605"/>
      <c r="K2849" s="605"/>
      <c r="L2849" s="605"/>
      <c r="M2849" s="605"/>
      <c r="N2849" s="605"/>
      <c r="O2849" s="605"/>
      <c r="P2849" s="605"/>
      <c r="Q2849" s="605"/>
    </row>
    <row r="2850" spans="6:17" x14ac:dyDescent="0.2">
      <c r="F2850" s="605"/>
      <c r="G2850" s="605"/>
      <c r="H2850" s="605"/>
      <c r="I2850" s="605"/>
      <c r="J2850" s="605"/>
      <c r="K2850" s="605"/>
      <c r="L2850" s="605"/>
      <c r="M2850" s="605"/>
      <c r="N2850" s="605"/>
      <c r="O2850" s="605"/>
      <c r="P2850" s="605"/>
      <c r="Q2850" s="605"/>
    </row>
    <row r="2851" spans="6:17" x14ac:dyDescent="0.2">
      <c r="F2851" s="605"/>
      <c r="G2851" s="605"/>
      <c r="H2851" s="605"/>
      <c r="I2851" s="605"/>
      <c r="J2851" s="605"/>
      <c r="K2851" s="605"/>
      <c r="L2851" s="605"/>
      <c r="M2851" s="605"/>
      <c r="N2851" s="605"/>
      <c r="O2851" s="605"/>
      <c r="P2851" s="605"/>
      <c r="Q2851" s="605"/>
    </row>
    <row r="2852" spans="6:17" x14ac:dyDescent="0.2">
      <c r="F2852" s="605"/>
      <c r="G2852" s="605"/>
      <c r="H2852" s="605"/>
      <c r="I2852" s="605"/>
      <c r="J2852" s="605"/>
      <c r="K2852" s="605"/>
      <c r="L2852" s="605"/>
      <c r="M2852" s="605"/>
      <c r="N2852" s="605"/>
      <c r="O2852" s="605"/>
      <c r="P2852" s="605"/>
      <c r="Q2852" s="605"/>
    </row>
    <row r="2853" spans="6:17" x14ac:dyDescent="0.2">
      <c r="F2853" s="605"/>
      <c r="G2853" s="605"/>
      <c r="H2853" s="605"/>
      <c r="I2853" s="605"/>
      <c r="J2853" s="605"/>
      <c r="K2853" s="605"/>
      <c r="L2853" s="605"/>
      <c r="M2853" s="605"/>
      <c r="N2853" s="605"/>
      <c r="O2853" s="605"/>
      <c r="P2853" s="605"/>
      <c r="Q2853" s="605"/>
    </row>
    <row r="2854" spans="6:17" x14ac:dyDescent="0.2">
      <c r="F2854" s="605"/>
      <c r="G2854" s="605"/>
      <c r="H2854" s="605"/>
      <c r="I2854" s="605"/>
      <c r="J2854" s="605"/>
      <c r="K2854" s="605"/>
      <c r="L2854" s="605"/>
      <c r="M2854" s="605"/>
      <c r="N2854" s="605"/>
      <c r="O2854" s="605"/>
      <c r="P2854" s="605"/>
      <c r="Q2854" s="605"/>
    </row>
    <row r="2855" spans="6:17" x14ac:dyDescent="0.2">
      <c r="F2855" s="605"/>
      <c r="G2855" s="605"/>
      <c r="H2855" s="605"/>
      <c r="I2855" s="605"/>
      <c r="J2855" s="605"/>
      <c r="K2855" s="605"/>
      <c r="L2855" s="605"/>
      <c r="M2855" s="605"/>
      <c r="N2855" s="605"/>
      <c r="O2855" s="605"/>
      <c r="P2855" s="605"/>
      <c r="Q2855" s="605"/>
    </row>
    <row r="2856" spans="6:17" x14ac:dyDescent="0.2">
      <c r="F2856" s="605"/>
      <c r="G2856" s="605"/>
      <c r="H2856" s="605"/>
      <c r="I2856" s="605"/>
      <c r="J2856" s="605"/>
      <c r="K2856" s="605"/>
      <c r="L2856" s="605"/>
      <c r="M2856" s="605"/>
      <c r="N2856" s="605"/>
      <c r="O2856" s="605"/>
      <c r="P2856" s="605"/>
      <c r="Q2856" s="605"/>
    </row>
    <row r="2857" spans="6:17" x14ac:dyDescent="0.2">
      <c r="F2857" s="605"/>
      <c r="G2857" s="605"/>
      <c r="H2857" s="605"/>
      <c r="I2857" s="605"/>
      <c r="J2857" s="605"/>
      <c r="K2857" s="605"/>
      <c r="L2857" s="605"/>
      <c r="M2857" s="605"/>
      <c r="N2857" s="605"/>
      <c r="O2857" s="605"/>
      <c r="P2857" s="605"/>
      <c r="Q2857" s="605"/>
    </row>
    <row r="2858" spans="6:17" x14ac:dyDescent="0.2">
      <c r="F2858" s="605"/>
      <c r="G2858" s="605"/>
      <c r="H2858" s="605"/>
      <c r="I2858" s="605"/>
      <c r="J2858" s="605"/>
      <c r="K2858" s="605"/>
      <c r="L2858" s="605"/>
      <c r="M2858" s="605"/>
      <c r="N2858" s="605"/>
      <c r="O2858" s="605"/>
      <c r="P2858" s="605"/>
      <c r="Q2858" s="605"/>
    </row>
    <row r="2859" spans="6:17" x14ac:dyDescent="0.2">
      <c r="F2859" s="605"/>
      <c r="G2859" s="605"/>
      <c r="H2859" s="605"/>
      <c r="I2859" s="605"/>
      <c r="J2859" s="605"/>
      <c r="K2859" s="605"/>
      <c r="L2859" s="605"/>
      <c r="M2859" s="605"/>
      <c r="N2859" s="605"/>
      <c r="O2859" s="605"/>
      <c r="P2859" s="605"/>
      <c r="Q2859" s="605"/>
    </row>
    <row r="2860" spans="6:17" x14ac:dyDescent="0.2">
      <c r="F2860" s="605"/>
      <c r="G2860" s="605"/>
      <c r="H2860" s="605"/>
      <c r="I2860" s="605"/>
      <c r="J2860" s="605"/>
      <c r="K2860" s="605"/>
      <c r="L2860" s="605"/>
      <c r="M2860" s="605"/>
      <c r="N2860" s="605"/>
      <c r="O2860" s="605"/>
      <c r="P2860" s="605"/>
      <c r="Q2860" s="605"/>
    </row>
    <row r="2861" spans="6:17" x14ac:dyDescent="0.2">
      <c r="F2861" s="605"/>
      <c r="G2861" s="605"/>
      <c r="H2861" s="605"/>
      <c r="I2861" s="605"/>
      <c r="J2861" s="605"/>
      <c r="K2861" s="605"/>
      <c r="L2861" s="605"/>
      <c r="M2861" s="605"/>
      <c r="N2861" s="605"/>
      <c r="O2861" s="605"/>
      <c r="P2861" s="605"/>
      <c r="Q2861" s="605"/>
    </row>
    <row r="2862" spans="6:17" x14ac:dyDescent="0.2">
      <c r="F2862" s="605"/>
      <c r="G2862" s="605"/>
      <c r="H2862" s="605"/>
      <c r="I2862" s="605"/>
      <c r="J2862" s="605"/>
      <c r="K2862" s="605"/>
      <c r="L2862" s="605"/>
      <c r="M2862" s="605"/>
      <c r="N2862" s="605"/>
      <c r="O2862" s="605"/>
      <c r="P2862" s="605"/>
      <c r="Q2862" s="605"/>
    </row>
    <row r="2863" spans="6:17" x14ac:dyDescent="0.2">
      <c r="F2863" s="605"/>
      <c r="G2863" s="605"/>
      <c r="H2863" s="605"/>
      <c r="I2863" s="605"/>
      <c r="J2863" s="605"/>
      <c r="K2863" s="605"/>
      <c r="L2863" s="605"/>
      <c r="M2863" s="605"/>
      <c r="N2863" s="605"/>
      <c r="O2863" s="605"/>
      <c r="P2863" s="605"/>
      <c r="Q2863" s="605"/>
    </row>
    <row r="2864" spans="6:17" x14ac:dyDescent="0.2">
      <c r="F2864" s="605"/>
      <c r="G2864" s="605"/>
      <c r="H2864" s="605"/>
      <c r="I2864" s="605"/>
      <c r="J2864" s="605"/>
      <c r="K2864" s="605"/>
      <c r="L2864" s="605"/>
      <c r="M2864" s="605"/>
      <c r="N2864" s="605"/>
      <c r="O2864" s="605"/>
      <c r="P2864" s="605"/>
      <c r="Q2864" s="605"/>
    </row>
    <row r="2865" spans="6:17" x14ac:dyDescent="0.2">
      <c r="F2865" s="605"/>
      <c r="G2865" s="605"/>
      <c r="H2865" s="605"/>
      <c r="I2865" s="605"/>
      <c r="J2865" s="605"/>
      <c r="K2865" s="605"/>
      <c r="L2865" s="605"/>
      <c r="M2865" s="605"/>
      <c r="N2865" s="605"/>
      <c r="O2865" s="605"/>
      <c r="P2865" s="605"/>
      <c r="Q2865" s="605"/>
    </row>
    <row r="2866" spans="6:17" x14ac:dyDescent="0.2">
      <c r="F2866" s="605"/>
      <c r="G2866" s="605"/>
      <c r="H2866" s="605"/>
      <c r="I2866" s="605"/>
      <c r="J2866" s="605"/>
      <c r="K2866" s="605"/>
      <c r="L2866" s="605"/>
      <c r="M2866" s="605"/>
      <c r="N2866" s="605"/>
      <c r="O2866" s="605"/>
      <c r="P2866" s="605"/>
      <c r="Q2866" s="605"/>
    </row>
    <row r="2867" spans="6:17" x14ac:dyDescent="0.2">
      <c r="F2867" s="605"/>
      <c r="G2867" s="605"/>
      <c r="H2867" s="605"/>
      <c r="I2867" s="605"/>
      <c r="J2867" s="605"/>
      <c r="K2867" s="605"/>
      <c r="L2867" s="605"/>
      <c r="M2867" s="605"/>
      <c r="N2867" s="605"/>
      <c r="O2867" s="605"/>
      <c r="P2867" s="605"/>
      <c r="Q2867" s="605"/>
    </row>
    <row r="2868" spans="6:17" x14ac:dyDescent="0.2">
      <c r="F2868" s="605"/>
      <c r="G2868" s="605"/>
      <c r="H2868" s="605"/>
      <c r="I2868" s="605"/>
      <c r="J2868" s="605"/>
      <c r="K2868" s="605"/>
      <c r="L2868" s="605"/>
      <c r="M2868" s="605"/>
      <c r="N2868" s="605"/>
      <c r="O2868" s="605"/>
      <c r="P2868" s="605"/>
      <c r="Q2868" s="605"/>
    </row>
    <row r="2869" spans="6:17" x14ac:dyDescent="0.2">
      <c r="F2869" s="605"/>
      <c r="G2869" s="605"/>
      <c r="H2869" s="605"/>
      <c r="I2869" s="605"/>
      <c r="J2869" s="605"/>
      <c r="K2869" s="605"/>
      <c r="L2869" s="605"/>
      <c r="M2869" s="605"/>
      <c r="N2869" s="605"/>
      <c r="O2869" s="605"/>
      <c r="P2869" s="605"/>
      <c r="Q2869" s="605"/>
    </row>
    <row r="2870" spans="6:17" x14ac:dyDescent="0.2">
      <c r="F2870" s="605"/>
      <c r="G2870" s="605"/>
      <c r="H2870" s="605"/>
      <c r="I2870" s="605"/>
      <c r="J2870" s="605"/>
      <c r="K2870" s="605"/>
      <c r="L2870" s="605"/>
      <c r="M2870" s="605"/>
      <c r="N2870" s="605"/>
      <c r="O2870" s="605"/>
      <c r="P2870" s="605"/>
      <c r="Q2870" s="605"/>
    </row>
    <row r="2871" spans="6:17" x14ac:dyDescent="0.2">
      <c r="F2871" s="605"/>
      <c r="G2871" s="605"/>
      <c r="H2871" s="605"/>
      <c r="I2871" s="605"/>
      <c r="J2871" s="605"/>
      <c r="K2871" s="605"/>
      <c r="L2871" s="605"/>
      <c r="M2871" s="605"/>
      <c r="N2871" s="605"/>
      <c r="O2871" s="605"/>
      <c r="P2871" s="605"/>
      <c r="Q2871" s="605"/>
    </row>
    <row r="2872" spans="6:17" x14ac:dyDescent="0.2">
      <c r="F2872" s="605"/>
      <c r="G2872" s="605"/>
      <c r="H2872" s="605"/>
      <c r="I2872" s="605"/>
      <c r="J2872" s="605"/>
      <c r="K2872" s="605"/>
      <c r="L2872" s="605"/>
      <c r="M2872" s="605"/>
      <c r="N2872" s="605"/>
      <c r="O2872" s="605"/>
      <c r="P2872" s="605"/>
      <c r="Q2872" s="605"/>
    </row>
    <row r="2873" spans="6:17" x14ac:dyDescent="0.2">
      <c r="F2873" s="605"/>
      <c r="G2873" s="605"/>
      <c r="H2873" s="605"/>
      <c r="I2873" s="605"/>
      <c r="J2873" s="605"/>
      <c r="K2873" s="605"/>
      <c r="L2873" s="605"/>
      <c r="M2873" s="605"/>
      <c r="N2873" s="605"/>
      <c r="O2873" s="605"/>
      <c r="P2873" s="605"/>
      <c r="Q2873" s="605"/>
    </row>
    <row r="2874" spans="6:17" x14ac:dyDescent="0.2">
      <c r="F2874" s="605"/>
      <c r="G2874" s="605"/>
      <c r="H2874" s="605"/>
      <c r="I2874" s="605"/>
      <c r="J2874" s="605"/>
      <c r="K2874" s="605"/>
      <c r="L2874" s="605"/>
      <c r="M2874" s="605"/>
      <c r="N2874" s="605"/>
      <c r="O2874" s="605"/>
      <c r="P2874" s="605"/>
      <c r="Q2874" s="605"/>
    </row>
    <row r="2875" spans="6:17" x14ac:dyDescent="0.2">
      <c r="F2875" s="605"/>
      <c r="G2875" s="605"/>
      <c r="H2875" s="605"/>
      <c r="I2875" s="605"/>
      <c r="J2875" s="605"/>
      <c r="K2875" s="605"/>
      <c r="L2875" s="605"/>
      <c r="M2875" s="605"/>
      <c r="N2875" s="605"/>
      <c r="O2875" s="605"/>
      <c r="P2875" s="605"/>
      <c r="Q2875" s="605"/>
    </row>
    <row r="2876" spans="6:17" x14ac:dyDescent="0.2">
      <c r="F2876" s="605"/>
      <c r="G2876" s="605"/>
      <c r="H2876" s="605"/>
      <c r="I2876" s="605"/>
      <c r="J2876" s="605"/>
      <c r="K2876" s="605"/>
      <c r="L2876" s="605"/>
      <c r="M2876" s="605"/>
      <c r="N2876" s="605"/>
      <c r="O2876" s="605"/>
      <c r="P2876" s="605"/>
      <c r="Q2876" s="605"/>
    </row>
    <row r="2877" spans="6:17" x14ac:dyDescent="0.2">
      <c r="F2877" s="605"/>
      <c r="G2877" s="605"/>
      <c r="H2877" s="605"/>
      <c r="I2877" s="605"/>
      <c r="J2877" s="605"/>
      <c r="K2877" s="605"/>
      <c r="L2877" s="605"/>
      <c r="M2877" s="605"/>
      <c r="N2877" s="605"/>
      <c r="O2877" s="605"/>
      <c r="P2877" s="605"/>
      <c r="Q2877" s="605"/>
    </row>
    <row r="2878" spans="6:17" x14ac:dyDescent="0.2">
      <c r="F2878" s="605"/>
      <c r="G2878" s="605"/>
      <c r="H2878" s="605"/>
      <c r="I2878" s="605"/>
      <c r="J2878" s="605"/>
      <c r="K2878" s="605"/>
      <c r="L2878" s="605"/>
      <c r="M2878" s="605"/>
      <c r="N2878" s="605"/>
      <c r="O2878" s="605"/>
      <c r="P2878" s="605"/>
      <c r="Q2878" s="605"/>
    </row>
    <row r="2879" spans="6:17" x14ac:dyDescent="0.2">
      <c r="F2879" s="605"/>
      <c r="G2879" s="605"/>
      <c r="H2879" s="605"/>
      <c r="I2879" s="605"/>
      <c r="J2879" s="605"/>
      <c r="K2879" s="605"/>
      <c r="L2879" s="605"/>
      <c r="M2879" s="605"/>
      <c r="N2879" s="605"/>
      <c r="O2879" s="605"/>
      <c r="P2879" s="605"/>
      <c r="Q2879" s="605"/>
    </row>
    <row r="2880" spans="6:17" x14ac:dyDescent="0.2">
      <c r="F2880" s="605"/>
      <c r="G2880" s="605"/>
      <c r="H2880" s="605"/>
      <c r="I2880" s="605"/>
      <c r="J2880" s="605"/>
      <c r="K2880" s="605"/>
      <c r="L2880" s="605"/>
      <c r="M2880" s="605"/>
      <c r="N2880" s="605"/>
      <c r="O2880" s="605"/>
      <c r="P2880" s="605"/>
      <c r="Q2880" s="605"/>
    </row>
    <row r="2881" spans="6:17" x14ac:dyDescent="0.2">
      <c r="F2881" s="605"/>
      <c r="G2881" s="605"/>
      <c r="H2881" s="605"/>
      <c r="I2881" s="605"/>
      <c r="J2881" s="605"/>
      <c r="K2881" s="605"/>
      <c r="L2881" s="605"/>
      <c r="M2881" s="605"/>
      <c r="N2881" s="605"/>
      <c r="O2881" s="605"/>
      <c r="P2881" s="605"/>
      <c r="Q2881" s="605"/>
    </row>
    <row r="2882" spans="6:17" x14ac:dyDescent="0.2">
      <c r="F2882" s="605"/>
      <c r="G2882" s="605"/>
      <c r="H2882" s="605"/>
      <c r="I2882" s="605"/>
      <c r="J2882" s="605"/>
      <c r="K2882" s="605"/>
      <c r="L2882" s="605"/>
      <c r="M2882" s="605"/>
      <c r="N2882" s="605"/>
      <c r="O2882" s="605"/>
      <c r="P2882" s="605"/>
      <c r="Q2882" s="605"/>
    </row>
    <row r="2883" spans="6:17" x14ac:dyDescent="0.2">
      <c r="F2883" s="605"/>
      <c r="G2883" s="605"/>
      <c r="H2883" s="605"/>
      <c r="I2883" s="605"/>
      <c r="J2883" s="605"/>
      <c r="K2883" s="605"/>
      <c r="L2883" s="605"/>
      <c r="M2883" s="605"/>
      <c r="N2883" s="605"/>
      <c r="O2883" s="605"/>
      <c r="P2883" s="605"/>
      <c r="Q2883" s="605"/>
    </row>
    <row r="2884" spans="6:17" x14ac:dyDescent="0.2">
      <c r="F2884" s="605"/>
      <c r="G2884" s="605"/>
      <c r="H2884" s="605"/>
      <c r="I2884" s="605"/>
      <c r="J2884" s="605"/>
      <c r="K2884" s="605"/>
      <c r="L2884" s="605"/>
      <c r="M2884" s="605"/>
      <c r="N2884" s="605"/>
      <c r="O2884" s="605"/>
      <c r="P2884" s="605"/>
      <c r="Q2884" s="605"/>
    </row>
    <row r="2885" spans="6:17" x14ac:dyDescent="0.2">
      <c r="F2885" s="605"/>
      <c r="G2885" s="605"/>
      <c r="H2885" s="605"/>
      <c r="I2885" s="605"/>
      <c r="J2885" s="605"/>
      <c r="K2885" s="605"/>
      <c r="L2885" s="605"/>
      <c r="M2885" s="605"/>
      <c r="N2885" s="605"/>
      <c r="O2885" s="605"/>
      <c r="P2885" s="605"/>
      <c r="Q2885" s="605"/>
    </row>
    <row r="2886" spans="6:17" x14ac:dyDescent="0.2">
      <c r="F2886" s="605"/>
      <c r="G2886" s="605"/>
      <c r="H2886" s="605"/>
      <c r="I2886" s="605"/>
      <c r="J2886" s="605"/>
      <c r="K2886" s="605"/>
      <c r="L2886" s="605"/>
      <c r="M2886" s="605"/>
      <c r="N2886" s="605"/>
      <c r="O2886" s="605"/>
      <c r="P2886" s="605"/>
      <c r="Q2886" s="605"/>
    </row>
    <row r="2887" spans="6:17" x14ac:dyDescent="0.2">
      <c r="F2887" s="605"/>
      <c r="G2887" s="605"/>
      <c r="H2887" s="605"/>
      <c r="I2887" s="605"/>
      <c r="J2887" s="605"/>
      <c r="K2887" s="605"/>
      <c r="L2887" s="605"/>
      <c r="M2887" s="605"/>
      <c r="N2887" s="605"/>
      <c r="O2887" s="605"/>
      <c r="P2887" s="605"/>
      <c r="Q2887" s="605"/>
    </row>
    <row r="2888" spans="6:17" x14ac:dyDescent="0.2">
      <c r="F2888" s="605"/>
      <c r="G2888" s="605"/>
      <c r="H2888" s="605"/>
      <c r="I2888" s="605"/>
      <c r="J2888" s="605"/>
      <c r="K2888" s="605"/>
      <c r="L2888" s="605"/>
      <c r="M2888" s="605"/>
      <c r="N2888" s="605"/>
      <c r="O2888" s="605"/>
      <c r="P2888" s="605"/>
      <c r="Q2888" s="605"/>
    </row>
    <row r="2889" spans="6:17" x14ac:dyDescent="0.2">
      <c r="F2889" s="605"/>
      <c r="G2889" s="605"/>
      <c r="H2889" s="605"/>
      <c r="I2889" s="605"/>
      <c r="J2889" s="605"/>
      <c r="K2889" s="605"/>
      <c r="L2889" s="605"/>
      <c r="M2889" s="605"/>
      <c r="N2889" s="605"/>
      <c r="O2889" s="605"/>
      <c r="P2889" s="605"/>
      <c r="Q2889" s="605"/>
    </row>
    <row r="2890" spans="6:17" x14ac:dyDescent="0.2">
      <c r="F2890" s="605"/>
      <c r="G2890" s="605"/>
      <c r="H2890" s="605"/>
      <c r="I2890" s="605"/>
      <c r="J2890" s="605"/>
      <c r="K2890" s="605"/>
      <c r="L2890" s="605"/>
      <c r="M2890" s="605"/>
      <c r="N2890" s="605"/>
      <c r="O2890" s="605"/>
      <c r="P2890" s="605"/>
      <c r="Q2890" s="605"/>
    </row>
    <row r="2891" spans="6:17" x14ac:dyDescent="0.2">
      <c r="F2891" s="605"/>
      <c r="G2891" s="605"/>
      <c r="H2891" s="605"/>
      <c r="I2891" s="605"/>
      <c r="J2891" s="605"/>
      <c r="K2891" s="605"/>
      <c r="L2891" s="605"/>
      <c r="M2891" s="605"/>
      <c r="N2891" s="605"/>
      <c r="O2891" s="605"/>
      <c r="P2891" s="605"/>
      <c r="Q2891" s="605"/>
    </row>
    <row r="2892" spans="6:17" x14ac:dyDescent="0.2">
      <c r="F2892" s="605"/>
      <c r="G2892" s="605"/>
      <c r="H2892" s="605"/>
      <c r="I2892" s="605"/>
      <c r="J2892" s="605"/>
      <c r="K2892" s="605"/>
      <c r="L2892" s="605"/>
      <c r="M2892" s="605"/>
      <c r="N2892" s="605"/>
      <c r="O2892" s="605"/>
      <c r="P2892" s="605"/>
      <c r="Q2892" s="605"/>
    </row>
    <row r="2893" spans="6:17" x14ac:dyDescent="0.2">
      <c r="F2893" s="605"/>
      <c r="G2893" s="605"/>
      <c r="H2893" s="605"/>
      <c r="I2893" s="605"/>
      <c r="J2893" s="605"/>
      <c r="K2893" s="605"/>
      <c r="L2893" s="605"/>
      <c r="M2893" s="605"/>
      <c r="N2893" s="605"/>
      <c r="O2893" s="605"/>
      <c r="P2893" s="605"/>
      <c r="Q2893" s="605"/>
    </row>
    <row r="2894" spans="6:17" x14ac:dyDescent="0.2">
      <c r="F2894" s="605"/>
      <c r="G2894" s="605"/>
      <c r="H2894" s="605"/>
      <c r="I2894" s="605"/>
      <c r="J2894" s="605"/>
      <c r="K2894" s="605"/>
      <c r="L2894" s="605"/>
      <c r="M2894" s="605"/>
      <c r="N2894" s="605"/>
      <c r="O2894" s="605"/>
      <c r="P2894" s="605"/>
      <c r="Q2894" s="605"/>
    </row>
    <row r="2895" spans="6:17" x14ac:dyDescent="0.2"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</row>
    <row r="2896" spans="6:17" x14ac:dyDescent="0.2">
      <c r="F2896" s="605"/>
      <c r="G2896" s="605"/>
      <c r="H2896" s="605"/>
      <c r="I2896" s="605"/>
      <c r="J2896" s="605"/>
      <c r="K2896" s="605"/>
      <c r="L2896" s="605"/>
      <c r="M2896" s="605"/>
      <c r="N2896" s="605"/>
      <c r="O2896" s="605"/>
      <c r="P2896" s="605"/>
      <c r="Q2896" s="605"/>
    </row>
    <row r="2897" spans="6:17" x14ac:dyDescent="0.2">
      <c r="F2897" s="605"/>
      <c r="G2897" s="605"/>
      <c r="H2897" s="605"/>
      <c r="I2897" s="605"/>
      <c r="J2897" s="605"/>
      <c r="K2897" s="605"/>
      <c r="L2897" s="605"/>
      <c r="M2897" s="605"/>
      <c r="N2897" s="605"/>
      <c r="O2897" s="605"/>
      <c r="P2897" s="605"/>
      <c r="Q2897" s="605"/>
    </row>
    <row r="2898" spans="6:17" x14ac:dyDescent="0.2">
      <c r="F2898" s="605"/>
      <c r="G2898" s="605"/>
      <c r="H2898" s="605"/>
      <c r="I2898" s="605"/>
      <c r="J2898" s="605"/>
      <c r="K2898" s="605"/>
      <c r="L2898" s="605"/>
      <c r="M2898" s="605"/>
      <c r="N2898" s="605"/>
      <c r="O2898" s="605"/>
      <c r="P2898" s="605"/>
      <c r="Q2898" s="605"/>
    </row>
    <row r="2899" spans="6:17" x14ac:dyDescent="0.2">
      <c r="F2899" s="605"/>
      <c r="G2899" s="605"/>
      <c r="H2899" s="605"/>
      <c r="I2899" s="605"/>
      <c r="J2899" s="605"/>
      <c r="K2899" s="605"/>
      <c r="L2899" s="605"/>
      <c r="M2899" s="605"/>
      <c r="N2899" s="605"/>
      <c r="O2899" s="605"/>
      <c r="P2899" s="605"/>
      <c r="Q2899" s="605"/>
    </row>
    <row r="2900" spans="6:17" x14ac:dyDescent="0.2">
      <c r="F2900" s="605"/>
      <c r="G2900" s="605"/>
      <c r="H2900" s="605"/>
      <c r="I2900" s="605"/>
      <c r="J2900" s="605"/>
      <c r="K2900" s="605"/>
      <c r="L2900" s="605"/>
      <c r="M2900" s="605"/>
      <c r="N2900" s="605"/>
      <c r="O2900" s="605"/>
      <c r="P2900" s="605"/>
      <c r="Q2900" s="605"/>
    </row>
    <row r="2901" spans="6:17" x14ac:dyDescent="0.2">
      <c r="F2901" s="605"/>
      <c r="G2901" s="605"/>
      <c r="H2901" s="605"/>
      <c r="I2901" s="605"/>
      <c r="J2901" s="605"/>
      <c r="K2901" s="605"/>
      <c r="L2901" s="605"/>
      <c r="M2901" s="605"/>
      <c r="N2901" s="605"/>
      <c r="O2901" s="605"/>
      <c r="P2901" s="605"/>
      <c r="Q2901" s="605"/>
    </row>
    <row r="2902" spans="6:17" x14ac:dyDescent="0.2">
      <c r="F2902" s="605"/>
      <c r="G2902" s="605"/>
      <c r="H2902" s="605"/>
      <c r="I2902" s="605"/>
      <c r="J2902" s="605"/>
      <c r="K2902" s="605"/>
      <c r="L2902" s="605"/>
      <c r="M2902" s="605"/>
      <c r="N2902" s="605"/>
      <c r="O2902" s="605"/>
      <c r="P2902" s="605"/>
      <c r="Q2902" s="605"/>
    </row>
    <row r="2903" spans="6:17" x14ac:dyDescent="0.2">
      <c r="F2903" s="605"/>
      <c r="G2903" s="605"/>
      <c r="H2903" s="605"/>
      <c r="I2903" s="605"/>
      <c r="J2903" s="605"/>
      <c r="K2903" s="605"/>
      <c r="L2903" s="605"/>
      <c r="M2903" s="605"/>
      <c r="N2903" s="605"/>
      <c r="O2903" s="605"/>
      <c r="P2903" s="605"/>
      <c r="Q2903" s="605"/>
    </row>
    <row r="2904" spans="6:17" x14ac:dyDescent="0.2">
      <c r="F2904" s="605"/>
      <c r="G2904" s="605"/>
      <c r="H2904" s="605"/>
      <c r="I2904" s="605"/>
      <c r="J2904" s="605"/>
      <c r="K2904" s="605"/>
      <c r="L2904" s="605"/>
      <c r="M2904" s="605"/>
      <c r="N2904" s="605"/>
      <c r="O2904" s="605"/>
      <c r="P2904" s="605"/>
      <c r="Q2904" s="605"/>
    </row>
    <row r="2905" spans="6:17" x14ac:dyDescent="0.2">
      <c r="F2905" s="605"/>
      <c r="G2905" s="605"/>
      <c r="H2905" s="605"/>
      <c r="I2905" s="605"/>
      <c r="J2905" s="605"/>
      <c r="K2905" s="605"/>
      <c r="L2905" s="605"/>
      <c r="M2905" s="605"/>
      <c r="N2905" s="605"/>
      <c r="O2905" s="605"/>
      <c r="P2905" s="605"/>
      <c r="Q2905" s="605"/>
    </row>
    <row r="2906" spans="6:17" x14ac:dyDescent="0.2">
      <c r="F2906" s="605"/>
      <c r="G2906" s="605"/>
      <c r="H2906" s="605"/>
      <c r="I2906" s="605"/>
      <c r="J2906" s="605"/>
      <c r="K2906" s="605"/>
      <c r="L2906" s="605"/>
      <c r="M2906" s="605"/>
      <c r="N2906" s="605"/>
      <c r="O2906" s="605"/>
      <c r="P2906" s="605"/>
      <c r="Q2906" s="605"/>
    </row>
    <row r="2907" spans="6:17" x14ac:dyDescent="0.2">
      <c r="F2907" s="605"/>
      <c r="G2907" s="605"/>
      <c r="H2907" s="605"/>
      <c r="I2907" s="605"/>
      <c r="J2907" s="605"/>
      <c r="K2907" s="605"/>
      <c r="L2907" s="605"/>
      <c r="M2907" s="605"/>
      <c r="N2907" s="605"/>
      <c r="O2907" s="605"/>
      <c r="P2907" s="605"/>
      <c r="Q2907" s="605"/>
    </row>
    <row r="2908" spans="6:17" x14ac:dyDescent="0.2">
      <c r="F2908" s="605"/>
      <c r="G2908" s="605"/>
      <c r="H2908" s="605"/>
      <c r="I2908" s="605"/>
      <c r="J2908" s="605"/>
      <c r="K2908" s="605"/>
      <c r="L2908" s="605"/>
      <c r="M2908" s="605"/>
      <c r="N2908" s="605"/>
      <c r="O2908" s="605"/>
      <c r="P2908" s="605"/>
      <c r="Q2908" s="605"/>
    </row>
    <row r="2909" spans="6:17" x14ac:dyDescent="0.2">
      <c r="F2909" s="605"/>
      <c r="G2909" s="605"/>
      <c r="H2909" s="605"/>
      <c r="I2909" s="605"/>
      <c r="J2909" s="605"/>
      <c r="K2909" s="605"/>
      <c r="L2909" s="605"/>
      <c r="M2909" s="605"/>
      <c r="N2909" s="605"/>
      <c r="O2909" s="605"/>
      <c r="P2909" s="605"/>
      <c r="Q2909" s="605"/>
    </row>
    <row r="2910" spans="6:17" x14ac:dyDescent="0.2">
      <c r="F2910" s="605"/>
      <c r="G2910" s="605"/>
      <c r="H2910" s="605"/>
      <c r="I2910" s="605"/>
      <c r="J2910" s="605"/>
      <c r="K2910" s="605"/>
      <c r="L2910" s="605"/>
      <c r="M2910" s="605"/>
      <c r="N2910" s="605"/>
      <c r="O2910" s="605"/>
      <c r="P2910" s="605"/>
      <c r="Q2910" s="605"/>
    </row>
    <row r="2911" spans="6:17" x14ac:dyDescent="0.2">
      <c r="F2911" s="605"/>
      <c r="G2911" s="605"/>
      <c r="H2911" s="605"/>
      <c r="I2911" s="605"/>
      <c r="J2911" s="605"/>
      <c r="K2911" s="605"/>
      <c r="L2911" s="605"/>
      <c r="M2911" s="605"/>
      <c r="N2911" s="605"/>
      <c r="O2911" s="605"/>
      <c r="P2911" s="605"/>
      <c r="Q2911" s="605"/>
    </row>
    <row r="2912" spans="6:17" x14ac:dyDescent="0.2">
      <c r="F2912" s="605"/>
      <c r="G2912" s="605"/>
      <c r="H2912" s="605"/>
      <c r="I2912" s="605"/>
      <c r="J2912" s="605"/>
      <c r="K2912" s="605"/>
      <c r="L2912" s="605"/>
      <c r="M2912" s="605"/>
      <c r="N2912" s="605"/>
      <c r="O2912" s="605"/>
      <c r="P2912" s="605"/>
      <c r="Q2912" s="605"/>
    </row>
    <row r="2913" spans="6:17" x14ac:dyDescent="0.2">
      <c r="F2913" s="605"/>
      <c r="G2913" s="605"/>
      <c r="H2913" s="605"/>
      <c r="I2913" s="605"/>
      <c r="J2913" s="605"/>
      <c r="K2913" s="605"/>
      <c r="L2913" s="605"/>
      <c r="M2913" s="605"/>
      <c r="N2913" s="605"/>
      <c r="O2913" s="605"/>
      <c r="P2913" s="605"/>
      <c r="Q2913" s="605"/>
    </row>
    <row r="2914" spans="6:17" x14ac:dyDescent="0.2">
      <c r="F2914" s="605"/>
      <c r="G2914" s="605"/>
      <c r="H2914" s="605"/>
      <c r="I2914" s="605"/>
      <c r="J2914" s="605"/>
      <c r="K2914" s="605"/>
      <c r="L2914" s="605"/>
      <c r="M2914" s="605"/>
      <c r="N2914" s="605"/>
      <c r="O2914" s="605"/>
      <c r="P2914" s="605"/>
      <c r="Q2914" s="605"/>
    </row>
    <row r="2915" spans="6:17" x14ac:dyDescent="0.2">
      <c r="F2915" s="605"/>
      <c r="G2915" s="605"/>
      <c r="H2915" s="605"/>
      <c r="I2915" s="605"/>
      <c r="J2915" s="605"/>
      <c r="K2915" s="605"/>
      <c r="L2915" s="605"/>
      <c r="M2915" s="605"/>
      <c r="N2915" s="605"/>
      <c r="O2915" s="605"/>
      <c r="P2915" s="605"/>
      <c r="Q2915" s="605"/>
    </row>
    <row r="2916" spans="6:17" x14ac:dyDescent="0.2">
      <c r="F2916" s="605"/>
      <c r="G2916" s="605"/>
      <c r="H2916" s="605"/>
      <c r="I2916" s="605"/>
      <c r="J2916" s="605"/>
      <c r="K2916" s="605"/>
      <c r="L2916" s="605"/>
      <c r="M2916" s="605"/>
      <c r="N2916" s="605"/>
      <c r="O2916" s="605"/>
      <c r="P2916" s="605"/>
      <c r="Q2916" s="605"/>
    </row>
    <row r="2917" spans="6:17" x14ac:dyDescent="0.2">
      <c r="F2917" s="605"/>
      <c r="G2917" s="605"/>
      <c r="H2917" s="605"/>
      <c r="I2917" s="605"/>
      <c r="J2917" s="605"/>
      <c r="K2917" s="605"/>
      <c r="L2917" s="605"/>
      <c r="M2917" s="605"/>
      <c r="N2917" s="605"/>
      <c r="O2917" s="605"/>
      <c r="P2917" s="605"/>
      <c r="Q2917" s="605"/>
    </row>
    <row r="2918" spans="6:17" x14ac:dyDescent="0.2">
      <c r="F2918" s="605"/>
      <c r="G2918" s="605"/>
      <c r="H2918" s="605"/>
      <c r="I2918" s="605"/>
      <c r="J2918" s="605"/>
      <c r="K2918" s="605"/>
      <c r="L2918" s="605"/>
      <c r="M2918" s="605"/>
      <c r="N2918" s="605"/>
      <c r="O2918" s="605"/>
      <c r="P2918" s="605"/>
      <c r="Q2918" s="605"/>
    </row>
    <row r="2919" spans="6:17" x14ac:dyDescent="0.2">
      <c r="F2919" s="605"/>
      <c r="G2919" s="605"/>
      <c r="H2919" s="605"/>
      <c r="I2919" s="605"/>
      <c r="J2919" s="605"/>
      <c r="K2919" s="605"/>
      <c r="L2919" s="605"/>
      <c r="M2919" s="605"/>
      <c r="N2919" s="605"/>
      <c r="O2919" s="605"/>
      <c r="P2919" s="605"/>
      <c r="Q2919" s="605"/>
    </row>
    <row r="2920" spans="6:17" x14ac:dyDescent="0.2">
      <c r="F2920" s="605"/>
      <c r="G2920" s="605"/>
      <c r="H2920" s="605"/>
      <c r="I2920" s="605"/>
      <c r="J2920" s="605"/>
      <c r="K2920" s="605"/>
      <c r="L2920" s="605"/>
      <c r="M2920" s="605"/>
      <c r="N2920" s="605"/>
      <c r="O2920" s="605"/>
      <c r="P2920" s="605"/>
      <c r="Q2920" s="605"/>
    </row>
    <row r="2921" spans="6:17" x14ac:dyDescent="0.2">
      <c r="F2921" s="605"/>
      <c r="G2921" s="605"/>
      <c r="H2921" s="605"/>
      <c r="I2921" s="605"/>
      <c r="J2921" s="605"/>
      <c r="K2921" s="605"/>
      <c r="L2921" s="605"/>
      <c r="M2921" s="605"/>
      <c r="N2921" s="605"/>
      <c r="O2921" s="605"/>
      <c r="P2921" s="605"/>
      <c r="Q2921" s="605"/>
    </row>
    <row r="2922" spans="6:17" x14ac:dyDescent="0.2">
      <c r="F2922" s="605"/>
      <c r="G2922" s="605"/>
      <c r="H2922" s="605"/>
      <c r="I2922" s="605"/>
      <c r="J2922" s="605"/>
      <c r="K2922" s="605"/>
      <c r="L2922" s="605"/>
      <c r="M2922" s="605"/>
      <c r="N2922" s="605"/>
      <c r="O2922" s="605"/>
      <c r="P2922" s="605"/>
      <c r="Q2922" s="605"/>
    </row>
    <row r="2923" spans="6:17" x14ac:dyDescent="0.2">
      <c r="F2923" s="605"/>
      <c r="G2923" s="605"/>
      <c r="H2923" s="605"/>
      <c r="I2923" s="605"/>
      <c r="J2923" s="605"/>
      <c r="K2923" s="605"/>
      <c r="L2923" s="605"/>
      <c r="M2923" s="605"/>
      <c r="N2923" s="605"/>
      <c r="O2923" s="605"/>
      <c r="P2923" s="605"/>
      <c r="Q2923" s="605"/>
    </row>
    <row r="2924" spans="6:17" x14ac:dyDescent="0.2">
      <c r="F2924" s="605"/>
      <c r="G2924" s="605"/>
      <c r="H2924" s="605"/>
      <c r="I2924" s="605"/>
      <c r="J2924" s="605"/>
      <c r="K2924" s="605"/>
      <c r="L2924" s="605"/>
      <c r="M2924" s="605"/>
      <c r="N2924" s="605"/>
      <c r="O2924" s="605"/>
      <c r="P2924" s="605"/>
      <c r="Q2924" s="605"/>
    </row>
    <row r="2925" spans="6:17" x14ac:dyDescent="0.2">
      <c r="F2925" s="605"/>
      <c r="G2925" s="605"/>
      <c r="H2925" s="605"/>
      <c r="I2925" s="605"/>
      <c r="J2925" s="605"/>
      <c r="K2925" s="605"/>
      <c r="L2925" s="605"/>
      <c r="M2925" s="605"/>
      <c r="N2925" s="605"/>
      <c r="O2925" s="605"/>
      <c r="P2925" s="605"/>
      <c r="Q2925" s="605"/>
    </row>
    <row r="2926" spans="6:17" x14ac:dyDescent="0.2">
      <c r="F2926" s="605"/>
      <c r="G2926" s="605"/>
      <c r="H2926" s="605"/>
      <c r="I2926" s="605"/>
      <c r="J2926" s="605"/>
      <c r="K2926" s="605"/>
      <c r="L2926" s="605"/>
      <c r="M2926" s="605"/>
      <c r="N2926" s="605"/>
      <c r="O2926" s="605"/>
      <c r="P2926" s="605"/>
      <c r="Q2926" s="605"/>
    </row>
    <row r="2927" spans="6:17" x14ac:dyDescent="0.2">
      <c r="F2927" s="605"/>
      <c r="G2927" s="605"/>
      <c r="H2927" s="605"/>
      <c r="I2927" s="605"/>
      <c r="J2927" s="605"/>
      <c r="K2927" s="605"/>
      <c r="L2927" s="605"/>
      <c r="M2927" s="605"/>
      <c r="N2927" s="605"/>
      <c r="O2927" s="605"/>
      <c r="P2927" s="605"/>
      <c r="Q2927" s="605"/>
    </row>
    <row r="2928" spans="6:17" x14ac:dyDescent="0.2">
      <c r="F2928" s="605"/>
      <c r="G2928" s="605"/>
      <c r="H2928" s="605"/>
      <c r="I2928" s="605"/>
      <c r="J2928" s="605"/>
      <c r="K2928" s="605"/>
      <c r="L2928" s="605"/>
      <c r="M2928" s="605"/>
      <c r="N2928" s="605"/>
      <c r="O2928" s="605"/>
      <c r="P2928" s="605"/>
      <c r="Q2928" s="605"/>
    </row>
    <row r="2929" spans="6:17" x14ac:dyDescent="0.2">
      <c r="F2929" s="605"/>
      <c r="G2929" s="605"/>
      <c r="H2929" s="605"/>
      <c r="I2929" s="605"/>
      <c r="J2929" s="605"/>
      <c r="K2929" s="605"/>
      <c r="L2929" s="605"/>
      <c r="M2929" s="605"/>
      <c r="N2929" s="605"/>
      <c r="O2929" s="605"/>
      <c r="P2929" s="605"/>
      <c r="Q2929" s="605"/>
    </row>
    <row r="2930" spans="6:17" x14ac:dyDescent="0.2">
      <c r="F2930" s="605"/>
      <c r="G2930" s="605"/>
      <c r="H2930" s="605"/>
      <c r="I2930" s="605"/>
      <c r="J2930" s="605"/>
      <c r="K2930" s="605"/>
      <c r="L2930" s="605"/>
      <c r="M2930" s="605"/>
      <c r="N2930" s="605"/>
      <c r="O2930" s="605"/>
      <c r="P2930" s="605"/>
      <c r="Q2930" s="605"/>
    </row>
    <row r="2931" spans="6:17" x14ac:dyDescent="0.2">
      <c r="F2931" s="605"/>
      <c r="G2931" s="605"/>
      <c r="H2931" s="605"/>
      <c r="I2931" s="605"/>
      <c r="J2931" s="605"/>
      <c r="K2931" s="605"/>
      <c r="L2931" s="605"/>
      <c r="M2931" s="605"/>
      <c r="N2931" s="605"/>
      <c r="O2931" s="605"/>
      <c r="P2931" s="605"/>
      <c r="Q2931" s="605"/>
    </row>
    <row r="2932" spans="6:17" x14ac:dyDescent="0.2">
      <c r="F2932" s="605"/>
      <c r="G2932" s="605"/>
      <c r="H2932" s="605"/>
      <c r="I2932" s="605"/>
      <c r="J2932" s="605"/>
      <c r="K2932" s="605"/>
      <c r="L2932" s="605"/>
      <c r="M2932" s="605"/>
      <c r="N2932" s="605"/>
      <c r="O2932" s="605"/>
      <c r="P2932" s="605"/>
      <c r="Q2932" s="605"/>
    </row>
    <row r="2933" spans="6:17" x14ac:dyDescent="0.2">
      <c r="F2933" s="605"/>
      <c r="G2933" s="605"/>
      <c r="H2933" s="605"/>
      <c r="I2933" s="605"/>
      <c r="J2933" s="605"/>
      <c r="K2933" s="605"/>
      <c r="L2933" s="605"/>
      <c r="M2933" s="605"/>
      <c r="N2933" s="605"/>
      <c r="O2933" s="605"/>
      <c r="P2933" s="605"/>
      <c r="Q2933" s="605"/>
    </row>
    <row r="2934" spans="6:17" x14ac:dyDescent="0.2">
      <c r="F2934" s="605"/>
      <c r="G2934" s="605"/>
      <c r="H2934" s="605"/>
      <c r="I2934" s="605"/>
      <c r="J2934" s="605"/>
      <c r="K2934" s="605"/>
      <c r="L2934" s="605"/>
      <c r="M2934" s="605"/>
      <c r="N2934" s="605"/>
      <c r="O2934" s="605"/>
      <c r="P2934" s="605"/>
      <c r="Q2934" s="605"/>
    </row>
    <row r="2935" spans="6:17" x14ac:dyDescent="0.2">
      <c r="F2935" s="605"/>
      <c r="G2935" s="605"/>
      <c r="H2935" s="605"/>
      <c r="I2935" s="605"/>
      <c r="J2935" s="605"/>
      <c r="K2935" s="605"/>
      <c r="L2935" s="605"/>
      <c r="M2935" s="605"/>
      <c r="N2935" s="605"/>
      <c r="O2935" s="605"/>
      <c r="P2935" s="605"/>
      <c r="Q2935" s="605"/>
    </row>
    <row r="2936" spans="6:17" x14ac:dyDescent="0.2">
      <c r="F2936" s="605"/>
      <c r="G2936" s="605"/>
      <c r="H2936" s="605"/>
      <c r="I2936" s="605"/>
      <c r="J2936" s="605"/>
      <c r="K2936" s="605"/>
      <c r="L2936" s="605"/>
      <c r="M2936" s="605"/>
      <c r="N2936" s="605"/>
      <c r="O2936" s="605"/>
      <c r="P2936" s="605"/>
      <c r="Q2936" s="605"/>
    </row>
    <row r="2937" spans="6:17" x14ac:dyDescent="0.2">
      <c r="F2937" s="605"/>
      <c r="G2937" s="605"/>
      <c r="H2937" s="605"/>
      <c r="I2937" s="605"/>
      <c r="J2937" s="605"/>
      <c r="K2937" s="605"/>
      <c r="L2937" s="605"/>
      <c r="M2937" s="605"/>
      <c r="N2937" s="605"/>
      <c r="O2937" s="605"/>
      <c r="P2937" s="605"/>
      <c r="Q2937" s="605"/>
    </row>
    <row r="2938" spans="6:17" x14ac:dyDescent="0.2">
      <c r="F2938" s="605"/>
      <c r="G2938" s="605"/>
      <c r="H2938" s="605"/>
      <c r="I2938" s="605"/>
      <c r="J2938" s="605"/>
      <c r="K2938" s="605"/>
      <c r="L2938" s="605"/>
      <c r="M2938" s="605"/>
      <c r="N2938" s="605"/>
      <c r="O2938" s="605"/>
      <c r="P2938" s="605"/>
      <c r="Q2938" s="605"/>
    </row>
    <row r="2939" spans="6:17" x14ac:dyDescent="0.2">
      <c r="F2939" s="605"/>
      <c r="G2939" s="605"/>
      <c r="H2939" s="605"/>
      <c r="I2939" s="605"/>
      <c r="J2939" s="605"/>
      <c r="K2939" s="605"/>
      <c r="L2939" s="605"/>
      <c r="M2939" s="605"/>
      <c r="N2939" s="605"/>
      <c r="O2939" s="605"/>
      <c r="P2939" s="605"/>
      <c r="Q2939" s="605"/>
    </row>
    <row r="2940" spans="6:17" x14ac:dyDescent="0.2">
      <c r="F2940" s="605"/>
      <c r="G2940" s="605"/>
      <c r="H2940" s="605"/>
      <c r="I2940" s="605"/>
      <c r="J2940" s="605"/>
      <c r="K2940" s="605"/>
      <c r="L2940" s="605"/>
      <c r="M2940" s="605"/>
      <c r="N2940" s="605"/>
      <c r="O2940" s="605"/>
      <c r="P2940" s="605"/>
      <c r="Q2940" s="605"/>
    </row>
    <row r="2941" spans="6:17" x14ac:dyDescent="0.2">
      <c r="F2941" s="605"/>
      <c r="G2941" s="605"/>
      <c r="H2941" s="605"/>
      <c r="I2941" s="605"/>
      <c r="J2941" s="605"/>
      <c r="K2941" s="605"/>
      <c r="L2941" s="605"/>
      <c r="M2941" s="605"/>
      <c r="N2941" s="605"/>
      <c r="O2941" s="605"/>
      <c r="P2941" s="605"/>
      <c r="Q2941" s="605"/>
    </row>
    <row r="2942" spans="6:17" x14ac:dyDescent="0.2">
      <c r="F2942" s="605"/>
      <c r="G2942" s="605"/>
      <c r="H2942" s="605"/>
      <c r="I2942" s="605"/>
      <c r="J2942" s="605"/>
      <c r="K2942" s="605"/>
      <c r="L2942" s="605"/>
      <c r="M2942" s="605"/>
      <c r="N2942" s="605"/>
      <c r="O2942" s="605"/>
      <c r="P2942" s="605"/>
      <c r="Q2942" s="605"/>
    </row>
    <row r="2943" spans="6:17" x14ac:dyDescent="0.2">
      <c r="F2943" s="605"/>
      <c r="G2943" s="605"/>
      <c r="H2943" s="605"/>
      <c r="I2943" s="605"/>
      <c r="J2943" s="605"/>
      <c r="K2943" s="605"/>
      <c r="L2943" s="605"/>
      <c r="M2943" s="605"/>
      <c r="N2943" s="605"/>
      <c r="O2943" s="605"/>
      <c r="P2943" s="605"/>
      <c r="Q2943" s="605"/>
    </row>
    <row r="2944" spans="6:17" x14ac:dyDescent="0.2">
      <c r="F2944" s="605"/>
      <c r="G2944" s="605"/>
      <c r="H2944" s="605"/>
      <c r="I2944" s="605"/>
      <c r="J2944" s="605"/>
      <c r="K2944" s="605"/>
      <c r="L2944" s="605"/>
      <c r="M2944" s="605"/>
      <c r="N2944" s="605"/>
      <c r="O2944" s="605"/>
      <c r="P2944" s="605"/>
      <c r="Q2944" s="605"/>
    </row>
    <row r="2945" spans="6:17" x14ac:dyDescent="0.2">
      <c r="F2945" s="605"/>
      <c r="G2945" s="605"/>
      <c r="H2945" s="605"/>
      <c r="I2945" s="605"/>
      <c r="J2945" s="605"/>
      <c r="K2945" s="605"/>
      <c r="L2945" s="605"/>
      <c r="M2945" s="605"/>
      <c r="N2945" s="605"/>
      <c r="O2945" s="605"/>
      <c r="P2945" s="605"/>
      <c r="Q2945" s="605"/>
    </row>
    <row r="2946" spans="6:17" x14ac:dyDescent="0.2">
      <c r="F2946" s="605"/>
      <c r="G2946" s="605"/>
      <c r="H2946" s="605"/>
      <c r="I2946" s="605"/>
      <c r="J2946" s="605"/>
      <c r="K2946" s="605"/>
      <c r="L2946" s="605"/>
      <c r="M2946" s="605"/>
      <c r="N2946" s="605"/>
      <c r="O2946" s="605"/>
      <c r="P2946" s="605"/>
      <c r="Q2946" s="605"/>
    </row>
    <row r="2947" spans="6:17" x14ac:dyDescent="0.2">
      <c r="F2947" s="605"/>
      <c r="G2947" s="605"/>
      <c r="H2947" s="605"/>
      <c r="I2947" s="605"/>
      <c r="J2947" s="605"/>
      <c r="K2947" s="605"/>
      <c r="L2947" s="605"/>
      <c r="M2947" s="605"/>
      <c r="N2947" s="605"/>
      <c r="O2947" s="605"/>
      <c r="P2947" s="605"/>
      <c r="Q2947" s="605"/>
    </row>
    <row r="2948" spans="6:17" x14ac:dyDescent="0.2">
      <c r="F2948" s="605"/>
      <c r="G2948" s="605"/>
      <c r="H2948" s="605"/>
      <c r="I2948" s="605"/>
      <c r="J2948" s="605"/>
      <c r="K2948" s="605"/>
      <c r="L2948" s="605"/>
      <c r="M2948" s="605"/>
      <c r="N2948" s="605"/>
      <c r="O2948" s="605"/>
      <c r="P2948" s="605"/>
      <c r="Q2948" s="605"/>
    </row>
    <row r="2949" spans="6:17" x14ac:dyDescent="0.2">
      <c r="F2949" s="605"/>
      <c r="G2949" s="605"/>
      <c r="H2949" s="605"/>
      <c r="I2949" s="605"/>
      <c r="J2949" s="605"/>
      <c r="K2949" s="605"/>
      <c r="L2949" s="605"/>
      <c r="M2949" s="605"/>
      <c r="N2949" s="605"/>
      <c r="O2949" s="605"/>
      <c r="P2949" s="605"/>
      <c r="Q2949" s="605"/>
    </row>
    <row r="2950" spans="6:17" x14ac:dyDescent="0.2">
      <c r="F2950" s="605"/>
      <c r="G2950" s="605"/>
      <c r="H2950" s="605"/>
      <c r="I2950" s="605"/>
      <c r="J2950" s="605"/>
      <c r="K2950" s="605"/>
      <c r="L2950" s="605"/>
      <c r="M2950" s="605"/>
      <c r="N2950" s="605"/>
      <c r="O2950" s="605"/>
      <c r="P2950" s="605"/>
      <c r="Q2950" s="605"/>
    </row>
    <row r="2951" spans="6:17" x14ac:dyDescent="0.2">
      <c r="F2951" s="605"/>
      <c r="G2951" s="605"/>
      <c r="H2951" s="605"/>
      <c r="I2951" s="605"/>
      <c r="J2951" s="605"/>
      <c r="K2951" s="605"/>
      <c r="L2951" s="605"/>
      <c r="M2951" s="605"/>
      <c r="N2951" s="605"/>
      <c r="O2951" s="605"/>
      <c r="P2951" s="605"/>
      <c r="Q2951" s="605"/>
    </row>
    <row r="2952" spans="6:17" x14ac:dyDescent="0.2">
      <c r="F2952" s="605"/>
      <c r="G2952" s="605"/>
      <c r="H2952" s="605"/>
      <c r="I2952" s="605"/>
      <c r="J2952" s="605"/>
      <c r="K2952" s="605"/>
      <c r="L2952" s="605"/>
      <c r="M2952" s="605"/>
      <c r="N2952" s="605"/>
      <c r="O2952" s="605"/>
      <c r="P2952" s="605"/>
      <c r="Q2952" s="605"/>
    </row>
    <row r="2953" spans="6:17" x14ac:dyDescent="0.2">
      <c r="F2953" s="605"/>
      <c r="G2953" s="605"/>
      <c r="H2953" s="605"/>
      <c r="I2953" s="605"/>
      <c r="J2953" s="605"/>
      <c r="K2953" s="605"/>
      <c r="L2953" s="605"/>
      <c r="M2953" s="605"/>
      <c r="N2953" s="605"/>
      <c r="O2953" s="605"/>
      <c r="P2953" s="605"/>
      <c r="Q2953" s="605"/>
    </row>
    <row r="2954" spans="6:17" x14ac:dyDescent="0.2"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</row>
    <row r="2955" spans="6:17" x14ac:dyDescent="0.2">
      <c r="F2955" s="605"/>
      <c r="G2955" s="605"/>
      <c r="H2955" s="605"/>
      <c r="I2955" s="605"/>
      <c r="J2955" s="605"/>
      <c r="K2955" s="605"/>
      <c r="L2955" s="605"/>
      <c r="M2955" s="605"/>
      <c r="N2955" s="605"/>
      <c r="O2955" s="605"/>
      <c r="P2955" s="605"/>
      <c r="Q2955" s="605"/>
    </row>
    <row r="2956" spans="6:17" x14ac:dyDescent="0.2">
      <c r="F2956" s="605"/>
      <c r="G2956" s="605"/>
      <c r="H2956" s="605"/>
      <c r="I2956" s="605"/>
      <c r="J2956" s="605"/>
      <c r="K2956" s="605"/>
      <c r="L2956" s="605"/>
      <c r="M2956" s="605"/>
      <c r="N2956" s="605"/>
      <c r="O2956" s="605"/>
      <c r="P2956" s="605"/>
      <c r="Q2956" s="605"/>
    </row>
    <row r="2957" spans="6:17" x14ac:dyDescent="0.2">
      <c r="F2957" s="605"/>
      <c r="G2957" s="605"/>
      <c r="H2957" s="605"/>
      <c r="I2957" s="605"/>
      <c r="J2957" s="605"/>
      <c r="K2957" s="605"/>
      <c r="L2957" s="605"/>
      <c r="M2957" s="605"/>
      <c r="N2957" s="605"/>
      <c r="O2957" s="605"/>
      <c r="P2957" s="605"/>
      <c r="Q2957" s="605"/>
    </row>
    <row r="2958" spans="6:17" x14ac:dyDescent="0.2">
      <c r="F2958" s="605"/>
      <c r="G2958" s="605"/>
      <c r="H2958" s="605"/>
      <c r="I2958" s="605"/>
      <c r="J2958" s="605"/>
      <c r="K2958" s="605"/>
      <c r="L2958" s="605"/>
      <c r="M2958" s="605"/>
      <c r="N2958" s="605"/>
      <c r="O2958" s="605"/>
      <c r="P2958" s="605"/>
      <c r="Q2958" s="605"/>
    </row>
    <row r="2959" spans="6:17" x14ac:dyDescent="0.2">
      <c r="F2959" s="605"/>
      <c r="G2959" s="605"/>
      <c r="H2959" s="605"/>
      <c r="I2959" s="605"/>
      <c r="J2959" s="605"/>
      <c r="K2959" s="605"/>
      <c r="L2959" s="605"/>
      <c r="M2959" s="605"/>
      <c r="N2959" s="605"/>
      <c r="O2959" s="605"/>
      <c r="P2959" s="605"/>
      <c r="Q2959" s="605"/>
    </row>
    <row r="2960" spans="6:17" x14ac:dyDescent="0.2">
      <c r="F2960" s="605"/>
      <c r="G2960" s="605"/>
      <c r="H2960" s="605"/>
      <c r="I2960" s="605"/>
      <c r="J2960" s="605"/>
      <c r="K2960" s="605"/>
      <c r="L2960" s="605"/>
      <c r="M2960" s="605"/>
      <c r="N2960" s="605"/>
      <c r="O2960" s="605"/>
      <c r="P2960" s="605"/>
      <c r="Q2960" s="605"/>
    </row>
    <row r="2961" spans="6:17" x14ac:dyDescent="0.2">
      <c r="F2961" s="605"/>
      <c r="G2961" s="605"/>
      <c r="H2961" s="605"/>
      <c r="I2961" s="605"/>
      <c r="J2961" s="605"/>
      <c r="K2961" s="605"/>
      <c r="L2961" s="605"/>
      <c r="M2961" s="605"/>
      <c r="N2961" s="605"/>
      <c r="O2961" s="605"/>
      <c r="P2961" s="605"/>
      <c r="Q2961" s="605"/>
    </row>
    <row r="2962" spans="6:17" x14ac:dyDescent="0.2">
      <c r="F2962" s="605"/>
      <c r="G2962" s="605"/>
      <c r="H2962" s="605"/>
      <c r="I2962" s="605"/>
      <c r="J2962" s="605"/>
      <c r="K2962" s="605"/>
      <c r="L2962" s="605"/>
      <c r="M2962" s="605"/>
      <c r="N2962" s="605"/>
      <c r="O2962" s="605"/>
      <c r="P2962" s="605"/>
      <c r="Q2962" s="605"/>
    </row>
    <row r="2963" spans="6:17" x14ac:dyDescent="0.2">
      <c r="F2963" s="605"/>
      <c r="G2963" s="605"/>
      <c r="H2963" s="605"/>
      <c r="I2963" s="605"/>
      <c r="J2963" s="605"/>
      <c r="K2963" s="605"/>
      <c r="L2963" s="605"/>
      <c r="M2963" s="605"/>
      <c r="N2963" s="605"/>
      <c r="O2963" s="605"/>
      <c r="P2963" s="605"/>
      <c r="Q2963" s="605"/>
    </row>
    <row r="2964" spans="6:17" x14ac:dyDescent="0.2">
      <c r="F2964" s="605"/>
      <c r="G2964" s="605"/>
      <c r="H2964" s="605"/>
      <c r="I2964" s="605"/>
      <c r="J2964" s="605"/>
      <c r="K2964" s="605"/>
      <c r="L2964" s="605"/>
      <c r="M2964" s="605"/>
      <c r="N2964" s="605"/>
      <c r="O2964" s="605"/>
      <c r="P2964" s="605"/>
      <c r="Q2964" s="605"/>
    </row>
    <row r="2965" spans="6:17" x14ac:dyDescent="0.2">
      <c r="F2965" s="605"/>
      <c r="G2965" s="605"/>
      <c r="H2965" s="605"/>
      <c r="I2965" s="605"/>
      <c r="J2965" s="605"/>
      <c r="K2965" s="605"/>
      <c r="L2965" s="605"/>
      <c r="M2965" s="605"/>
      <c r="N2965" s="605"/>
      <c r="O2965" s="605"/>
      <c r="P2965" s="605"/>
      <c r="Q2965" s="605"/>
    </row>
    <row r="2966" spans="6:17" x14ac:dyDescent="0.2">
      <c r="F2966" s="605"/>
      <c r="G2966" s="605"/>
      <c r="H2966" s="605"/>
      <c r="I2966" s="605"/>
      <c r="J2966" s="605"/>
      <c r="K2966" s="605"/>
      <c r="L2966" s="605"/>
      <c r="M2966" s="605"/>
      <c r="N2966" s="605"/>
      <c r="O2966" s="605"/>
      <c r="P2966" s="605"/>
      <c r="Q2966" s="605"/>
    </row>
    <row r="2967" spans="6:17" x14ac:dyDescent="0.2">
      <c r="F2967" s="605"/>
      <c r="G2967" s="605"/>
      <c r="H2967" s="605"/>
      <c r="I2967" s="605"/>
      <c r="J2967" s="605"/>
      <c r="K2967" s="605"/>
      <c r="L2967" s="605"/>
      <c r="M2967" s="605"/>
      <c r="N2967" s="605"/>
      <c r="O2967" s="605"/>
      <c r="P2967" s="605"/>
      <c r="Q2967" s="605"/>
    </row>
    <row r="2968" spans="6:17" x14ac:dyDescent="0.2">
      <c r="F2968" s="605"/>
      <c r="G2968" s="605"/>
      <c r="H2968" s="605"/>
      <c r="I2968" s="605"/>
      <c r="J2968" s="605"/>
      <c r="K2968" s="605"/>
      <c r="L2968" s="605"/>
      <c r="M2968" s="605"/>
      <c r="N2968" s="605"/>
      <c r="O2968" s="605"/>
      <c r="P2968" s="605"/>
      <c r="Q2968" s="605"/>
    </row>
    <row r="2969" spans="6:17" x14ac:dyDescent="0.2">
      <c r="F2969" s="605"/>
      <c r="G2969" s="605"/>
      <c r="H2969" s="605"/>
      <c r="I2969" s="605"/>
      <c r="J2969" s="605"/>
      <c r="K2969" s="605"/>
      <c r="L2969" s="605"/>
      <c r="M2969" s="605"/>
      <c r="N2969" s="605"/>
      <c r="O2969" s="605"/>
      <c r="P2969" s="605"/>
      <c r="Q2969" s="605"/>
    </row>
    <row r="2970" spans="6:17" x14ac:dyDescent="0.2">
      <c r="F2970" s="605"/>
      <c r="G2970" s="605"/>
      <c r="H2970" s="605"/>
      <c r="I2970" s="605"/>
      <c r="J2970" s="605"/>
      <c r="K2970" s="605"/>
      <c r="L2970" s="605"/>
      <c r="M2970" s="605"/>
      <c r="N2970" s="605"/>
      <c r="O2970" s="605"/>
      <c r="P2970" s="605"/>
      <c r="Q2970" s="605"/>
    </row>
    <row r="2971" spans="6:17" x14ac:dyDescent="0.2">
      <c r="F2971" s="605"/>
      <c r="G2971" s="605"/>
      <c r="H2971" s="605"/>
      <c r="I2971" s="605"/>
      <c r="J2971" s="605"/>
      <c r="K2971" s="605"/>
      <c r="L2971" s="605"/>
      <c r="M2971" s="605"/>
      <c r="N2971" s="605"/>
      <c r="O2971" s="605"/>
      <c r="P2971" s="605"/>
      <c r="Q2971" s="605"/>
    </row>
    <row r="2972" spans="6:17" x14ac:dyDescent="0.2">
      <c r="F2972" s="605"/>
      <c r="G2972" s="605"/>
      <c r="H2972" s="605"/>
      <c r="I2972" s="605"/>
      <c r="J2972" s="605"/>
      <c r="K2972" s="605"/>
      <c r="L2972" s="605"/>
      <c r="M2972" s="605"/>
      <c r="N2972" s="605"/>
      <c r="O2972" s="605"/>
      <c r="P2972" s="605"/>
      <c r="Q2972" s="605"/>
    </row>
    <row r="2973" spans="6:17" x14ac:dyDescent="0.2">
      <c r="F2973" s="605"/>
      <c r="G2973" s="605"/>
      <c r="H2973" s="605"/>
      <c r="I2973" s="605"/>
      <c r="J2973" s="605"/>
      <c r="K2973" s="605"/>
      <c r="L2973" s="605"/>
      <c r="M2973" s="605"/>
      <c r="N2973" s="605"/>
      <c r="O2973" s="605"/>
      <c r="P2973" s="605"/>
      <c r="Q2973" s="605"/>
    </row>
    <row r="2974" spans="6:17" x14ac:dyDescent="0.2">
      <c r="F2974" s="605"/>
      <c r="G2974" s="605"/>
      <c r="H2974" s="605"/>
      <c r="I2974" s="605"/>
      <c r="J2974" s="605"/>
      <c r="K2974" s="605"/>
      <c r="L2974" s="605"/>
      <c r="M2974" s="605"/>
      <c r="N2974" s="605"/>
      <c r="O2974" s="605"/>
      <c r="P2974" s="605"/>
      <c r="Q2974" s="605"/>
    </row>
    <row r="2975" spans="6:17" x14ac:dyDescent="0.2">
      <c r="F2975" s="605"/>
      <c r="G2975" s="605"/>
      <c r="H2975" s="605"/>
      <c r="I2975" s="605"/>
      <c r="J2975" s="605"/>
      <c r="K2975" s="605"/>
      <c r="L2975" s="605"/>
      <c r="M2975" s="605"/>
      <c r="N2975" s="605"/>
      <c r="O2975" s="605"/>
      <c r="P2975" s="605"/>
      <c r="Q2975" s="605"/>
    </row>
    <row r="2976" spans="6:17" x14ac:dyDescent="0.2">
      <c r="F2976" s="605"/>
      <c r="G2976" s="605"/>
      <c r="H2976" s="605"/>
      <c r="I2976" s="605"/>
      <c r="J2976" s="605"/>
      <c r="K2976" s="605"/>
      <c r="L2976" s="605"/>
      <c r="M2976" s="605"/>
      <c r="N2976" s="605"/>
      <c r="O2976" s="605"/>
      <c r="P2976" s="605"/>
      <c r="Q2976" s="605"/>
    </row>
    <row r="2977" spans="6:17" x14ac:dyDescent="0.2">
      <c r="F2977" s="605"/>
      <c r="G2977" s="605"/>
      <c r="H2977" s="605"/>
      <c r="I2977" s="605"/>
      <c r="J2977" s="605"/>
      <c r="K2977" s="605"/>
      <c r="L2977" s="605"/>
      <c r="M2977" s="605"/>
      <c r="N2977" s="605"/>
      <c r="O2977" s="605"/>
      <c r="P2977" s="605"/>
      <c r="Q2977" s="605"/>
    </row>
    <row r="2978" spans="6:17" x14ac:dyDescent="0.2">
      <c r="F2978" s="605"/>
      <c r="G2978" s="605"/>
      <c r="H2978" s="605"/>
      <c r="I2978" s="605"/>
      <c r="J2978" s="605"/>
      <c r="K2978" s="605"/>
      <c r="L2978" s="605"/>
      <c r="M2978" s="605"/>
      <c r="N2978" s="605"/>
      <c r="O2978" s="605"/>
      <c r="P2978" s="605"/>
      <c r="Q2978" s="605"/>
    </row>
    <row r="2979" spans="6:17" x14ac:dyDescent="0.2">
      <c r="F2979" s="605"/>
      <c r="G2979" s="605"/>
      <c r="H2979" s="605"/>
      <c r="I2979" s="605"/>
      <c r="J2979" s="605"/>
      <c r="K2979" s="605"/>
      <c r="L2979" s="605"/>
      <c r="M2979" s="605"/>
      <c r="N2979" s="605"/>
      <c r="O2979" s="605"/>
      <c r="P2979" s="605"/>
      <c r="Q2979" s="605"/>
    </row>
    <row r="2980" spans="6:17" x14ac:dyDescent="0.2">
      <c r="F2980" s="605"/>
      <c r="G2980" s="605"/>
      <c r="H2980" s="605"/>
      <c r="I2980" s="605"/>
      <c r="J2980" s="605"/>
      <c r="K2980" s="605"/>
      <c r="L2980" s="605"/>
      <c r="M2980" s="605"/>
      <c r="N2980" s="605"/>
      <c r="O2980" s="605"/>
      <c r="P2980" s="605"/>
      <c r="Q2980" s="605"/>
    </row>
    <row r="2981" spans="6:17" x14ac:dyDescent="0.2">
      <c r="F2981" s="605"/>
      <c r="G2981" s="605"/>
      <c r="H2981" s="605"/>
      <c r="I2981" s="605"/>
      <c r="J2981" s="605"/>
      <c r="K2981" s="605"/>
      <c r="L2981" s="605"/>
      <c r="M2981" s="605"/>
      <c r="N2981" s="605"/>
      <c r="O2981" s="605"/>
      <c r="P2981" s="605"/>
      <c r="Q2981" s="605"/>
    </row>
    <row r="2982" spans="6:17" x14ac:dyDescent="0.2">
      <c r="F2982" s="605"/>
      <c r="G2982" s="605"/>
      <c r="H2982" s="605"/>
      <c r="I2982" s="605"/>
      <c r="J2982" s="605"/>
      <c r="K2982" s="605"/>
      <c r="L2982" s="605"/>
      <c r="M2982" s="605"/>
      <c r="N2982" s="605"/>
      <c r="O2982" s="605"/>
      <c r="P2982" s="605"/>
      <c r="Q2982" s="605"/>
    </row>
    <row r="2983" spans="6:17" x14ac:dyDescent="0.2">
      <c r="F2983" s="605"/>
      <c r="G2983" s="605"/>
      <c r="H2983" s="605"/>
      <c r="I2983" s="605"/>
      <c r="J2983" s="605"/>
      <c r="K2983" s="605"/>
      <c r="L2983" s="605"/>
      <c r="M2983" s="605"/>
      <c r="N2983" s="605"/>
      <c r="O2983" s="605"/>
      <c r="P2983" s="605"/>
      <c r="Q2983" s="605"/>
    </row>
    <row r="2984" spans="6:17" x14ac:dyDescent="0.2">
      <c r="F2984" s="605"/>
      <c r="G2984" s="605"/>
      <c r="H2984" s="605"/>
      <c r="I2984" s="605"/>
      <c r="J2984" s="605"/>
      <c r="K2984" s="605"/>
      <c r="L2984" s="605"/>
      <c r="M2984" s="605"/>
      <c r="N2984" s="605"/>
      <c r="O2984" s="605"/>
      <c r="P2984" s="605"/>
      <c r="Q2984" s="605"/>
    </row>
    <row r="2985" spans="6:17" x14ac:dyDescent="0.2">
      <c r="F2985" s="605"/>
      <c r="G2985" s="605"/>
      <c r="H2985" s="605"/>
      <c r="I2985" s="605"/>
      <c r="J2985" s="605"/>
      <c r="K2985" s="605"/>
      <c r="L2985" s="605"/>
      <c r="M2985" s="605"/>
      <c r="N2985" s="605"/>
      <c r="O2985" s="605"/>
      <c r="P2985" s="605"/>
      <c r="Q2985" s="605"/>
    </row>
    <row r="2986" spans="6:17" x14ac:dyDescent="0.2">
      <c r="F2986" s="605"/>
      <c r="G2986" s="605"/>
      <c r="H2986" s="605"/>
      <c r="I2986" s="605"/>
      <c r="J2986" s="605"/>
      <c r="K2986" s="605"/>
      <c r="L2986" s="605"/>
      <c r="M2986" s="605"/>
      <c r="N2986" s="605"/>
      <c r="O2986" s="605"/>
      <c r="P2986" s="605"/>
      <c r="Q2986" s="605"/>
    </row>
    <row r="2987" spans="6:17" x14ac:dyDescent="0.2">
      <c r="F2987" s="605"/>
      <c r="G2987" s="605"/>
      <c r="H2987" s="605"/>
      <c r="I2987" s="605"/>
      <c r="J2987" s="605"/>
      <c r="K2987" s="605"/>
      <c r="L2987" s="605"/>
      <c r="M2987" s="605"/>
      <c r="N2987" s="605"/>
      <c r="O2987" s="605"/>
      <c r="P2987" s="605"/>
      <c r="Q2987" s="605"/>
    </row>
    <row r="2988" spans="6:17" x14ac:dyDescent="0.2">
      <c r="F2988" s="605"/>
      <c r="G2988" s="605"/>
      <c r="H2988" s="605"/>
      <c r="I2988" s="605"/>
      <c r="J2988" s="605"/>
      <c r="K2988" s="605"/>
      <c r="L2988" s="605"/>
      <c r="M2988" s="605"/>
      <c r="N2988" s="605"/>
      <c r="O2988" s="605"/>
      <c r="P2988" s="605"/>
      <c r="Q2988" s="605"/>
    </row>
    <row r="2989" spans="6:17" x14ac:dyDescent="0.2">
      <c r="F2989" s="605"/>
      <c r="G2989" s="605"/>
      <c r="H2989" s="605"/>
      <c r="I2989" s="605"/>
      <c r="J2989" s="605"/>
      <c r="K2989" s="605"/>
      <c r="L2989" s="605"/>
      <c r="M2989" s="605"/>
      <c r="N2989" s="605"/>
      <c r="O2989" s="605"/>
      <c r="P2989" s="605"/>
      <c r="Q2989" s="605"/>
    </row>
    <row r="2990" spans="6:17" x14ac:dyDescent="0.2">
      <c r="F2990" s="605"/>
      <c r="G2990" s="605"/>
      <c r="H2990" s="605"/>
      <c r="I2990" s="605"/>
      <c r="J2990" s="605"/>
      <c r="K2990" s="605"/>
      <c r="L2990" s="605"/>
      <c r="M2990" s="605"/>
      <c r="N2990" s="605"/>
      <c r="O2990" s="605"/>
      <c r="P2990" s="605"/>
      <c r="Q2990" s="605"/>
    </row>
    <row r="2991" spans="6:17" x14ac:dyDescent="0.2">
      <c r="F2991" s="605"/>
      <c r="G2991" s="605"/>
      <c r="H2991" s="605"/>
      <c r="I2991" s="605"/>
      <c r="J2991" s="605"/>
      <c r="K2991" s="605"/>
      <c r="L2991" s="605"/>
      <c r="M2991" s="605"/>
      <c r="N2991" s="605"/>
      <c r="O2991" s="605"/>
      <c r="P2991" s="605"/>
      <c r="Q2991" s="605"/>
    </row>
    <row r="2992" spans="6:17" x14ac:dyDescent="0.2">
      <c r="F2992" s="605"/>
      <c r="G2992" s="605"/>
      <c r="H2992" s="605"/>
      <c r="I2992" s="605"/>
      <c r="J2992" s="605"/>
      <c r="K2992" s="605"/>
      <c r="L2992" s="605"/>
      <c r="M2992" s="605"/>
      <c r="N2992" s="605"/>
      <c r="O2992" s="605"/>
      <c r="P2992" s="605"/>
      <c r="Q2992" s="605"/>
    </row>
    <row r="2993" spans="6:17" x14ac:dyDescent="0.2">
      <c r="F2993" s="605"/>
      <c r="G2993" s="605"/>
      <c r="H2993" s="605"/>
      <c r="I2993" s="605"/>
      <c r="J2993" s="605"/>
      <c r="K2993" s="605"/>
      <c r="L2993" s="605"/>
      <c r="M2993" s="605"/>
      <c r="N2993" s="605"/>
      <c r="O2993" s="605"/>
      <c r="P2993" s="605"/>
      <c r="Q2993" s="605"/>
    </row>
    <row r="2994" spans="6:17" x14ac:dyDescent="0.2">
      <c r="F2994" s="605"/>
      <c r="G2994" s="605"/>
      <c r="H2994" s="605"/>
      <c r="I2994" s="605"/>
      <c r="J2994" s="605"/>
      <c r="K2994" s="605"/>
      <c r="L2994" s="605"/>
      <c r="M2994" s="605"/>
      <c r="N2994" s="605"/>
      <c r="O2994" s="605"/>
      <c r="P2994" s="605"/>
      <c r="Q2994" s="605"/>
    </row>
    <row r="2995" spans="6:17" x14ac:dyDescent="0.2">
      <c r="F2995" s="605"/>
      <c r="G2995" s="605"/>
      <c r="H2995" s="605"/>
      <c r="I2995" s="605"/>
      <c r="J2995" s="605"/>
      <c r="K2995" s="605"/>
      <c r="L2995" s="605"/>
      <c r="M2995" s="605"/>
      <c r="N2995" s="605"/>
      <c r="O2995" s="605"/>
      <c r="P2995" s="605"/>
      <c r="Q2995" s="605"/>
    </row>
    <row r="2996" spans="6:17" x14ac:dyDescent="0.2">
      <c r="F2996" s="605"/>
      <c r="G2996" s="605"/>
      <c r="H2996" s="605"/>
      <c r="I2996" s="605"/>
      <c r="J2996" s="605"/>
      <c r="K2996" s="605"/>
      <c r="L2996" s="605"/>
      <c r="M2996" s="605"/>
      <c r="N2996" s="605"/>
      <c r="O2996" s="605"/>
      <c r="P2996" s="605"/>
      <c r="Q2996" s="605"/>
    </row>
    <row r="2997" spans="6:17" x14ac:dyDescent="0.2">
      <c r="F2997" s="605"/>
      <c r="G2997" s="605"/>
      <c r="H2997" s="605"/>
      <c r="I2997" s="605"/>
      <c r="J2997" s="605"/>
      <c r="K2997" s="605"/>
      <c r="L2997" s="605"/>
      <c r="M2997" s="605"/>
      <c r="N2997" s="605"/>
      <c r="O2997" s="605"/>
      <c r="P2997" s="605"/>
      <c r="Q2997" s="605"/>
    </row>
    <row r="2998" spans="6:17" x14ac:dyDescent="0.2">
      <c r="F2998" s="605"/>
      <c r="G2998" s="605"/>
      <c r="H2998" s="605"/>
      <c r="I2998" s="605"/>
      <c r="J2998" s="605"/>
      <c r="K2998" s="605"/>
      <c r="L2998" s="605"/>
      <c r="M2998" s="605"/>
      <c r="N2998" s="605"/>
      <c r="O2998" s="605"/>
      <c r="P2998" s="605"/>
      <c r="Q2998" s="605"/>
    </row>
    <row r="2999" spans="6:17" x14ac:dyDescent="0.2">
      <c r="F2999" s="605"/>
      <c r="G2999" s="605"/>
      <c r="H2999" s="605"/>
      <c r="I2999" s="605"/>
      <c r="J2999" s="605"/>
      <c r="K2999" s="605"/>
      <c r="L2999" s="605"/>
      <c r="M2999" s="605"/>
      <c r="N2999" s="605"/>
      <c r="O2999" s="605"/>
      <c r="P2999" s="605"/>
      <c r="Q2999" s="605"/>
    </row>
    <row r="3000" spans="6:17" x14ac:dyDescent="0.2">
      <c r="F3000" s="605"/>
      <c r="G3000" s="605"/>
      <c r="H3000" s="605"/>
      <c r="I3000" s="605"/>
      <c r="J3000" s="605"/>
      <c r="K3000" s="605"/>
      <c r="L3000" s="605"/>
      <c r="M3000" s="605"/>
      <c r="N3000" s="605"/>
      <c r="O3000" s="605"/>
      <c r="P3000" s="605"/>
      <c r="Q3000" s="605"/>
    </row>
    <row r="3001" spans="6:17" x14ac:dyDescent="0.2">
      <c r="F3001" s="605"/>
      <c r="G3001" s="605"/>
      <c r="H3001" s="605"/>
      <c r="I3001" s="605"/>
      <c r="J3001" s="605"/>
      <c r="K3001" s="605"/>
      <c r="L3001" s="605"/>
      <c r="M3001" s="605"/>
      <c r="N3001" s="605"/>
      <c r="O3001" s="605"/>
      <c r="P3001" s="605"/>
      <c r="Q3001" s="605"/>
    </row>
    <row r="3002" spans="6:17" x14ac:dyDescent="0.2">
      <c r="F3002" s="605"/>
      <c r="G3002" s="605"/>
      <c r="H3002" s="605"/>
      <c r="I3002" s="605"/>
      <c r="J3002" s="605"/>
      <c r="K3002" s="605"/>
      <c r="L3002" s="605"/>
      <c r="M3002" s="605"/>
      <c r="N3002" s="605"/>
      <c r="O3002" s="605"/>
      <c r="P3002" s="605"/>
      <c r="Q3002" s="605"/>
    </row>
    <row r="3003" spans="6:17" x14ac:dyDescent="0.2">
      <c r="F3003" s="605"/>
      <c r="G3003" s="605"/>
      <c r="H3003" s="605"/>
      <c r="I3003" s="605"/>
      <c r="J3003" s="605"/>
      <c r="K3003" s="605"/>
      <c r="L3003" s="605"/>
      <c r="M3003" s="605"/>
      <c r="N3003" s="605"/>
      <c r="O3003" s="605"/>
      <c r="P3003" s="605"/>
      <c r="Q3003" s="605"/>
    </row>
    <row r="3004" spans="6:17" x14ac:dyDescent="0.2">
      <c r="F3004" s="605"/>
      <c r="G3004" s="605"/>
      <c r="H3004" s="605"/>
      <c r="I3004" s="605"/>
      <c r="J3004" s="605"/>
      <c r="K3004" s="605"/>
      <c r="L3004" s="605"/>
      <c r="M3004" s="605"/>
      <c r="N3004" s="605"/>
      <c r="O3004" s="605"/>
      <c r="P3004" s="605"/>
      <c r="Q3004" s="605"/>
    </row>
    <row r="3005" spans="6:17" x14ac:dyDescent="0.2">
      <c r="F3005" s="605"/>
      <c r="G3005" s="605"/>
      <c r="H3005" s="605"/>
      <c r="I3005" s="605"/>
      <c r="J3005" s="605"/>
      <c r="K3005" s="605"/>
      <c r="L3005" s="605"/>
      <c r="M3005" s="605"/>
      <c r="N3005" s="605"/>
      <c r="O3005" s="605"/>
      <c r="P3005" s="605"/>
      <c r="Q3005" s="605"/>
    </row>
    <row r="3006" spans="6:17" x14ac:dyDescent="0.2">
      <c r="F3006" s="605"/>
      <c r="G3006" s="605"/>
      <c r="H3006" s="605"/>
      <c r="I3006" s="605"/>
      <c r="J3006" s="605"/>
      <c r="K3006" s="605"/>
      <c r="L3006" s="605"/>
      <c r="M3006" s="605"/>
      <c r="N3006" s="605"/>
      <c r="O3006" s="605"/>
      <c r="P3006" s="605"/>
      <c r="Q3006" s="605"/>
    </row>
    <row r="3007" spans="6:17" x14ac:dyDescent="0.2">
      <c r="F3007" s="605"/>
      <c r="G3007" s="605"/>
      <c r="H3007" s="605"/>
      <c r="I3007" s="605"/>
      <c r="J3007" s="605"/>
      <c r="K3007" s="605"/>
      <c r="L3007" s="605"/>
      <c r="M3007" s="605"/>
      <c r="N3007" s="605"/>
      <c r="O3007" s="605"/>
      <c r="P3007" s="605"/>
      <c r="Q3007" s="605"/>
    </row>
    <row r="3008" spans="6:17" x14ac:dyDescent="0.2">
      <c r="F3008" s="605"/>
      <c r="G3008" s="605"/>
      <c r="H3008" s="605"/>
      <c r="I3008" s="605"/>
      <c r="J3008" s="605"/>
      <c r="K3008" s="605"/>
      <c r="L3008" s="605"/>
      <c r="M3008" s="605"/>
      <c r="N3008" s="605"/>
      <c r="O3008" s="605"/>
      <c r="P3008" s="605"/>
      <c r="Q3008" s="605"/>
    </row>
    <row r="3009" spans="6:17" x14ac:dyDescent="0.2">
      <c r="F3009" s="605"/>
      <c r="G3009" s="605"/>
      <c r="H3009" s="605"/>
      <c r="I3009" s="605"/>
      <c r="J3009" s="605"/>
      <c r="K3009" s="605"/>
      <c r="L3009" s="605"/>
      <c r="M3009" s="605"/>
      <c r="N3009" s="605"/>
      <c r="O3009" s="605"/>
      <c r="P3009" s="605"/>
      <c r="Q3009" s="605"/>
    </row>
    <row r="3010" spans="6:17" x14ac:dyDescent="0.2">
      <c r="F3010" s="605"/>
      <c r="G3010" s="605"/>
      <c r="H3010" s="605"/>
      <c r="I3010" s="605"/>
      <c r="J3010" s="605"/>
      <c r="K3010" s="605"/>
      <c r="L3010" s="605"/>
      <c r="M3010" s="605"/>
      <c r="N3010" s="605"/>
      <c r="O3010" s="605"/>
      <c r="P3010" s="605"/>
      <c r="Q3010" s="605"/>
    </row>
    <row r="3011" spans="6:17" x14ac:dyDescent="0.2">
      <c r="F3011" s="605"/>
      <c r="G3011" s="605"/>
      <c r="H3011" s="605"/>
      <c r="I3011" s="605"/>
      <c r="J3011" s="605"/>
      <c r="K3011" s="605"/>
      <c r="L3011" s="605"/>
      <c r="M3011" s="605"/>
      <c r="N3011" s="605"/>
      <c r="O3011" s="605"/>
      <c r="P3011" s="605"/>
      <c r="Q3011" s="605"/>
    </row>
    <row r="3012" spans="6:17" x14ac:dyDescent="0.2">
      <c r="F3012" s="605"/>
      <c r="G3012" s="605"/>
      <c r="H3012" s="605"/>
      <c r="I3012" s="605"/>
      <c r="J3012" s="605"/>
      <c r="K3012" s="605"/>
      <c r="L3012" s="605"/>
      <c r="M3012" s="605"/>
      <c r="N3012" s="605"/>
      <c r="O3012" s="605"/>
      <c r="P3012" s="605"/>
      <c r="Q3012" s="605"/>
    </row>
    <row r="3013" spans="6:17" x14ac:dyDescent="0.2"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</row>
    <row r="3014" spans="6:17" x14ac:dyDescent="0.2">
      <c r="F3014" s="605"/>
      <c r="G3014" s="605"/>
      <c r="H3014" s="605"/>
      <c r="I3014" s="605"/>
      <c r="J3014" s="605"/>
      <c r="K3014" s="605"/>
      <c r="L3014" s="605"/>
      <c r="M3014" s="605"/>
      <c r="N3014" s="605"/>
      <c r="O3014" s="605"/>
      <c r="P3014" s="605"/>
      <c r="Q3014" s="605"/>
    </row>
    <row r="3015" spans="6:17" x14ac:dyDescent="0.2">
      <c r="F3015" s="605"/>
      <c r="G3015" s="605"/>
      <c r="H3015" s="605"/>
      <c r="I3015" s="605"/>
      <c r="J3015" s="605"/>
      <c r="K3015" s="605"/>
      <c r="L3015" s="605"/>
      <c r="M3015" s="605"/>
      <c r="N3015" s="605"/>
      <c r="O3015" s="605"/>
      <c r="P3015" s="605"/>
      <c r="Q3015" s="605"/>
    </row>
    <row r="3016" spans="6:17" x14ac:dyDescent="0.2">
      <c r="F3016" s="605"/>
      <c r="G3016" s="605"/>
      <c r="H3016" s="605"/>
      <c r="I3016" s="605"/>
      <c r="J3016" s="605"/>
      <c r="K3016" s="605"/>
      <c r="L3016" s="605"/>
      <c r="M3016" s="605"/>
      <c r="N3016" s="605"/>
      <c r="O3016" s="605"/>
      <c r="P3016" s="605"/>
      <c r="Q3016" s="605"/>
    </row>
    <row r="3017" spans="6:17" x14ac:dyDescent="0.2">
      <c r="F3017" s="605"/>
      <c r="G3017" s="605"/>
      <c r="H3017" s="605"/>
      <c r="I3017" s="605"/>
      <c r="J3017" s="605"/>
      <c r="K3017" s="605"/>
      <c r="L3017" s="605"/>
      <c r="M3017" s="605"/>
      <c r="N3017" s="605"/>
      <c r="O3017" s="605"/>
      <c r="P3017" s="605"/>
      <c r="Q3017" s="605"/>
    </row>
    <row r="3018" spans="6:17" x14ac:dyDescent="0.2">
      <c r="F3018" s="605"/>
      <c r="G3018" s="605"/>
      <c r="H3018" s="605"/>
      <c r="I3018" s="605"/>
      <c r="J3018" s="605"/>
      <c r="K3018" s="605"/>
      <c r="L3018" s="605"/>
      <c r="M3018" s="605"/>
      <c r="N3018" s="605"/>
      <c r="O3018" s="605"/>
      <c r="P3018" s="605"/>
      <c r="Q3018" s="605"/>
    </row>
    <row r="3019" spans="6:17" x14ac:dyDescent="0.2">
      <c r="F3019" s="605"/>
      <c r="G3019" s="605"/>
      <c r="H3019" s="605"/>
      <c r="I3019" s="605"/>
      <c r="J3019" s="605"/>
      <c r="K3019" s="605"/>
      <c r="L3019" s="605"/>
      <c r="M3019" s="605"/>
      <c r="N3019" s="605"/>
      <c r="O3019" s="605"/>
      <c r="P3019" s="605"/>
      <c r="Q3019" s="605"/>
    </row>
    <row r="3020" spans="6:17" x14ac:dyDescent="0.2">
      <c r="F3020" s="605"/>
      <c r="G3020" s="605"/>
      <c r="H3020" s="605"/>
      <c r="I3020" s="605"/>
      <c r="J3020" s="605"/>
      <c r="K3020" s="605"/>
      <c r="L3020" s="605"/>
      <c r="M3020" s="605"/>
      <c r="N3020" s="605"/>
      <c r="O3020" s="605"/>
      <c r="P3020" s="605"/>
      <c r="Q3020" s="605"/>
    </row>
    <row r="3021" spans="6:17" x14ac:dyDescent="0.2">
      <c r="F3021" s="605"/>
      <c r="G3021" s="605"/>
      <c r="H3021" s="605"/>
      <c r="I3021" s="605"/>
      <c r="J3021" s="605"/>
      <c r="K3021" s="605"/>
      <c r="L3021" s="605"/>
      <c r="M3021" s="605"/>
      <c r="N3021" s="605"/>
      <c r="O3021" s="605"/>
      <c r="P3021" s="605"/>
      <c r="Q3021" s="605"/>
    </row>
    <row r="3022" spans="6:17" x14ac:dyDescent="0.2">
      <c r="F3022" s="605"/>
      <c r="G3022" s="605"/>
      <c r="H3022" s="605"/>
      <c r="I3022" s="605"/>
      <c r="J3022" s="605"/>
      <c r="K3022" s="605"/>
      <c r="L3022" s="605"/>
      <c r="M3022" s="605"/>
      <c r="N3022" s="605"/>
      <c r="O3022" s="605"/>
      <c r="P3022" s="605"/>
      <c r="Q3022" s="605"/>
    </row>
    <row r="3023" spans="6:17" x14ac:dyDescent="0.2">
      <c r="F3023" s="605"/>
      <c r="G3023" s="605"/>
      <c r="H3023" s="605"/>
      <c r="I3023" s="605"/>
      <c r="J3023" s="605"/>
      <c r="K3023" s="605"/>
      <c r="L3023" s="605"/>
      <c r="M3023" s="605"/>
      <c r="N3023" s="605"/>
      <c r="O3023" s="605"/>
      <c r="P3023" s="605"/>
      <c r="Q3023" s="605"/>
    </row>
    <row r="3024" spans="6:17" x14ac:dyDescent="0.2">
      <c r="F3024" s="605"/>
      <c r="G3024" s="605"/>
      <c r="H3024" s="605"/>
      <c r="I3024" s="605"/>
      <c r="J3024" s="605"/>
      <c r="K3024" s="605"/>
      <c r="L3024" s="605"/>
      <c r="M3024" s="605"/>
      <c r="N3024" s="605"/>
      <c r="O3024" s="605"/>
      <c r="P3024" s="605"/>
      <c r="Q3024" s="605"/>
    </row>
    <row r="3025" spans="6:17" x14ac:dyDescent="0.2">
      <c r="F3025" s="605"/>
      <c r="G3025" s="605"/>
      <c r="H3025" s="605"/>
      <c r="I3025" s="605"/>
      <c r="J3025" s="605"/>
      <c r="K3025" s="605"/>
      <c r="L3025" s="605"/>
      <c r="M3025" s="605"/>
      <c r="N3025" s="605"/>
      <c r="O3025" s="605"/>
      <c r="P3025" s="605"/>
      <c r="Q3025" s="605"/>
    </row>
    <row r="3026" spans="6:17" x14ac:dyDescent="0.2">
      <c r="F3026" s="605"/>
      <c r="G3026" s="605"/>
      <c r="H3026" s="605"/>
      <c r="I3026" s="605"/>
      <c r="J3026" s="605"/>
      <c r="K3026" s="605"/>
      <c r="L3026" s="605"/>
      <c r="M3026" s="605"/>
      <c r="N3026" s="605"/>
      <c r="O3026" s="605"/>
      <c r="P3026" s="605"/>
      <c r="Q3026" s="605"/>
    </row>
    <row r="3027" spans="6:17" x14ac:dyDescent="0.2">
      <c r="F3027" s="605"/>
      <c r="G3027" s="605"/>
      <c r="H3027" s="605"/>
      <c r="I3027" s="605"/>
      <c r="J3027" s="605"/>
      <c r="K3027" s="605"/>
      <c r="L3027" s="605"/>
      <c r="M3027" s="605"/>
      <c r="N3027" s="605"/>
      <c r="O3027" s="605"/>
      <c r="P3027" s="605"/>
      <c r="Q3027" s="605"/>
    </row>
    <row r="3028" spans="6:17" x14ac:dyDescent="0.2">
      <c r="F3028" s="605"/>
      <c r="G3028" s="605"/>
      <c r="H3028" s="605"/>
      <c r="I3028" s="605"/>
      <c r="J3028" s="605"/>
      <c r="K3028" s="605"/>
      <c r="L3028" s="605"/>
      <c r="M3028" s="605"/>
      <c r="N3028" s="605"/>
      <c r="O3028" s="605"/>
      <c r="P3028" s="605"/>
      <c r="Q3028" s="605"/>
    </row>
    <row r="3029" spans="6:17" x14ac:dyDescent="0.2">
      <c r="F3029" s="605"/>
      <c r="G3029" s="605"/>
      <c r="H3029" s="605"/>
      <c r="I3029" s="605"/>
      <c r="J3029" s="605"/>
      <c r="K3029" s="605"/>
      <c r="L3029" s="605"/>
      <c r="M3029" s="605"/>
      <c r="N3029" s="605"/>
      <c r="O3029" s="605"/>
      <c r="P3029" s="605"/>
      <c r="Q3029" s="605"/>
    </row>
    <row r="3030" spans="6:17" x14ac:dyDescent="0.2">
      <c r="F3030" s="605"/>
      <c r="G3030" s="605"/>
      <c r="H3030" s="605"/>
      <c r="I3030" s="605"/>
      <c r="J3030" s="605"/>
      <c r="K3030" s="605"/>
      <c r="L3030" s="605"/>
      <c r="M3030" s="605"/>
      <c r="N3030" s="605"/>
      <c r="O3030" s="605"/>
      <c r="P3030" s="605"/>
      <c r="Q3030" s="605"/>
    </row>
    <row r="3031" spans="6:17" x14ac:dyDescent="0.2">
      <c r="F3031" s="605"/>
      <c r="G3031" s="605"/>
      <c r="H3031" s="605"/>
      <c r="I3031" s="605"/>
      <c r="J3031" s="605"/>
      <c r="K3031" s="605"/>
      <c r="L3031" s="605"/>
      <c r="M3031" s="605"/>
      <c r="N3031" s="605"/>
      <c r="O3031" s="605"/>
      <c r="P3031" s="605"/>
      <c r="Q3031" s="605"/>
    </row>
    <row r="3032" spans="6:17" x14ac:dyDescent="0.2">
      <c r="F3032" s="605"/>
      <c r="G3032" s="605"/>
      <c r="H3032" s="605"/>
      <c r="I3032" s="605"/>
      <c r="J3032" s="605"/>
      <c r="K3032" s="605"/>
      <c r="L3032" s="605"/>
      <c r="M3032" s="605"/>
      <c r="N3032" s="605"/>
      <c r="O3032" s="605"/>
      <c r="P3032" s="605"/>
      <c r="Q3032" s="605"/>
    </row>
    <row r="3033" spans="6:17" x14ac:dyDescent="0.2">
      <c r="F3033" s="605"/>
      <c r="G3033" s="605"/>
      <c r="H3033" s="605"/>
      <c r="I3033" s="605"/>
      <c r="J3033" s="605"/>
      <c r="K3033" s="605"/>
      <c r="L3033" s="605"/>
      <c r="M3033" s="605"/>
      <c r="N3033" s="605"/>
      <c r="O3033" s="605"/>
      <c r="P3033" s="605"/>
      <c r="Q3033" s="605"/>
    </row>
    <row r="3034" spans="6:17" x14ac:dyDescent="0.2">
      <c r="F3034" s="605"/>
      <c r="G3034" s="605"/>
      <c r="H3034" s="605"/>
      <c r="I3034" s="605"/>
      <c r="J3034" s="605"/>
      <c r="K3034" s="605"/>
      <c r="L3034" s="605"/>
      <c r="M3034" s="605"/>
      <c r="N3034" s="605"/>
      <c r="O3034" s="605"/>
      <c r="P3034" s="605"/>
      <c r="Q3034" s="605"/>
    </row>
    <row r="3035" spans="6:17" x14ac:dyDescent="0.2">
      <c r="F3035" s="605"/>
      <c r="G3035" s="605"/>
      <c r="H3035" s="605"/>
      <c r="I3035" s="605"/>
      <c r="J3035" s="605"/>
      <c r="K3035" s="605"/>
      <c r="L3035" s="605"/>
      <c r="M3035" s="605"/>
      <c r="N3035" s="605"/>
      <c r="O3035" s="605"/>
      <c r="P3035" s="605"/>
      <c r="Q3035" s="605"/>
    </row>
    <row r="3036" spans="6:17" x14ac:dyDescent="0.2">
      <c r="F3036" s="605"/>
      <c r="G3036" s="605"/>
      <c r="H3036" s="605"/>
      <c r="I3036" s="605"/>
      <c r="J3036" s="605"/>
      <c r="K3036" s="605"/>
      <c r="L3036" s="605"/>
      <c r="M3036" s="605"/>
      <c r="N3036" s="605"/>
      <c r="O3036" s="605"/>
      <c r="P3036" s="605"/>
      <c r="Q3036" s="605"/>
    </row>
    <row r="3037" spans="6:17" x14ac:dyDescent="0.2">
      <c r="F3037" s="605"/>
      <c r="G3037" s="605"/>
      <c r="H3037" s="605"/>
      <c r="I3037" s="605"/>
      <c r="J3037" s="605"/>
      <c r="K3037" s="605"/>
      <c r="L3037" s="605"/>
      <c r="M3037" s="605"/>
      <c r="N3037" s="605"/>
      <c r="O3037" s="605"/>
      <c r="P3037" s="605"/>
      <c r="Q3037" s="605"/>
    </row>
    <row r="3038" spans="6:17" x14ac:dyDescent="0.2">
      <c r="F3038" s="605"/>
      <c r="G3038" s="605"/>
      <c r="H3038" s="605"/>
      <c r="I3038" s="605"/>
      <c r="J3038" s="605"/>
      <c r="K3038" s="605"/>
      <c r="L3038" s="605"/>
      <c r="M3038" s="605"/>
      <c r="N3038" s="605"/>
      <c r="O3038" s="605"/>
      <c r="P3038" s="605"/>
      <c r="Q3038" s="605"/>
    </row>
    <row r="3039" spans="6:17" x14ac:dyDescent="0.2">
      <c r="F3039" s="605"/>
      <c r="G3039" s="605"/>
      <c r="H3039" s="605"/>
      <c r="I3039" s="605"/>
      <c r="J3039" s="605"/>
      <c r="K3039" s="605"/>
      <c r="L3039" s="605"/>
      <c r="M3039" s="605"/>
      <c r="N3039" s="605"/>
      <c r="O3039" s="605"/>
      <c r="P3039" s="605"/>
      <c r="Q3039" s="605"/>
    </row>
    <row r="3040" spans="6:17" x14ac:dyDescent="0.2">
      <c r="F3040" s="605"/>
      <c r="G3040" s="605"/>
      <c r="H3040" s="605"/>
      <c r="I3040" s="605"/>
      <c r="J3040" s="605"/>
      <c r="K3040" s="605"/>
      <c r="L3040" s="605"/>
      <c r="M3040" s="605"/>
      <c r="N3040" s="605"/>
      <c r="O3040" s="605"/>
      <c r="P3040" s="605"/>
      <c r="Q3040" s="605"/>
    </row>
    <row r="3041" spans="6:17" x14ac:dyDescent="0.2">
      <c r="F3041" s="605"/>
      <c r="G3041" s="605"/>
      <c r="H3041" s="605"/>
      <c r="I3041" s="605"/>
      <c r="J3041" s="605"/>
      <c r="K3041" s="605"/>
      <c r="L3041" s="605"/>
      <c r="M3041" s="605"/>
      <c r="N3041" s="605"/>
      <c r="O3041" s="605"/>
      <c r="P3041" s="605"/>
      <c r="Q3041" s="605"/>
    </row>
    <row r="3042" spans="6:17" x14ac:dyDescent="0.2">
      <c r="F3042" s="605"/>
      <c r="G3042" s="605"/>
      <c r="H3042" s="605"/>
      <c r="I3042" s="605"/>
      <c r="J3042" s="605"/>
      <c r="K3042" s="605"/>
      <c r="L3042" s="605"/>
      <c r="M3042" s="605"/>
      <c r="N3042" s="605"/>
      <c r="O3042" s="605"/>
      <c r="P3042" s="605"/>
      <c r="Q3042" s="605"/>
    </row>
    <row r="3043" spans="6:17" x14ac:dyDescent="0.2">
      <c r="F3043" s="605"/>
      <c r="G3043" s="605"/>
      <c r="H3043" s="605"/>
      <c r="I3043" s="605"/>
      <c r="J3043" s="605"/>
      <c r="K3043" s="605"/>
      <c r="L3043" s="605"/>
      <c r="M3043" s="605"/>
      <c r="N3043" s="605"/>
      <c r="O3043" s="605"/>
      <c r="P3043" s="605"/>
      <c r="Q3043" s="605"/>
    </row>
    <row r="3044" spans="6:17" x14ac:dyDescent="0.2">
      <c r="F3044" s="605"/>
      <c r="G3044" s="605"/>
      <c r="H3044" s="605"/>
      <c r="I3044" s="605"/>
      <c r="J3044" s="605"/>
      <c r="K3044" s="605"/>
      <c r="L3044" s="605"/>
      <c r="M3044" s="605"/>
      <c r="N3044" s="605"/>
      <c r="O3044" s="605"/>
      <c r="P3044" s="605"/>
      <c r="Q3044" s="605"/>
    </row>
    <row r="3045" spans="6:17" x14ac:dyDescent="0.2">
      <c r="F3045" s="605"/>
      <c r="G3045" s="605"/>
      <c r="H3045" s="605"/>
      <c r="I3045" s="605"/>
      <c r="J3045" s="605"/>
      <c r="K3045" s="605"/>
      <c r="L3045" s="605"/>
      <c r="M3045" s="605"/>
      <c r="N3045" s="605"/>
      <c r="O3045" s="605"/>
      <c r="P3045" s="605"/>
      <c r="Q3045" s="605"/>
    </row>
    <row r="3046" spans="6:17" x14ac:dyDescent="0.2">
      <c r="F3046" s="605"/>
      <c r="G3046" s="605"/>
      <c r="H3046" s="605"/>
      <c r="I3046" s="605"/>
      <c r="J3046" s="605"/>
      <c r="K3046" s="605"/>
      <c r="L3046" s="605"/>
      <c r="M3046" s="605"/>
      <c r="N3046" s="605"/>
      <c r="O3046" s="605"/>
      <c r="P3046" s="605"/>
      <c r="Q3046" s="605"/>
    </row>
    <row r="3047" spans="6:17" x14ac:dyDescent="0.2">
      <c r="F3047" s="605"/>
      <c r="G3047" s="605"/>
      <c r="H3047" s="605"/>
      <c r="I3047" s="605"/>
      <c r="J3047" s="605"/>
      <c r="K3047" s="605"/>
      <c r="L3047" s="605"/>
      <c r="M3047" s="605"/>
      <c r="N3047" s="605"/>
      <c r="O3047" s="605"/>
      <c r="P3047" s="605"/>
      <c r="Q3047" s="605"/>
    </row>
    <row r="3048" spans="6:17" x14ac:dyDescent="0.2">
      <c r="F3048" s="605"/>
      <c r="G3048" s="605"/>
      <c r="H3048" s="605"/>
      <c r="I3048" s="605"/>
      <c r="J3048" s="605"/>
      <c r="K3048" s="605"/>
      <c r="L3048" s="605"/>
      <c r="M3048" s="605"/>
      <c r="N3048" s="605"/>
      <c r="O3048" s="605"/>
      <c r="P3048" s="605"/>
      <c r="Q3048" s="605"/>
    </row>
    <row r="3049" spans="6:17" x14ac:dyDescent="0.2">
      <c r="F3049" s="605"/>
      <c r="G3049" s="605"/>
      <c r="H3049" s="605"/>
      <c r="I3049" s="605"/>
      <c r="J3049" s="605"/>
      <c r="K3049" s="605"/>
      <c r="L3049" s="605"/>
      <c r="M3049" s="605"/>
      <c r="N3049" s="605"/>
      <c r="O3049" s="605"/>
      <c r="P3049" s="605"/>
      <c r="Q3049" s="605"/>
    </row>
    <row r="3050" spans="6:17" x14ac:dyDescent="0.2">
      <c r="F3050" s="605"/>
      <c r="G3050" s="605"/>
      <c r="H3050" s="605"/>
      <c r="I3050" s="605"/>
      <c r="J3050" s="605"/>
      <c r="K3050" s="605"/>
      <c r="L3050" s="605"/>
      <c r="M3050" s="605"/>
      <c r="N3050" s="605"/>
      <c r="O3050" s="605"/>
      <c r="P3050" s="605"/>
      <c r="Q3050" s="605"/>
    </row>
    <row r="3051" spans="6:17" x14ac:dyDescent="0.2">
      <c r="F3051" s="605"/>
      <c r="G3051" s="605"/>
      <c r="H3051" s="605"/>
      <c r="I3051" s="605"/>
      <c r="J3051" s="605"/>
      <c r="K3051" s="605"/>
      <c r="L3051" s="605"/>
      <c r="M3051" s="605"/>
      <c r="N3051" s="605"/>
      <c r="O3051" s="605"/>
      <c r="P3051" s="605"/>
      <c r="Q3051" s="605"/>
    </row>
    <row r="3052" spans="6:17" x14ac:dyDescent="0.2">
      <c r="F3052" s="605"/>
      <c r="G3052" s="605"/>
      <c r="H3052" s="605"/>
      <c r="I3052" s="605"/>
      <c r="J3052" s="605"/>
      <c r="K3052" s="605"/>
      <c r="L3052" s="605"/>
      <c r="M3052" s="605"/>
      <c r="N3052" s="605"/>
      <c r="O3052" s="605"/>
      <c r="P3052" s="605"/>
      <c r="Q3052" s="605"/>
    </row>
    <row r="3053" spans="6:17" x14ac:dyDescent="0.2">
      <c r="F3053" s="605"/>
      <c r="G3053" s="605"/>
      <c r="H3053" s="605"/>
      <c r="I3053" s="605"/>
      <c r="J3053" s="605"/>
      <c r="K3053" s="605"/>
      <c r="L3053" s="605"/>
      <c r="M3053" s="605"/>
      <c r="N3053" s="605"/>
      <c r="O3053" s="605"/>
      <c r="P3053" s="605"/>
      <c r="Q3053" s="605"/>
    </row>
    <row r="3054" spans="6:17" x14ac:dyDescent="0.2">
      <c r="F3054" s="605"/>
      <c r="G3054" s="605"/>
      <c r="H3054" s="605"/>
      <c r="I3054" s="605"/>
      <c r="J3054" s="605"/>
      <c r="K3054" s="605"/>
      <c r="L3054" s="605"/>
      <c r="M3054" s="605"/>
      <c r="N3054" s="605"/>
      <c r="O3054" s="605"/>
      <c r="P3054" s="605"/>
      <c r="Q3054" s="605"/>
    </row>
    <row r="3055" spans="6:17" x14ac:dyDescent="0.2">
      <c r="F3055" s="605"/>
      <c r="G3055" s="605"/>
      <c r="H3055" s="605"/>
      <c r="I3055" s="605"/>
      <c r="J3055" s="605"/>
      <c r="K3055" s="605"/>
      <c r="L3055" s="605"/>
      <c r="M3055" s="605"/>
      <c r="N3055" s="605"/>
      <c r="O3055" s="605"/>
      <c r="P3055" s="605"/>
      <c r="Q3055" s="605"/>
    </row>
    <row r="3056" spans="6:17" x14ac:dyDescent="0.2">
      <c r="F3056" s="605"/>
      <c r="G3056" s="605"/>
      <c r="H3056" s="605"/>
      <c r="I3056" s="605"/>
      <c r="J3056" s="605"/>
      <c r="K3056" s="605"/>
      <c r="L3056" s="605"/>
      <c r="M3056" s="605"/>
      <c r="N3056" s="605"/>
      <c r="O3056" s="605"/>
      <c r="P3056" s="605"/>
      <c r="Q3056" s="605"/>
    </row>
    <row r="3057" spans="6:17" x14ac:dyDescent="0.2">
      <c r="F3057" s="605"/>
      <c r="G3057" s="605"/>
      <c r="H3057" s="605"/>
      <c r="I3057" s="605"/>
      <c r="J3057" s="605"/>
      <c r="K3057" s="605"/>
      <c r="L3057" s="605"/>
      <c r="M3057" s="605"/>
      <c r="N3057" s="605"/>
      <c r="O3057" s="605"/>
      <c r="P3057" s="605"/>
      <c r="Q3057" s="605"/>
    </row>
    <row r="3058" spans="6:17" x14ac:dyDescent="0.2">
      <c r="F3058" s="605"/>
      <c r="G3058" s="605"/>
      <c r="H3058" s="605"/>
      <c r="I3058" s="605"/>
      <c r="J3058" s="605"/>
      <c r="K3058" s="605"/>
      <c r="L3058" s="605"/>
      <c r="M3058" s="605"/>
      <c r="N3058" s="605"/>
      <c r="O3058" s="605"/>
      <c r="P3058" s="605"/>
      <c r="Q3058" s="605"/>
    </row>
    <row r="3059" spans="6:17" x14ac:dyDescent="0.2">
      <c r="F3059" s="605"/>
      <c r="G3059" s="605"/>
      <c r="H3059" s="605"/>
      <c r="I3059" s="605"/>
      <c r="J3059" s="605"/>
      <c r="K3059" s="605"/>
      <c r="L3059" s="605"/>
      <c r="M3059" s="605"/>
      <c r="N3059" s="605"/>
      <c r="O3059" s="605"/>
      <c r="P3059" s="605"/>
      <c r="Q3059" s="605"/>
    </row>
    <row r="3060" spans="6:17" x14ac:dyDescent="0.2">
      <c r="F3060" s="605"/>
      <c r="G3060" s="605"/>
      <c r="H3060" s="605"/>
      <c r="I3060" s="605"/>
      <c r="J3060" s="605"/>
      <c r="K3060" s="605"/>
      <c r="L3060" s="605"/>
      <c r="M3060" s="605"/>
      <c r="N3060" s="605"/>
      <c r="O3060" s="605"/>
      <c r="P3060" s="605"/>
      <c r="Q3060" s="605"/>
    </row>
    <row r="3061" spans="6:17" x14ac:dyDescent="0.2">
      <c r="F3061" s="605"/>
      <c r="G3061" s="605"/>
      <c r="H3061" s="605"/>
      <c r="I3061" s="605"/>
      <c r="J3061" s="605"/>
      <c r="K3061" s="605"/>
      <c r="L3061" s="605"/>
      <c r="M3061" s="605"/>
      <c r="N3061" s="605"/>
      <c r="O3061" s="605"/>
      <c r="P3061" s="605"/>
      <c r="Q3061" s="605"/>
    </row>
    <row r="3062" spans="6:17" x14ac:dyDescent="0.2">
      <c r="F3062" s="605"/>
      <c r="G3062" s="605"/>
      <c r="H3062" s="605"/>
      <c r="I3062" s="605"/>
      <c r="J3062" s="605"/>
      <c r="K3062" s="605"/>
      <c r="L3062" s="605"/>
      <c r="M3062" s="605"/>
      <c r="N3062" s="605"/>
      <c r="O3062" s="605"/>
      <c r="P3062" s="605"/>
      <c r="Q3062" s="605"/>
    </row>
    <row r="3063" spans="6:17" x14ac:dyDescent="0.2">
      <c r="F3063" s="605"/>
      <c r="G3063" s="605"/>
      <c r="H3063" s="605"/>
      <c r="I3063" s="605"/>
      <c r="J3063" s="605"/>
      <c r="K3063" s="605"/>
      <c r="L3063" s="605"/>
      <c r="M3063" s="605"/>
      <c r="N3063" s="605"/>
      <c r="O3063" s="605"/>
      <c r="P3063" s="605"/>
      <c r="Q3063" s="605"/>
    </row>
    <row r="3064" spans="6:17" x14ac:dyDescent="0.2">
      <c r="F3064" s="605"/>
      <c r="G3064" s="605"/>
      <c r="H3064" s="605"/>
      <c r="I3064" s="605"/>
      <c r="J3064" s="605"/>
      <c r="K3064" s="605"/>
      <c r="L3064" s="605"/>
      <c r="M3064" s="605"/>
      <c r="N3064" s="605"/>
      <c r="O3064" s="605"/>
      <c r="P3064" s="605"/>
      <c r="Q3064" s="605"/>
    </row>
    <row r="3065" spans="6:17" x14ac:dyDescent="0.2">
      <c r="F3065" s="605"/>
      <c r="G3065" s="605"/>
      <c r="H3065" s="605"/>
      <c r="I3065" s="605"/>
      <c r="J3065" s="605"/>
      <c r="K3065" s="605"/>
      <c r="L3065" s="605"/>
      <c r="M3065" s="605"/>
      <c r="N3065" s="605"/>
      <c r="O3065" s="605"/>
      <c r="P3065" s="605"/>
      <c r="Q3065" s="605"/>
    </row>
    <row r="3066" spans="6:17" x14ac:dyDescent="0.2">
      <c r="F3066" s="605"/>
      <c r="G3066" s="605"/>
      <c r="H3066" s="605"/>
      <c r="I3066" s="605"/>
      <c r="J3066" s="605"/>
      <c r="K3066" s="605"/>
      <c r="L3066" s="605"/>
      <c r="M3066" s="605"/>
      <c r="N3066" s="605"/>
      <c r="O3066" s="605"/>
      <c r="P3066" s="605"/>
      <c r="Q3066" s="605"/>
    </row>
    <row r="3067" spans="6:17" x14ac:dyDescent="0.2">
      <c r="F3067" s="605"/>
      <c r="G3067" s="605"/>
      <c r="H3067" s="605"/>
      <c r="I3067" s="605"/>
      <c r="J3067" s="605"/>
      <c r="K3067" s="605"/>
      <c r="L3067" s="605"/>
      <c r="M3067" s="605"/>
      <c r="N3067" s="605"/>
      <c r="O3067" s="605"/>
      <c r="P3067" s="605"/>
      <c r="Q3067" s="605"/>
    </row>
    <row r="3068" spans="6:17" x14ac:dyDescent="0.2">
      <c r="F3068" s="605"/>
      <c r="G3068" s="605"/>
      <c r="H3068" s="605"/>
      <c r="I3068" s="605"/>
      <c r="J3068" s="605"/>
      <c r="K3068" s="605"/>
      <c r="L3068" s="605"/>
      <c r="M3068" s="605"/>
      <c r="N3068" s="605"/>
      <c r="O3068" s="605"/>
      <c r="P3068" s="605"/>
      <c r="Q3068" s="605"/>
    </row>
    <row r="3069" spans="6:17" x14ac:dyDescent="0.2">
      <c r="F3069" s="605"/>
      <c r="G3069" s="605"/>
      <c r="H3069" s="605"/>
      <c r="I3069" s="605"/>
      <c r="J3069" s="605"/>
      <c r="K3069" s="605"/>
      <c r="L3069" s="605"/>
      <c r="M3069" s="605"/>
      <c r="N3069" s="605"/>
      <c r="O3069" s="605"/>
      <c r="P3069" s="605"/>
      <c r="Q3069" s="605"/>
    </row>
    <row r="3070" spans="6:17" x14ac:dyDescent="0.2">
      <c r="F3070" s="605"/>
      <c r="G3070" s="605"/>
      <c r="H3070" s="605"/>
      <c r="I3070" s="605"/>
      <c r="J3070" s="605"/>
      <c r="K3070" s="605"/>
      <c r="L3070" s="605"/>
      <c r="M3070" s="605"/>
      <c r="N3070" s="605"/>
      <c r="O3070" s="605"/>
      <c r="P3070" s="605"/>
      <c r="Q3070" s="605"/>
    </row>
    <row r="3071" spans="6:17" x14ac:dyDescent="0.2">
      <c r="F3071" s="605"/>
      <c r="G3071" s="605"/>
      <c r="H3071" s="605"/>
      <c r="I3071" s="605"/>
      <c r="J3071" s="605"/>
      <c r="K3071" s="605"/>
      <c r="L3071" s="605"/>
      <c r="M3071" s="605"/>
      <c r="N3071" s="605"/>
      <c r="O3071" s="605"/>
      <c r="P3071" s="605"/>
      <c r="Q3071" s="605"/>
    </row>
    <row r="3072" spans="6:17" x14ac:dyDescent="0.2"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</row>
    <row r="3073" spans="6:17" x14ac:dyDescent="0.2">
      <c r="F3073" s="605"/>
      <c r="G3073" s="605"/>
      <c r="H3073" s="605"/>
      <c r="I3073" s="605"/>
      <c r="J3073" s="605"/>
      <c r="K3073" s="605"/>
      <c r="L3073" s="605"/>
      <c r="M3073" s="605"/>
      <c r="N3073" s="605"/>
      <c r="O3073" s="605"/>
      <c r="P3073" s="605"/>
      <c r="Q3073" s="605"/>
    </row>
    <row r="3074" spans="6:17" x14ac:dyDescent="0.2">
      <c r="F3074" s="605"/>
      <c r="G3074" s="605"/>
      <c r="H3074" s="605"/>
      <c r="I3074" s="605"/>
      <c r="J3074" s="605"/>
      <c r="K3074" s="605"/>
      <c r="L3074" s="605"/>
      <c r="M3074" s="605"/>
      <c r="N3074" s="605"/>
      <c r="O3074" s="605"/>
      <c r="P3074" s="605"/>
      <c r="Q3074" s="605"/>
    </row>
    <row r="3075" spans="6:17" x14ac:dyDescent="0.2">
      <c r="F3075" s="605"/>
      <c r="G3075" s="605"/>
      <c r="H3075" s="605"/>
      <c r="I3075" s="605"/>
      <c r="J3075" s="605"/>
      <c r="K3075" s="605"/>
      <c r="L3075" s="605"/>
      <c r="M3075" s="605"/>
      <c r="N3075" s="605"/>
      <c r="O3075" s="605"/>
      <c r="P3075" s="605"/>
      <c r="Q3075" s="605"/>
    </row>
    <row r="3076" spans="6:17" x14ac:dyDescent="0.2">
      <c r="F3076" s="605"/>
      <c r="G3076" s="605"/>
      <c r="H3076" s="605"/>
      <c r="I3076" s="605"/>
      <c r="J3076" s="605"/>
      <c r="K3076" s="605"/>
      <c r="L3076" s="605"/>
      <c r="M3076" s="605"/>
      <c r="N3076" s="605"/>
      <c r="O3076" s="605"/>
      <c r="P3076" s="605"/>
      <c r="Q3076" s="605"/>
    </row>
    <row r="3077" spans="6:17" x14ac:dyDescent="0.2">
      <c r="F3077" s="605"/>
      <c r="G3077" s="605"/>
      <c r="H3077" s="605"/>
      <c r="I3077" s="605"/>
      <c r="J3077" s="605"/>
      <c r="K3077" s="605"/>
      <c r="L3077" s="605"/>
      <c r="M3077" s="605"/>
      <c r="N3077" s="605"/>
      <c r="O3077" s="605"/>
      <c r="P3077" s="605"/>
      <c r="Q3077" s="605"/>
    </row>
    <row r="3078" spans="6:17" x14ac:dyDescent="0.2">
      <c r="F3078" s="605"/>
      <c r="G3078" s="605"/>
      <c r="H3078" s="605"/>
      <c r="I3078" s="605"/>
      <c r="J3078" s="605"/>
      <c r="K3078" s="605"/>
      <c r="L3078" s="605"/>
      <c r="M3078" s="605"/>
      <c r="N3078" s="605"/>
      <c r="O3078" s="605"/>
      <c r="P3078" s="605"/>
      <c r="Q3078" s="605"/>
    </row>
    <row r="3079" spans="6:17" x14ac:dyDescent="0.2">
      <c r="F3079" s="605"/>
      <c r="G3079" s="605"/>
      <c r="H3079" s="605"/>
      <c r="I3079" s="605"/>
      <c r="J3079" s="605"/>
      <c r="K3079" s="605"/>
      <c r="L3079" s="605"/>
      <c r="M3079" s="605"/>
      <c r="N3079" s="605"/>
      <c r="O3079" s="605"/>
      <c r="P3079" s="605"/>
      <c r="Q3079" s="605"/>
    </row>
    <row r="3080" spans="6:17" x14ac:dyDescent="0.2">
      <c r="F3080" s="605"/>
      <c r="G3080" s="605"/>
      <c r="H3080" s="605"/>
      <c r="I3080" s="605"/>
      <c r="J3080" s="605"/>
      <c r="K3080" s="605"/>
      <c r="L3080" s="605"/>
      <c r="M3080" s="605"/>
      <c r="N3080" s="605"/>
      <c r="O3080" s="605"/>
      <c r="P3080" s="605"/>
      <c r="Q3080" s="605"/>
    </row>
    <row r="3081" spans="6:17" x14ac:dyDescent="0.2">
      <c r="F3081" s="605"/>
      <c r="G3081" s="605"/>
      <c r="H3081" s="605"/>
      <c r="I3081" s="605"/>
      <c r="J3081" s="605"/>
      <c r="K3081" s="605"/>
      <c r="L3081" s="605"/>
      <c r="M3081" s="605"/>
      <c r="N3081" s="605"/>
      <c r="O3081" s="605"/>
      <c r="P3081" s="605"/>
      <c r="Q3081" s="605"/>
    </row>
    <row r="3082" spans="6:17" x14ac:dyDescent="0.2">
      <c r="F3082" s="605"/>
      <c r="G3082" s="605"/>
      <c r="H3082" s="605"/>
      <c r="I3082" s="605"/>
      <c r="J3082" s="605"/>
      <c r="K3082" s="605"/>
      <c r="L3082" s="605"/>
      <c r="M3082" s="605"/>
      <c r="N3082" s="605"/>
      <c r="O3082" s="605"/>
      <c r="P3082" s="605"/>
      <c r="Q3082" s="605"/>
    </row>
    <row r="3083" spans="6:17" x14ac:dyDescent="0.2">
      <c r="F3083" s="605"/>
      <c r="G3083" s="605"/>
      <c r="H3083" s="605"/>
      <c r="I3083" s="605"/>
      <c r="J3083" s="605"/>
      <c r="K3083" s="605"/>
      <c r="L3083" s="605"/>
      <c r="M3083" s="605"/>
      <c r="N3083" s="605"/>
      <c r="O3083" s="605"/>
      <c r="P3083" s="605"/>
      <c r="Q3083" s="605"/>
    </row>
    <row r="3084" spans="6:17" x14ac:dyDescent="0.2">
      <c r="F3084" s="605"/>
      <c r="G3084" s="605"/>
      <c r="H3084" s="605"/>
      <c r="I3084" s="605"/>
      <c r="J3084" s="605"/>
      <c r="K3084" s="605"/>
      <c r="L3084" s="605"/>
      <c r="M3084" s="605"/>
      <c r="N3084" s="605"/>
      <c r="O3084" s="605"/>
      <c r="P3084" s="605"/>
      <c r="Q3084" s="605"/>
    </row>
    <row r="3085" spans="6:17" x14ac:dyDescent="0.2">
      <c r="F3085" s="605"/>
      <c r="G3085" s="605"/>
      <c r="H3085" s="605"/>
      <c r="I3085" s="605"/>
      <c r="J3085" s="605"/>
      <c r="K3085" s="605"/>
      <c r="L3085" s="605"/>
      <c r="M3085" s="605"/>
      <c r="N3085" s="605"/>
      <c r="O3085" s="605"/>
      <c r="P3085" s="605"/>
      <c r="Q3085" s="605"/>
    </row>
    <row r="3086" spans="6:17" x14ac:dyDescent="0.2">
      <c r="F3086" s="605"/>
      <c r="G3086" s="605"/>
      <c r="H3086" s="605"/>
      <c r="I3086" s="605"/>
      <c r="J3086" s="605"/>
      <c r="K3086" s="605"/>
      <c r="L3086" s="605"/>
      <c r="M3086" s="605"/>
      <c r="N3086" s="605"/>
      <c r="O3086" s="605"/>
      <c r="P3086" s="605"/>
      <c r="Q3086" s="605"/>
    </row>
    <row r="3087" spans="6:17" x14ac:dyDescent="0.2">
      <c r="F3087" s="605"/>
      <c r="G3087" s="605"/>
      <c r="H3087" s="605"/>
      <c r="I3087" s="605"/>
      <c r="J3087" s="605"/>
      <c r="K3087" s="605"/>
      <c r="L3087" s="605"/>
      <c r="M3087" s="605"/>
      <c r="N3087" s="605"/>
      <c r="O3087" s="605"/>
      <c r="P3087" s="605"/>
      <c r="Q3087" s="605"/>
    </row>
    <row r="3088" spans="6:17" x14ac:dyDescent="0.2">
      <c r="F3088" s="605"/>
      <c r="G3088" s="605"/>
      <c r="H3088" s="605"/>
      <c r="I3088" s="605"/>
      <c r="J3088" s="605"/>
      <c r="K3088" s="605"/>
      <c r="L3088" s="605"/>
      <c r="M3088" s="605"/>
      <c r="N3088" s="605"/>
      <c r="O3088" s="605"/>
      <c r="P3088" s="605"/>
      <c r="Q3088" s="605"/>
    </row>
    <row r="3089" spans="6:17" x14ac:dyDescent="0.2">
      <c r="F3089" s="605"/>
      <c r="G3089" s="605"/>
      <c r="H3089" s="605"/>
      <c r="I3089" s="605"/>
      <c r="J3089" s="605"/>
      <c r="K3089" s="605"/>
      <c r="L3089" s="605"/>
      <c r="M3089" s="605"/>
      <c r="N3089" s="605"/>
      <c r="O3089" s="605"/>
      <c r="P3089" s="605"/>
      <c r="Q3089" s="605"/>
    </row>
    <row r="3090" spans="6:17" x14ac:dyDescent="0.2">
      <c r="F3090" s="605"/>
      <c r="G3090" s="605"/>
      <c r="H3090" s="605"/>
      <c r="I3090" s="605"/>
      <c r="J3090" s="605"/>
      <c r="K3090" s="605"/>
      <c r="L3090" s="605"/>
      <c r="M3090" s="605"/>
      <c r="N3090" s="605"/>
      <c r="O3090" s="605"/>
      <c r="P3090" s="605"/>
      <c r="Q3090" s="605"/>
    </row>
    <row r="3091" spans="6:17" x14ac:dyDescent="0.2">
      <c r="F3091" s="605"/>
      <c r="G3091" s="605"/>
      <c r="H3091" s="605"/>
      <c r="I3091" s="605"/>
      <c r="J3091" s="605"/>
      <c r="K3091" s="605"/>
      <c r="L3091" s="605"/>
      <c r="M3091" s="605"/>
      <c r="N3091" s="605"/>
      <c r="O3091" s="605"/>
      <c r="P3091" s="605"/>
      <c r="Q3091" s="605"/>
    </row>
    <row r="3092" spans="6:17" x14ac:dyDescent="0.2">
      <c r="F3092" s="605"/>
      <c r="G3092" s="605"/>
      <c r="H3092" s="605"/>
      <c r="I3092" s="605"/>
      <c r="J3092" s="605"/>
      <c r="K3092" s="605"/>
      <c r="L3092" s="605"/>
      <c r="M3092" s="605"/>
      <c r="N3092" s="605"/>
      <c r="O3092" s="605"/>
      <c r="P3092" s="605"/>
      <c r="Q3092" s="605"/>
    </row>
    <row r="3093" spans="6:17" x14ac:dyDescent="0.2">
      <c r="F3093" s="605"/>
      <c r="G3093" s="605"/>
      <c r="H3093" s="605"/>
      <c r="I3093" s="605"/>
      <c r="J3093" s="605"/>
      <c r="K3093" s="605"/>
      <c r="L3093" s="605"/>
      <c r="M3093" s="605"/>
      <c r="N3093" s="605"/>
      <c r="O3093" s="605"/>
      <c r="P3093" s="605"/>
      <c r="Q3093" s="605"/>
    </row>
    <row r="3094" spans="6:17" x14ac:dyDescent="0.2">
      <c r="F3094" s="605"/>
      <c r="G3094" s="605"/>
      <c r="H3094" s="605"/>
      <c r="I3094" s="605"/>
      <c r="J3094" s="605"/>
      <c r="K3094" s="605"/>
      <c r="L3094" s="605"/>
      <c r="M3094" s="605"/>
      <c r="N3094" s="605"/>
      <c r="O3094" s="605"/>
      <c r="P3094" s="605"/>
      <c r="Q3094" s="605"/>
    </row>
    <row r="3095" spans="6:17" x14ac:dyDescent="0.2">
      <c r="F3095" s="605"/>
      <c r="G3095" s="605"/>
      <c r="H3095" s="605"/>
      <c r="I3095" s="605"/>
      <c r="J3095" s="605"/>
      <c r="K3095" s="605"/>
      <c r="L3095" s="605"/>
      <c r="M3095" s="605"/>
      <c r="N3095" s="605"/>
      <c r="O3095" s="605"/>
      <c r="P3095" s="605"/>
      <c r="Q3095" s="605"/>
    </row>
    <row r="3096" spans="6:17" x14ac:dyDescent="0.2">
      <c r="F3096" s="605"/>
      <c r="G3096" s="605"/>
      <c r="H3096" s="605"/>
      <c r="I3096" s="605"/>
      <c r="J3096" s="605"/>
      <c r="K3096" s="605"/>
      <c r="L3096" s="605"/>
      <c r="M3096" s="605"/>
      <c r="N3096" s="605"/>
      <c r="O3096" s="605"/>
      <c r="P3096" s="605"/>
      <c r="Q3096" s="605"/>
    </row>
    <row r="3097" spans="6:17" x14ac:dyDescent="0.2">
      <c r="F3097" s="605"/>
      <c r="G3097" s="605"/>
      <c r="H3097" s="605"/>
      <c r="I3097" s="605"/>
      <c r="J3097" s="605"/>
      <c r="K3097" s="605"/>
      <c r="L3097" s="605"/>
      <c r="M3097" s="605"/>
      <c r="N3097" s="605"/>
      <c r="O3097" s="605"/>
      <c r="P3097" s="605"/>
      <c r="Q3097" s="605"/>
    </row>
    <row r="3098" spans="6:17" x14ac:dyDescent="0.2">
      <c r="F3098" s="605"/>
      <c r="G3098" s="605"/>
      <c r="H3098" s="605"/>
      <c r="I3098" s="605"/>
      <c r="J3098" s="605"/>
      <c r="K3098" s="605"/>
      <c r="L3098" s="605"/>
      <c r="M3098" s="605"/>
      <c r="N3098" s="605"/>
      <c r="O3098" s="605"/>
      <c r="P3098" s="605"/>
      <c r="Q3098" s="605"/>
    </row>
    <row r="3099" spans="6:17" x14ac:dyDescent="0.2">
      <c r="F3099" s="605"/>
      <c r="G3099" s="605"/>
      <c r="H3099" s="605"/>
      <c r="I3099" s="605"/>
      <c r="J3099" s="605"/>
      <c r="K3099" s="605"/>
      <c r="L3099" s="605"/>
      <c r="M3099" s="605"/>
      <c r="N3099" s="605"/>
      <c r="O3099" s="605"/>
      <c r="P3099" s="605"/>
      <c r="Q3099" s="605"/>
    </row>
    <row r="3100" spans="6:17" x14ac:dyDescent="0.2">
      <c r="F3100" s="605"/>
      <c r="G3100" s="605"/>
      <c r="H3100" s="605"/>
      <c r="I3100" s="605"/>
      <c r="J3100" s="605"/>
      <c r="K3100" s="605"/>
      <c r="L3100" s="605"/>
      <c r="M3100" s="605"/>
      <c r="N3100" s="605"/>
      <c r="O3100" s="605"/>
      <c r="P3100" s="605"/>
      <c r="Q3100" s="605"/>
    </row>
    <row r="3101" spans="6:17" x14ac:dyDescent="0.2">
      <c r="F3101" s="605"/>
      <c r="G3101" s="605"/>
      <c r="H3101" s="605"/>
      <c r="I3101" s="605"/>
      <c r="J3101" s="605"/>
      <c r="K3101" s="605"/>
      <c r="L3101" s="605"/>
      <c r="M3101" s="605"/>
      <c r="N3101" s="605"/>
      <c r="O3101" s="605"/>
      <c r="P3101" s="605"/>
      <c r="Q3101" s="605"/>
    </row>
    <row r="3102" spans="6:17" x14ac:dyDescent="0.2">
      <c r="F3102" s="605"/>
      <c r="G3102" s="605"/>
      <c r="H3102" s="605"/>
      <c r="I3102" s="605"/>
      <c r="J3102" s="605"/>
      <c r="K3102" s="605"/>
      <c r="L3102" s="605"/>
      <c r="M3102" s="605"/>
      <c r="N3102" s="605"/>
      <c r="O3102" s="605"/>
      <c r="P3102" s="605"/>
      <c r="Q3102" s="605"/>
    </row>
    <row r="3103" spans="6:17" x14ac:dyDescent="0.2">
      <c r="F3103" s="605"/>
      <c r="G3103" s="605"/>
      <c r="H3103" s="605"/>
      <c r="I3103" s="605"/>
      <c r="J3103" s="605"/>
      <c r="K3103" s="605"/>
      <c r="L3103" s="605"/>
      <c r="M3103" s="605"/>
      <c r="N3103" s="605"/>
      <c r="O3103" s="605"/>
      <c r="P3103" s="605"/>
      <c r="Q3103" s="605"/>
    </row>
    <row r="3104" spans="6:17" x14ac:dyDescent="0.2">
      <c r="F3104" s="605"/>
      <c r="G3104" s="605"/>
      <c r="H3104" s="605"/>
      <c r="I3104" s="605"/>
      <c r="J3104" s="605"/>
      <c r="K3104" s="605"/>
      <c r="L3104" s="605"/>
      <c r="M3104" s="605"/>
      <c r="N3104" s="605"/>
      <c r="O3104" s="605"/>
      <c r="P3104" s="605"/>
      <c r="Q3104" s="605"/>
    </row>
    <row r="3105" spans="6:17" x14ac:dyDescent="0.2">
      <c r="F3105" s="605"/>
      <c r="G3105" s="605"/>
      <c r="H3105" s="605"/>
      <c r="I3105" s="605"/>
      <c r="J3105" s="605"/>
      <c r="K3105" s="605"/>
      <c r="L3105" s="605"/>
      <c r="M3105" s="605"/>
      <c r="N3105" s="605"/>
      <c r="O3105" s="605"/>
      <c r="P3105" s="605"/>
      <c r="Q3105" s="605"/>
    </row>
    <row r="3106" spans="6:17" x14ac:dyDescent="0.2">
      <c r="F3106" s="605"/>
      <c r="G3106" s="605"/>
      <c r="H3106" s="605"/>
      <c r="I3106" s="605"/>
      <c r="J3106" s="605"/>
      <c r="K3106" s="605"/>
      <c r="L3106" s="605"/>
      <c r="M3106" s="605"/>
      <c r="N3106" s="605"/>
      <c r="O3106" s="605"/>
      <c r="P3106" s="605"/>
      <c r="Q3106" s="605"/>
    </row>
    <row r="3107" spans="6:17" x14ac:dyDescent="0.2">
      <c r="F3107" s="605"/>
      <c r="G3107" s="605"/>
      <c r="H3107" s="605"/>
      <c r="I3107" s="605"/>
      <c r="J3107" s="605"/>
      <c r="K3107" s="605"/>
      <c r="L3107" s="605"/>
      <c r="M3107" s="605"/>
      <c r="N3107" s="605"/>
      <c r="O3107" s="605"/>
      <c r="P3107" s="605"/>
      <c r="Q3107" s="605"/>
    </row>
    <row r="3108" spans="6:17" x14ac:dyDescent="0.2">
      <c r="F3108" s="605"/>
      <c r="G3108" s="605"/>
      <c r="H3108" s="605"/>
      <c r="I3108" s="605"/>
      <c r="J3108" s="605"/>
      <c r="K3108" s="605"/>
      <c r="L3108" s="605"/>
      <c r="M3108" s="605"/>
      <c r="N3108" s="605"/>
      <c r="O3108" s="605"/>
      <c r="P3108" s="605"/>
      <c r="Q3108" s="605"/>
    </row>
    <row r="3109" spans="6:17" x14ac:dyDescent="0.2">
      <c r="F3109" s="605"/>
      <c r="G3109" s="605"/>
      <c r="H3109" s="605"/>
      <c r="I3109" s="605"/>
      <c r="J3109" s="605"/>
      <c r="K3109" s="605"/>
      <c r="L3109" s="605"/>
      <c r="M3109" s="605"/>
      <c r="N3109" s="605"/>
      <c r="O3109" s="605"/>
      <c r="P3109" s="605"/>
      <c r="Q3109" s="605"/>
    </row>
    <row r="3110" spans="6:17" x14ac:dyDescent="0.2">
      <c r="F3110" s="605"/>
      <c r="G3110" s="605"/>
      <c r="H3110" s="605"/>
      <c r="I3110" s="605"/>
      <c r="J3110" s="605"/>
      <c r="K3110" s="605"/>
      <c r="L3110" s="605"/>
      <c r="M3110" s="605"/>
      <c r="N3110" s="605"/>
      <c r="O3110" s="605"/>
      <c r="P3110" s="605"/>
      <c r="Q3110" s="605"/>
    </row>
    <row r="3111" spans="6:17" x14ac:dyDescent="0.2">
      <c r="F3111" s="605"/>
      <c r="G3111" s="605"/>
      <c r="H3111" s="605"/>
      <c r="I3111" s="605"/>
      <c r="J3111" s="605"/>
      <c r="K3111" s="605"/>
      <c r="L3111" s="605"/>
      <c r="M3111" s="605"/>
      <c r="N3111" s="605"/>
      <c r="O3111" s="605"/>
      <c r="P3111" s="605"/>
      <c r="Q3111" s="605"/>
    </row>
    <row r="3112" spans="6:17" x14ac:dyDescent="0.2">
      <c r="F3112" s="605"/>
      <c r="G3112" s="605"/>
      <c r="H3112" s="605"/>
      <c r="I3112" s="605"/>
      <c r="J3112" s="605"/>
      <c r="K3112" s="605"/>
      <c r="L3112" s="605"/>
      <c r="M3112" s="605"/>
      <c r="N3112" s="605"/>
      <c r="O3112" s="605"/>
      <c r="P3112" s="605"/>
      <c r="Q3112" s="605"/>
    </row>
    <row r="3113" spans="6:17" x14ac:dyDescent="0.2">
      <c r="F3113" s="605"/>
      <c r="G3113" s="605"/>
      <c r="H3113" s="605"/>
      <c r="I3113" s="605"/>
      <c r="J3113" s="605"/>
      <c r="K3113" s="605"/>
      <c r="L3113" s="605"/>
      <c r="M3113" s="605"/>
      <c r="N3113" s="605"/>
      <c r="O3113" s="605"/>
      <c r="P3113" s="605"/>
      <c r="Q3113" s="605"/>
    </row>
    <row r="3114" spans="6:17" x14ac:dyDescent="0.2">
      <c r="F3114" s="605"/>
      <c r="G3114" s="605"/>
      <c r="H3114" s="605"/>
      <c r="I3114" s="605"/>
      <c r="J3114" s="605"/>
      <c r="K3114" s="605"/>
      <c r="L3114" s="605"/>
      <c r="M3114" s="605"/>
      <c r="N3114" s="605"/>
      <c r="O3114" s="605"/>
      <c r="P3114" s="605"/>
      <c r="Q3114" s="605"/>
    </row>
    <row r="3115" spans="6:17" x14ac:dyDescent="0.2">
      <c r="F3115" s="605"/>
      <c r="G3115" s="605"/>
      <c r="H3115" s="605"/>
      <c r="I3115" s="605"/>
      <c r="J3115" s="605"/>
      <c r="K3115" s="605"/>
      <c r="L3115" s="605"/>
      <c r="M3115" s="605"/>
      <c r="N3115" s="605"/>
      <c r="O3115" s="605"/>
      <c r="P3115" s="605"/>
      <c r="Q3115" s="605"/>
    </row>
    <row r="3116" spans="6:17" x14ac:dyDescent="0.2">
      <c r="F3116" s="605"/>
      <c r="G3116" s="605"/>
      <c r="H3116" s="605"/>
      <c r="I3116" s="605"/>
      <c r="J3116" s="605"/>
      <c r="K3116" s="605"/>
      <c r="L3116" s="605"/>
      <c r="M3116" s="605"/>
      <c r="N3116" s="605"/>
      <c r="O3116" s="605"/>
      <c r="P3116" s="605"/>
      <c r="Q3116" s="605"/>
    </row>
    <row r="3117" spans="6:17" x14ac:dyDescent="0.2">
      <c r="F3117" s="605"/>
      <c r="G3117" s="605"/>
      <c r="H3117" s="605"/>
      <c r="I3117" s="605"/>
      <c r="J3117" s="605"/>
      <c r="K3117" s="605"/>
      <c r="L3117" s="605"/>
      <c r="M3117" s="605"/>
      <c r="N3117" s="605"/>
      <c r="O3117" s="605"/>
      <c r="P3117" s="605"/>
      <c r="Q3117" s="605"/>
    </row>
    <row r="3118" spans="6:17" x14ac:dyDescent="0.2">
      <c r="F3118" s="605"/>
      <c r="G3118" s="605"/>
      <c r="H3118" s="605"/>
      <c r="I3118" s="605"/>
      <c r="J3118" s="605"/>
      <c r="K3118" s="605"/>
      <c r="L3118" s="605"/>
      <c r="M3118" s="605"/>
      <c r="N3118" s="605"/>
      <c r="O3118" s="605"/>
      <c r="P3118" s="605"/>
      <c r="Q3118" s="605"/>
    </row>
    <row r="3119" spans="6:17" x14ac:dyDescent="0.2">
      <c r="F3119" s="605"/>
      <c r="G3119" s="605"/>
      <c r="H3119" s="605"/>
      <c r="I3119" s="605"/>
      <c r="J3119" s="605"/>
      <c r="K3119" s="605"/>
      <c r="L3119" s="605"/>
      <c r="M3119" s="605"/>
      <c r="N3119" s="605"/>
      <c r="O3119" s="605"/>
      <c r="P3119" s="605"/>
      <c r="Q3119" s="605"/>
    </row>
    <row r="3120" spans="6:17" x14ac:dyDescent="0.2">
      <c r="F3120" s="605"/>
      <c r="G3120" s="605"/>
      <c r="H3120" s="605"/>
      <c r="I3120" s="605"/>
      <c r="J3120" s="605"/>
      <c r="K3120" s="605"/>
      <c r="L3120" s="605"/>
      <c r="M3120" s="605"/>
      <c r="N3120" s="605"/>
      <c r="O3120" s="605"/>
      <c r="P3120" s="605"/>
      <c r="Q3120" s="605"/>
    </row>
    <row r="3121" spans="6:17" x14ac:dyDescent="0.2">
      <c r="F3121" s="605"/>
      <c r="G3121" s="605"/>
      <c r="H3121" s="605"/>
      <c r="I3121" s="605"/>
      <c r="J3121" s="605"/>
      <c r="K3121" s="605"/>
      <c r="L3121" s="605"/>
      <c r="M3121" s="605"/>
      <c r="N3121" s="605"/>
      <c r="O3121" s="605"/>
      <c r="P3121" s="605"/>
      <c r="Q3121" s="605"/>
    </row>
    <row r="3122" spans="6:17" x14ac:dyDescent="0.2">
      <c r="F3122" s="605"/>
      <c r="G3122" s="605"/>
      <c r="H3122" s="605"/>
      <c r="I3122" s="605"/>
      <c r="J3122" s="605"/>
      <c r="K3122" s="605"/>
      <c r="L3122" s="605"/>
      <c r="M3122" s="605"/>
      <c r="N3122" s="605"/>
      <c r="O3122" s="605"/>
      <c r="P3122" s="605"/>
      <c r="Q3122" s="605"/>
    </row>
    <row r="3123" spans="6:17" x14ac:dyDescent="0.2">
      <c r="F3123" s="605"/>
      <c r="G3123" s="605"/>
      <c r="H3123" s="605"/>
      <c r="I3123" s="605"/>
      <c r="J3123" s="605"/>
      <c r="K3123" s="605"/>
      <c r="L3123" s="605"/>
      <c r="M3123" s="605"/>
      <c r="N3123" s="605"/>
      <c r="O3123" s="605"/>
      <c r="P3123" s="605"/>
      <c r="Q3123" s="605"/>
    </row>
    <row r="3124" spans="6:17" x14ac:dyDescent="0.2">
      <c r="F3124" s="605"/>
      <c r="G3124" s="605"/>
      <c r="H3124" s="605"/>
      <c r="I3124" s="605"/>
      <c r="J3124" s="605"/>
      <c r="K3124" s="605"/>
      <c r="L3124" s="605"/>
      <c r="M3124" s="605"/>
      <c r="N3124" s="605"/>
      <c r="O3124" s="605"/>
      <c r="P3124" s="605"/>
      <c r="Q3124" s="605"/>
    </row>
    <row r="3125" spans="6:17" x14ac:dyDescent="0.2">
      <c r="F3125" s="605"/>
      <c r="G3125" s="605"/>
      <c r="H3125" s="605"/>
      <c r="I3125" s="605"/>
      <c r="J3125" s="605"/>
      <c r="K3125" s="605"/>
      <c r="L3125" s="605"/>
      <c r="M3125" s="605"/>
      <c r="N3125" s="605"/>
      <c r="O3125" s="605"/>
      <c r="P3125" s="605"/>
      <c r="Q3125" s="605"/>
    </row>
    <row r="3126" spans="6:17" x14ac:dyDescent="0.2">
      <c r="F3126" s="605"/>
      <c r="G3126" s="605"/>
      <c r="H3126" s="605"/>
      <c r="I3126" s="605"/>
      <c r="J3126" s="605"/>
      <c r="K3126" s="605"/>
      <c r="L3126" s="605"/>
      <c r="M3126" s="605"/>
      <c r="N3126" s="605"/>
      <c r="O3126" s="605"/>
      <c r="P3126" s="605"/>
      <c r="Q3126" s="605"/>
    </row>
    <row r="3127" spans="6:17" x14ac:dyDescent="0.2">
      <c r="F3127" s="605"/>
      <c r="G3127" s="605"/>
      <c r="H3127" s="605"/>
      <c r="I3127" s="605"/>
      <c r="J3127" s="605"/>
      <c r="K3127" s="605"/>
      <c r="L3127" s="605"/>
      <c r="M3127" s="605"/>
      <c r="N3127" s="605"/>
      <c r="O3127" s="605"/>
      <c r="P3127" s="605"/>
      <c r="Q3127" s="605"/>
    </row>
    <row r="3128" spans="6:17" x14ac:dyDescent="0.2">
      <c r="F3128" s="605"/>
      <c r="G3128" s="605"/>
      <c r="H3128" s="605"/>
      <c r="I3128" s="605"/>
      <c r="J3128" s="605"/>
      <c r="K3128" s="605"/>
      <c r="L3128" s="605"/>
      <c r="M3128" s="605"/>
      <c r="N3128" s="605"/>
      <c r="O3128" s="605"/>
      <c r="P3128" s="605"/>
      <c r="Q3128" s="605"/>
    </row>
    <row r="3129" spans="6:17" x14ac:dyDescent="0.2">
      <c r="F3129" s="605"/>
      <c r="G3129" s="605"/>
      <c r="H3129" s="605"/>
      <c r="I3129" s="605"/>
      <c r="J3129" s="605"/>
      <c r="K3129" s="605"/>
      <c r="L3129" s="605"/>
      <c r="M3129" s="605"/>
      <c r="N3129" s="605"/>
      <c r="O3129" s="605"/>
      <c r="P3129" s="605"/>
      <c r="Q3129" s="605"/>
    </row>
    <row r="3130" spans="6:17" x14ac:dyDescent="0.2">
      <c r="F3130" s="605"/>
      <c r="G3130" s="605"/>
      <c r="H3130" s="605"/>
      <c r="I3130" s="605"/>
      <c r="J3130" s="605"/>
      <c r="K3130" s="605"/>
      <c r="L3130" s="605"/>
      <c r="M3130" s="605"/>
      <c r="N3130" s="605"/>
      <c r="O3130" s="605"/>
      <c r="P3130" s="605"/>
      <c r="Q3130" s="605"/>
    </row>
    <row r="3131" spans="6:17" x14ac:dyDescent="0.2"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</row>
    <row r="3132" spans="6:17" x14ac:dyDescent="0.2">
      <c r="F3132" s="605"/>
      <c r="G3132" s="605"/>
      <c r="H3132" s="605"/>
      <c r="I3132" s="605"/>
      <c r="J3132" s="605"/>
      <c r="K3132" s="605"/>
      <c r="L3132" s="605"/>
      <c r="M3132" s="605"/>
      <c r="N3132" s="605"/>
      <c r="O3132" s="605"/>
      <c r="P3132" s="605"/>
      <c r="Q3132" s="605"/>
    </row>
    <row r="3133" spans="6:17" x14ac:dyDescent="0.2">
      <c r="F3133" s="605"/>
      <c r="G3133" s="605"/>
      <c r="H3133" s="605"/>
      <c r="I3133" s="605"/>
      <c r="J3133" s="605"/>
      <c r="K3133" s="605"/>
      <c r="L3133" s="605"/>
      <c r="M3133" s="605"/>
      <c r="N3133" s="605"/>
      <c r="O3133" s="605"/>
      <c r="P3133" s="605"/>
      <c r="Q3133" s="605"/>
    </row>
    <row r="3134" spans="6:17" x14ac:dyDescent="0.2">
      <c r="F3134" s="605"/>
      <c r="G3134" s="605"/>
      <c r="H3134" s="605"/>
      <c r="I3134" s="605"/>
      <c r="J3134" s="605"/>
      <c r="K3134" s="605"/>
      <c r="L3134" s="605"/>
      <c r="M3134" s="605"/>
      <c r="N3134" s="605"/>
      <c r="O3134" s="605"/>
      <c r="P3134" s="605"/>
      <c r="Q3134" s="605"/>
    </row>
    <row r="3135" spans="6:17" x14ac:dyDescent="0.2">
      <c r="F3135" s="605"/>
      <c r="G3135" s="605"/>
      <c r="H3135" s="605"/>
      <c r="I3135" s="605"/>
      <c r="J3135" s="605"/>
      <c r="K3135" s="605"/>
      <c r="L3135" s="605"/>
      <c r="M3135" s="605"/>
      <c r="N3135" s="605"/>
      <c r="O3135" s="605"/>
      <c r="P3135" s="605"/>
      <c r="Q3135" s="605"/>
    </row>
    <row r="3136" spans="6:17" x14ac:dyDescent="0.2">
      <c r="F3136" s="605"/>
      <c r="G3136" s="605"/>
      <c r="H3136" s="605"/>
      <c r="I3136" s="605"/>
      <c r="J3136" s="605"/>
      <c r="K3136" s="605"/>
      <c r="L3136" s="605"/>
      <c r="M3136" s="605"/>
      <c r="N3136" s="605"/>
      <c r="O3136" s="605"/>
      <c r="P3136" s="605"/>
      <c r="Q3136" s="605"/>
    </row>
    <row r="3137" spans="6:17" x14ac:dyDescent="0.2">
      <c r="F3137" s="605"/>
      <c r="G3137" s="605"/>
      <c r="H3137" s="605"/>
      <c r="I3137" s="605"/>
      <c r="J3137" s="605"/>
      <c r="K3137" s="605"/>
      <c r="L3137" s="605"/>
      <c r="M3137" s="605"/>
      <c r="N3137" s="605"/>
      <c r="O3137" s="605"/>
      <c r="P3137" s="605"/>
      <c r="Q3137" s="605"/>
    </row>
    <row r="3138" spans="6:17" x14ac:dyDescent="0.2">
      <c r="F3138" s="605"/>
      <c r="G3138" s="605"/>
      <c r="H3138" s="605"/>
      <c r="I3138" s="605"/>
      <c r="J3138" s="605"/>
      <c r="K3138" s="605"/>
      <c r="L3138" s="605"/>
      <c r="M3138" s="605"/>
      <c r="N3138" s="605"/>
      <c r="O3138" s="605"/>
      <c r="P3138" s="605"/>
      <c r="Q3138" s="605"/>
    </row>
    <row r="3139" spans="6:17" x14ac:dyDescent="0.2">
      <c r="F3139" s="605"/>
      <c r="G3139" s="605"/>
      <c r="H3139" s="605"/>
      <c r="I3139" s="605"/>
      <c r="J3139" s="605"/>
      <c r="K3139" s="605"/>
      <c r="L3139" s="605"/>
      <c r="M3139" s="605"/>
      <c r="N3139" s="605"/>
      <c r="O3139" s="605"/>
      <c r="P3139" s="605"/>
      <c r="Q3139" s="605"/>
    </row>
    <row r="3140" spans="6:17" x14ac:dyDescent="0.2">
      <c r="F3140" s="605"/>
      <c r="G3140" s="605"/>
      <c r="H3140" s="605"/>
      <c r="I3140" s="605"/>
      <c r="J3140" s="605"/>
      <c r="K3140" s="605"/>
      <c r="L3140" s="605"/>
      <c r="M3140" s="605"/>
      <c r="N3140" s="605"/>
      <c r="O3140" s="605"/>
      <c r="P3140" s="605"/>
      <c r="Q3140" s="605"/>
    </row>
    <row r="3141" spans="6:17" x14ac:dyDescent="0.2">
      <c r="F3141" s="605"/>
      <c r="G3141" s="605"/>
      <c r="H3141" s="605"/>
      <c r="I3141" s="605"/>
      <c r="J3141" s="605"/>
      <c r="K3141" s="605"/>
      <c r="L3141" s="605"/>
      <c r="M3141" s="605"/>
      <c r="N3141" s="605"/>
      <c r="O3141" s="605"/>
      <c r="P3141" s="605"/>
      <c r="Q3141" s="605"/>
    </row>
    <row r="3142" spans="6:17" x14ac:dyDescent="0.2">
      <c r="F3142" s="605"/>
      <c r="G3142" s="605"/>
      <c r="H3142" s="605"/>
      <c r="I3142" s="605"/>
      <c r="J3142" s="605"/>
      <c r="K3142" s="605"/>
      <c r="L3142" s="605"/>
      <c r="M3142" s="605"/>
      <c r="N3142" s="605"/>
      <c r="O3142" s="605"/>
      <c r="P3142" s="605"/>
      <c r="Q3142" s="605"/>
    </row>
    <row r="3143" spans="6:17" x14ac:dyDescent="0.2">
      <c r="F3143" s="605"/>
      <c r="G3143" s="605"/>
      <c r="H3143" s="605"/>
      <c r="I3143" s="605"/>
      <c r="J3143" s="605"/>
      <c r="K3143" s="605"/>
      <c r="L3143" s="605"/>
      <c r="M3143" s="605"/>
      <c r="N3143" s="605"/>
      <c r="O3143" s="605"/>
      <c r="P3143" s="605"/>
      <c r="Q3143" s="605"/>
    </row>
    <row r="3144" spans="6:17" x14ac:dyDescent="0.2">
      <c r="F3144" s="605"/>
      <c r="G3144" s="605"/>
      <c r="H3144" s="605"/>
      <c r="I3144" s="605"/>
      <c r="J3144" s="605"/>
      <c r="K3144" s="605"/>
      <c r="L3144" s="605"/>
      <c r="M3144" s="605"/>
      <c r="N3144" s="605"/>
      <c r="O3144" s="605"/>
      <c r="P3144" s="605"/>
      <c r="Q3144" s="605"/>
    </row>
    <row r="3145" spans="6:17" x14ac:dyDescent="0.2">
      <c r="F3145" s="605"/>
      <c r="G3145" s="605"/>
      <c r="H3145" s="605"/>
      <c r="I3145" s="605"/>
      <c r="J3145" s="605"/>
      <c r="K3145" s="605"/>
      <c r="L3145" s="605"/>
      <c r="M3145" s="605"/>
      <c r="N3145" s="605"/>
      <c r="O3145" s="605"/>
      <c r="P3145" s="605"/>
      <c r="Q3145" s="605"/>
    </row>
    <row r="3146" spans="6:17" x14ac:dyDescent="0.2">
      <c r="F3146" s="605"/>
      <c r="G3146" s="605"/>
      <c r="H3146" s="605"/>
      <c r="I3146" s="605"/>
      <c r="J3146" s="605"/>
      <c r="K3146" s="605"/>
      <c r="L3146" s="605"/>
      <c r="M3146" s="605"/>
      <c r="N3146" s="605"/>
      <c r="O3146" s="605"/>
      <c r="P3146" s="605"/>
      <c r="Q3146" s="605"/>
    </row>
    <row r="3147" spans="6:17" x14ac:dyDescent="0.2">
      <c r="F3147" s="605"/>
      <c r="G3147" s="605"/>
      <c r="H3147" s="605"/>
      <c r="I3147" s="605"/>
      <c r="J3147" s="605"/>
      <c r="K3147" s="605"/>
      <c r="L3147" s="605"/>
      <c r="M3147" s="605"/>
      <c r="N3147" s="605"/>
      <c r="O3147" s="605"/>
      <c r="P3147" s="605"/>
      <c r="Q3147" s="605"/>
    </row>
    <row r="3148" spans="6:17" x14ac:dyDescent="0.2">
      <c r="F3148" s="605"/>
      <c r="G3148" s="605"/>
      <c r="H3148" s="605"/>
      <c r="I3148" s="605"/>
      <c r="J3148" s="605"/>
      <c r="K3148" s="605"/>
      <c r="L3148" s="605"/>
      <c r="M3148" s="605"/>
      <c r="N3148" s="605"/>
      <c r="O3148" s="605"/>
      <c r="P3148" s="605"/>
      <c r="Q3148" s="605"/>
    </row>
    <row r="3149" spans="6:17" x14ac:dyDescent="0.2">
      <c r="F3149" s="605"/>
      <c r="G3149" s="605"/>
      <c r="H3149" s="605"/>
      <c r="I3149" s="605"/>
      <c r="J3149" s="605"/>
      <c r="K3149" s="605"/>
      <c r="L3149" s="605"/>
      <c r="M3149" s="605"/>
      <c r="N3149" s="605"/>
      <c r="O3149" s="605"/>
      <c r="P3149" s="605"/>
      <c r="Q3149" s="605"/>
    </row>
    <row r="3150" spans="6:17" x14ac:dyDescent="0.2">
      <c r="F3150" s="605"/>
      <c r="G3150" s="605"/>
      <c r="H3150" s="605"/>
      <c r="I3150" s="605"/>
      <c r="J3150" s="605"/>
      <c r="K3150" s="605"/>
      <c r="L3150" s="605"/>
      <c r="M3150" s="605"/>
      <c r="N3150" s="605"/>
      <c r="O3150" s="605"/>
      <c r="P3150" s="605"/>
      <c r="Q3150" s="605"/>
    </row>
    <row r="3151" spans="6:17" x14ac:dyDescent="0.2">
      <c r="F3151" s="605"/>
      <c r="G3151" s="605"/>
      <c r="H3151" s="605"/>
      <c r="I3151" s="605"/>
      <c r="J3151" s="605"/>
      <c r="K3151" s="605"/>
      <c r="L3151" s="605"/>
      <c r="M3151" s="605"/>
      <c r="N3151" s="605"/>
      <c r="O3151" s="605"/>
      <c r="P3151" s="605"/>
      <c r="Q3151" s="605"/>
    </row>
    <row r="3152" spans="6:17" x14ac:dyDescent="0.2">
      <c r="F3152" s="605"/>
      <c r="G3152" s="605"/>
      <c r="H3152" s="605"/>
      <c r="I3152" s="605"/>
      <c r="J3152" s="605"/>
      <c r="K3152" s="605"/>
      <c r="L3152" s="605"/>
      <c r="M3152" s="605"/>
      <c r="N3152" s="605"/>
      <c r="O3152" s="605"/>
      <c r="P3152" s="605"/>
      <c r="Q3152" s="605"/>
    </row>
    <row r="3153" spans="6:17" x14ac:dyDescent="0.2">
      <c r="F3153" s="605"/>
      <c r="G3153" s="605"/>
      <c r="H3153" s="605"/>
      <c r="I3153" s="605"/>
      <c r="J3153" s="605"/>
      <c r="K3153" s="605"/>
      <c r="L3153" s="605"/>
      <c r="M3153" s="605"/>
      <c r="N3153" s="605"/>
      <c r="O3153" s="605"/>
      <c r="P3153" s="605"/>
      <c r="Q3153" s="605"/>
    </row>
    <row r="3154" spans="6:17" x14ac:dyDescent="0.2">
      <c r="F3154" s="605"/>
      <c r="G3154" s="605"/>
      <c r="H3154" s="605"/>
      <c r="I3154" s="605"/>
      <c r="J3154" s="605"/>
      <c r="K3154" s="605"/>
      <c r="L3154" s="605"/>
      <c r="M3154" s="605"/>
      <c r="N3154" s="605"/>
      <c r="O3154" s="605"/>
      <c r="P3154" s="605"/>
      <c r="Q3154" s="605"/>
    </row>
    <row r="3155" spans="6:17" x14ac:dyDescent="0.2">
      <c r="F3155" s="605"/>
      <c r="G3155" s="605"/>
      <c r="H3155" s="605"/>
      <c r="I3155" s="605"/>
      <c r="J3155" s="605"/>
      <c r="K3155" s="605"/>
      <c r="L3155" s="605"/>
      <c r="M3155" s="605"/>
      <c r="N3155" s="605"/>
      <c r="O3155" s="605"/>
      <c r="P3155" s="605"/>
      <c r="Q3155" s="605"/>
    </row>
    <row r="3156" spans="6:17" x14ac:dyDescent="0.2">
      <c r="F3156" s="605"/>
      <c r="G3156" s="605"/>
      <c r="H3156" s="605"/>
      <c r="I3156" s="605"/>
      <c r="J3156" s="605"/>
      <c r="K3156" s="605"/>
      <c r="L3156" s="605"/>
      <c r="M3156" s="605"/>
      <c r="N3156" s="605"/>
      <c r="O3156" s="605"/>
      <c r="P3156" s="605"/>
      <c r="Q3156" s="605"/>
    </row>
    <row r="3157" spans="6:17" x14ac:dyDescent="0.2">
      <c r="F3157" s="605"/>
      <c r="G3157" s="605"/>
      <c r="H3157" s="605"/>
      <c r="I3157" s="605"/>
      <c r="J3157" s="605"/>
      <c r="K3157" s="605"/>
      <c r="L3157" s="605"/>
      <c r="M3157" s="605"/>
      <c r="N3157" s="605"/>
      <c r="O3157" s="605"/>
      <c r="P3157" s="605"/>
      <c r="Q3157" s="605"/>
    </row>
    <row r="3158" spans="6:17" x14ac:dyDescent="0.2">
      <c r="F3158" s="605"/>
      <c r="G3158" s="605"/>
      <c r="H3158" s="605"/>
      <c r="I3158" s="605"/>
      <c r="J3158" s="605"/>
      <c r="K3158" s="605"/>
      <c r="L3158" s="605"/>
      <c r="M3158" s="605"/>
      <c r="N3158" s="605"/>
      <c r="O3158" s="605"/>
      <c r="P3158" s="605"/>
      <c r="Q3158" s="605"/>
    </row>
    <row r="3159" spans="6:17" x14ac:dyDescent="0.2">
      <c r="F3159" s="605"/>
      <c r="G3159" s="605"/>
      <c r="H3159" s="605"/>
      <c r="I3159" s="605"/>
      <c r="J3159" s="605"/>
      <c r="K3159" s="605"/>
      <c r="L3159" s="605"/>
      <c r="M3159" s="605"/>
      <c r="N3159" s="605"/>
      <c r="O3159" s="605"/>
      <c r="P3159" s="605"/>
      <c r="Q3159" s="605"/>
    </row>
    <row r="3160" spans="6:17" x14ac:dyDescent="0.2">
      <c r="F3160" s="605"/>
      <c r="G3160" s="605"/>
      <c r="H3160" s="605"/>
      <c r="I3160" s="605"/>
      <c r="J3160" s="605"/>
      <c r="K3160" s="605"/>
      <c r="L3160" s="605"/>
      <c r="M3160" s="605"/>
      <c r="N3160" s="605"/>
      <c r="O3160" s="605"/>
      <c r="P3160" s="605"/>
      <c r="Q3160" s="605"/>
    </row>
    <row r="3161" spans="6:17" x14ac:dyDescent="0.2">
      <c r="F3161" s="605"/>
      <c r="G3161" s="605"/>
      <c r="H3161" s="605"/>
      <c r="I3161" s="605"/>
      <c r="J3161" s="605"/>
      <c r="K3161" s="605"/>
      <c r="L3161" s="605"/>
      <c r="M3161" s="605"/>
      <c r="N3161" s="605"/>
      <c r="O3161" s="605"/>
      <c r="P3161" s="605"/>
      <c r="Q3161" s="605"/>
    </row>
    <row r="3162" spans="6:17" x14ac:dyDescent="0.2">
      <c r="F3162" s="605"/>
      <c r="G3162" s="605"/>
      <c r="H3162" s="605"/>
      <c r="I3162" s="605"/>
      <c r="J3162" s="605"/>
      <c r="K3162" s="605"/>
      <c r="L3162" s="605"/>
      <c r="M3162" s="605"/>
      <c r="N3162" s="605"/>
      <c r="O3162" s="605"/>
      <c r="P3162" s="605"/>
      <c r="Q3162" s="605"/>
    </row>
    <row r="3163" spans="6:17" x14ac:dyDescent="0.2">
      <c r="F3163" s="605"/>
      <c r="G3163" s="605"/>
      <c r="H3163" s="605"/>
      <c r="I3163" s="605"/>
      <c r="J3163" s="605"/>
      <c r="K3163" s="605"/>
      <c r="L3163" s="605"/>
      <c r="M3163" s="605"/>
      <c r="N3163" s="605"/>
      <c r="O3163" s="605"/>
      <c r="P3163" s="605"/>
      <c r="Q3163" s="605"/>
    </row>
    <row r="3164" spans="6:17" x14ac:dyDescent="0.2">
      <c r="F3164" s="605"/>
      <c r="G3164" s="605"/>
      <c r="H3164" s="605"/>
      <c r="I3164" s="605"/>
      <c r="J3164" s="605"/>
      <c r="K3164" s="605"/>
      <c r="L3164" s="605"/>
      <c r="M3164" s="605"/>
      <c r="N3164" s="605"/>
      <c r="O3164" s="605"/>
      <c r="P3164" s="605"/>
      <c r="Q3164" s="605"/>
    </row>
    <row r="3165" spans="6:17" x14ac:dyDescent="0.2">
      <c r="F3165" s="605"/>
      <c r="G3165" s="605"/>
      <c r="H3165" s="605"/>
      <c r="I3165" s="605"/>
      <c r="J3165" s="605"/>
      <c r="K3165" s="605"/>
      <c r="L3165" s="605"/>
      <c r="M3165" s="605"/>
      <c r="N3165" s="605"/>
      <c r="O3165" s="605"/>
      <c r="P3165" s="605"/>
      <c r="Q3165" s="605"/>
    </row>
    <row r="3166" spans="6:17" x14ac:dyDescent="0.2">
      <c r="F3166" s="605"/>
      <c r="G3166" s="605"/>
      <c r="H3166" s="605"/>
      <c r="I3166" s="605"/>
      <c r="J3166" s="605"/>
      <c r="K3166" s="605"/>
      <c r="L3166" s="605"/>
      <c r="M3166" s="605"/>
      <c r="N3166" s="605"/>
      <c r="O3166" s="605"/>
      <c r="P3166" s="605"/>
      <c r="Q3166" s="605"/>
    </row>
    <row r="3167" spans="6:17" x14ac:dyDescent="0.2">
      <c r="F3167" s="605"/>
      <c r="G3167" s="605"/>
      <c r="H3167" s="605"/>
      <c r="I3167" s="605"/>
      <c r="J3167" s="605"/>
      <c r="K3167" s="605"/>
      <c r="L3167" s="605"/>
      <c r="M3167" s="605"/>
      <c r="N3167" s="605"/>
      <c r="O3167" s="605"/>
      <c r="P3167" s="605"/>
      <c r="Q3167" s="605"/>
    </row>
    <row r="3168" spans="6:17" x14ac:dyDescent="0.2">
      <c r="F3168" s="605"/>
      <c r="G3168" s="605"/>
      <c r="H3168" s="605"/>
      <c r="I3168" s="605"/>
      <c r="J3168" s="605"/>
      <c r="K3168" s="605"/>
      <c r="L3168" s="605"/>
      <c r="M3168" s="605"/>
      <c r="N3168" s="605"/>
      <c r="O3168" s="605"/>
      <c r="P3168" s="605"/>
      <c r="Q3168" s="605"/>
    </row>
    <row r="3169" spans="6:17" x14ac:dyDescent="0.2">
      <c r="F3169" s="605"/>
      <c r="G3169" s="605"/>
      <c r="H3169" s="605"/>
      <c r="I3169" s="605"/>
      <c r="J3169" s="605"/>
      <c r="K3169" s="605"/>
      <c r="L3169" s="605"/>
      <c r="M3169" s="605"/>
      <c r="N3169" s="605"/>
      <c r="O3169" s="605"/>
      <c r="P3169" s="605"/>
      <c r="Q3169" s="605"/>
    </row>
    <row r="3170" spans="6:17" x14ac:dyDescent="0.2">
      <c r="F3170" s="605"/>
      <c r="G3170" s="605"/>
      <c r="H3170" s="605"/>
      <c r="I3170" s="605"/>
      <c r="J3170" s="605"/>
      <c r="K3170" s="605"/>
      <c r="L3170" s="605"/>
      <c r="M3170" s="605"/>
      <c r="N3170" s="605"/>
      <c r="O3170" s="605"/>
      <c r="P3170" s="605"/>
      <c r="Q3170" s="605"/>
    </row>
    <row r="3171" spans="6:17" x14ac:dyDescent="0.2">
      <c r="F3171" s="605"/>
      <c r="G3171" s="605"/>
      <c r="H3171" s="605"/>
      <c r="I3171" s="605"/>
      <c r="J3171" s="605"/>
      <c r="K3171" s="605"/>
      <c r="L3171" s="605"/>
      <c r="M3171" s="605"/>
      <c r="N3171" s="605"/>
      <c r="O3171" s="605"/>
      <c r="P3171" s="605"/>
      <c r="Q3171" s="605"/>
    </row>
    <row r="3172" spans="6:17" x14ac:dyDescent="0.2">
      <c r="F3172" s="605"/>
      <c r="G3172" s="605"/>
      <c r="H3172" s="605"/>
      <c r="I3172" s="605"/>
      <c r="J3172" s="605"/>
      <c r="K3172" s="605"/>
      <c r="L3172" s="605"/>
      <c r="M3172" s="605"/>
      <c r="N3172" s="605"/>
      <c r="O3172" s="605"/>
      <c r="P3172" s="605"/>
      <c r="Q3172" s="605"/>
    </row>
    <row r="3173" spans="6:17" x14ac:dyDescent="0.2">
      <c r="F3173" s="605"/>
      <c r="G3173" s="605"/>
      <c r="H3173" s="605"/>
      <c r="I3173" s="605"/>
      <c r="J3173" s="605"/>
      <c r="K3173" s="605"/>
      <c r="L3173" s="605"/>
      <c r="M3173" s="605"/>
      <c r="N3173" s="605"/>
      <c r="O3173" s="605"/>
      <c r="P3173" s="605"/>
      <c r="Q3173" s="605"/>
    </row>
    <row r="3174" spans="6:17" x14ac:dyDescent="0.2">
      <c r="F3174" s="605"/>
      <c r="G3174" s="605"/>
      <c r="H3174" s="605"/>
      <c r="I3174" s="605"/>
      <c r="J3174" s="605"/>
      <c r="K3174" s="605"/>
      <c r="L3174" s="605"/>
      <c r="M3174" s="605"/>
      <c r="N3174" s="605"/>
      <c r="O3174" s="605"/>
      <c r="P3174" s="605"/>
      <c r="Q3174" s="605"/>
    </row>
    <row r="3175" spans="6:17" x14ac:dyDescent="0.2">
      <c r="F3175" s="605"/>
      <c r="G3175" s="605"/>
      <c r="H3175" s="605"/>
      <c r="I3175" s="605"/>
      <c r="J3175" s="605"/>
      <c r="K3175" s="605"/>
      <c r="L3175" s="605"/>
      <c r="M3175" s="605"/>
      <c r="N3175" s="605"/>
      <c r="O3175" s="605"/>
      <c r="P3175" s="605"/>
      <c r="Q3175" s="605"/>
    </row>
    <row r="3176" spans="6:17" x14ac:dyDescent="0.2">
      <c r="F3176" s="605"/>
      <c r="G3176" s="605"/>
      <c r="H3176" s="605"/>
      <c r="I3176" s="605"/>
      <c r="J3176" s="605"/>
      <c r="K3176" s="605"/>
      <c r="L3176" s="605"/>
      <c r="M3176" s="605"/>
      <c r="N3176" s="605"/>
      <c r="O3176" s="605"/>
      <c r="P3176" s="605"/>
      <c r="Q3176" s="605"/>
    </row>
    <row r="3177" spans="6:17" x14ac:dyDescent="0.2">
      <c r="F3177" s="605"/>
      <c r="G3177" s="605"/>
      <c r="H3177" s="605"/>
      <c r="I3177" s="605"/>
      <c r="J3177" s="605"/>
      <c r="K3177" s="605"/>
      <c r="L3177" s="605"/>
      <c r="M3177" s="605"/>
      <c r="N3177" s="605"/>
      <c r="O3177" s="605"/>
      <c r="P3177" s="605"/>
      <c r="Q3177" s="605"/>
    </row>
    <row r="3178" spans="6:17" x14ac:dyDescent="0.2">
      <c r="F3178" s="605"/>
      <c r="G3178" s="605"/>
      <c r="H3178" s="605"/>
      <c r="I3178" s="605"/>
      <c r="J3178" s="605"/>
      <c r="K3178" s="605"/>
      <c r="L3178" s="605"/>
      <c r="M3178" s="605"/>
      <c r="N3178" s="605"/>
      <c r="O3178" s="605"/>
      <c r="P3178" s="605"/>
      <c r="Q3178" s="605"/>
    </row>
    <row r="3179" spans="6:17" x14ac:dyDescent="0.2">
      <c r="F3179" s="605"/>
      <c r="G3179" s="605"/>
      <c r="H3179" s="605"/>
      <c r="I3179" s="605"/>
      <c r="J3179" s="605"/>
      <c r="K3179" s="605"/>
      <c r="L3179" s="605"/>
      <c r="M3179" s="605"/>
      <c r="N3179" s="605"/>
      <c r="O3179" s="605"/>
      <c r="P3179" s="605"/>
      <c r="Q3179" s="605"/>
    </row>
    <row r="3180" spans="6:17" x14ac:dyDescent="0.2">
      <c r="F3180" s="605"/>
      <c r="G3180" s="605"/>
      <c r="H3180" s="605"/>
      <c r="I3180" s="605"/>
      <c r="J3180" s="605"/>
      <c r="K3180" s="605"/>
      <c r="L3180" s="605"/>
      <c r="M3180" s="605"/>
      <c r="N3180" s="605"/>
      <c r="O3180" s="605"/>
      <c r="P3180" s="605"/>
      <c r="Q3180" s="605"/>
    </row>
    <row r="3181" spans="6:17" x14ac:dyDescent="0.2">
      <c r="F3181" s="605"/>
      <c r="G3181" s="605"/>
      <c r="H3181" s="605"/>
      <c r="I3181" s="605"/>
      <c r="J3181" s="605"/>
      <c r="K3181" s="605"/>
      <c r="L3181" s="605"/>
      <c r="M3181" s="605"/>
      <c r="N3181" s="605"/>
      <c r="O3181" s="605"/>
      <c r="P3181" s="605"/>
      <c r="Q3181" s="605"/>
    </row>
    <row r="3182" spans="6:17" x14ac:dyDescent="0.2">
      <c r="F3182" s="605"/>
      <c r="G3182" s="605"/>
      <c r="H3182" s="605"/>
      <c r="I3182" s="605"/>
      <c r="J3182" s="605"/>
      <c r="K3182" s="605"/>
      <c r="L3182" s="605"/>
      <c r="M3182" s="605"/>
      <c r="N3182" s="605"/>
      <c r="O3182" s="605"/>
      <c r="P3182" s="605"/>
      <c r="Q3182" s="605"/>
    </row>
    <row r="3183" spans="6:17" x14ac:dyDescent="0.2">
      <c r="F3183" s="605"/>
      <c r="G3183" s="605"/>
      <c r="H3183" s="605"/>
      <c r="I3183" s="605"/>
      <c r="J3183" s="605"/>
      <c r="K3183" s="605"/>
      <c r="L3183" s="605"/>
      <c r="M3183" s="605"/>
      <c r="N3183" s="605"/>
      <c r="O3183" s="605"/>
      <c r="P3183" s="605"/>
      <c r="Q3183" s="605"/>
    </row>
    <row r="3184" spans="6:17" x14ac:dyDescent="0.2">
      <c r="F3184" s="605"/>
      <c r="G3184" s="605"/>
      <c r="H3184" s="605"/>
      <c r="I3184" s="605"/>
      <c r="J3184" s="605"/>
      <c r="K3184" s="605"/>
      <c r="L3184" s="605"/>
      <c r="M3184" s="605"/>
      <c r="N3184" s="605"/>
      <c r="O3184" s="605"/>
      <c r="P3184" s="605"/>
      <c r="Q3184" s="605"/>
    </row>
    <row r="3185" spans="6:17" x14ac:dyDescent="0.2">
      <c r="F3185" s="605"/>
      <c r="G3185" s="605"/>
      <c r="H3185" s="605"/>
      <c r="I3185" s="605"/>
      <c r="J3185" s="605"/>
      <c r="K3185" s="605"/>
      <c r="L3185" s="605"/>
      <c r="M3185" s="605"/>
      <c r="N3185" s="605"/>
      <c r="O3185" s="605"/>
      <c r="P3185" s="605"/>
      <c r="Q3185" s="605"/>
    </row>
    <row r="3186" spans="6:17" x14ac:dyDescent="0.2">
      <c r="F3186" s="605"/>
      <c r="G3186" s="605"/>
      <c r="H3186" s="605"/>
      <c r="I3186" s="605"/>
      <c r="J3186" s="605"/>
      <c r="K3186" s="605"/>
      <c r="L3186" s="605"/>
      <c r="M3186" s="605"/>
      <c r="N3186" s="605"/>
      <c r="O3186" s="605"/>
      <c r="P3186" s="605"/>
      <c r="Q3186" s="605"/>
    </row>
    <row r="3187" spans="6:17" x14ac:dyDescent="0.2">
      <c r="F3187" s="605"/>
      <c r="G3187" s="605"/>
      <c r="H3187" s="605"/>
      <c r="I3187" s="605"/>
      <c r="J3187" s="605"/>
      <c r="K3187" s="605"/>
      <c r="L3187" s="605"/>
      <c r="M3187" s="605"/>
      <c r="N3187" s="605"/>
      <c r="O3187" s="605"/>
      <c r="P3187" s="605"/>
      <c r="Q3187" s="605"/>
    </row>
    <row r="3188" spans="6:17" x14ac:dyDescent="0.2">
      <c r="F3188" s="605"/>
      <c r="G3188" s="605"/>
      <c r="H3188" s="605"/>
      <c r="I3188" s="605"/>
      <c r="J3188" s="605"/>
      <c r="K3188" s="605"/>
      <c r="L3188" s="605"/>
      <c r="M3188" s="605"/>
      <c r="N3188" s="605"/>
      <c r="O3188" s="605"/>
      <c r="P3188" s="605"/>
      <c r="Q3188" s="605"/>
    </row>
    <row r="3189" spans="6:17" x14ac:dyDescent="0.2">
      <c r="F3189" s="605"/>
      <c r="G3189" s="605"/>
      <c r="H3189" s="605"/>
      <c r="I3189" s="605"/>
      <c r="J3189" s="605"/>
      <c r="K3189" s="605"/>
      <c r="L3189" s="605"/>
      <c r="M3189" s="605"/>
      <c r="N3189" s="605"/>
      <c r="O3189" s="605"/>
      <c r="P3189" s="605"/>
      <c r="Q3189" s="605"/>
    </row>
    <row r="3190" spans="6:17" x14ac:dyDescent="0.2"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</row>
    <row r="3191" spans="6:17" x14ac:dyDescent="0.2">
      <c r="F3191" s="605"/>
      <c r="G3191" s="605"/>
      <c r="H3191" s="605"/>
      <c r="I3191" s="605"/>
      <c r="J3191" s="605"/>
      <c r="K3191" s="605"/>
      <c r="L3191" s="605"/>
      <c r="M3191" s="605"/>
      <c r="N3191" s="605"/>
      <c r="O3191" s="605"/>
      <c r="P3191" s="605"/>
      <c r="Q3191" s="605"/>
    </row>
    <row r="3192" spans="6:17" x14ac:dyDescent="0.2">
      <c r="F3192" s="605"/>
      <c r="G3192" s="605"/>
      <c r="H3192" s="605"/>
      <c r="I3192" s="605"/>
      <c r="J3192" s="605"/>
      <c r="K3192" s="605"/>
      <c r="L3192" s="605"/>
      <c r="M3192" s="605"/>
      <c r="N3192" s="605"/>
      <c r="O3192" s="605"/>
      <c r="P3192" s="605"/>
      <c r="Q3192" s="605"/>
    </row>
    <row r="3193" spans="6:17" x14ac:dyDescent="0.2">
      <c r="F3193" s="605"/>
      <c r="G3193" s="605"/>
      <c r="H3193" s="605"/>
      <c r="I3193" s="605"/>
      <c r="J3193" s="605"/>
      <c r="K3193" s="605"/>
      <c r="L3193" s="605"/>
      <c r="M3193" s="605"/>
      <c r="N3193" s="605"/>
      <c r="O3193" s="605"/>
      <c r="P3193" s="605"/>
      <c r="Q3193" s="605"/>
    </row>
    <row r="3194" spans="6:17" x14ac:dyDescent="0.2">
      <c r="F3194" s="605"/>
      <c r="G3194" s="605"/>
      <c r="H3194" s="605"/>
      <c r="I3194" s="605"/>
      <c r="J3194" s="605"/>
      <c r="K3194" s="605"/>
      <c r="L3194" s="605"/>
      <c r="M3194" s="605"/>
      <c r="N3194" s="605"/>
      <c r="O3194" s="605"/>
      <c r="P3194" s="605"/>
      <c r="Q3194" s="605"/>
    </row>
    <row r="3195" spans="6:17" x14ac:dyDescent="0.2">
      <c r="F3195" s="605"/>
      <c r="G3195" s="605"/>
      <c r="H3195" s="605"/>
      <c r="I3195" s="605"/>
      <c r="J3195" s="605"/>
      <c r="K3195" s="605"/>
      <c r="L3195" s="605"/>
      <c r="M3195" s="605"/>
      <c r="N3195" s="605"/>
      <c r="O3195" s="605"/>
      <c r="P3195" s="605"/>
      <c r="Q3195" s="605"/>
    </row>
    <row r="3196" spans="6:17" x14ac:dyDescent="0.2">
      <c r="F3196" s="605"/>
      <c r="G3196" s="605"/>
      <c r="H3196" s="605"/>
      <c r="I3196" s="605"/>
      <c r="J3196" s="605"/>
      <c r="K3196" s="605"/>
      <c r="L3196" s="605"/>
      <c r="M3196" s="605"/>
      <c r="N3196" s="605"/>
      <c r="O3196" s="605"/>
      <c r="P3196" s="605"/>
      <c r="Q3196" s="605"/>
    </row>
    <row r="3197" spans="6:17" x14ac:dyDescent="0.2">
      <c r="F3197" s="605"/>
      <c r="G3197" s="605"/>
      <c r="H3197" s="605"/>
      <c r="I3197" s="605"/>
      <c r="J3197" s="605"/>
      <c r="K3197" s="605"/>
      <c r="L3197" s="605"/>
      <c r="M3197" s="605"/>
      <c r="N3197" s="605"/>
      <c r="O3197" s="605"/>
      <c r="P3197" s="605"/>
      <c r="Q3197" s="605"/>
    </row>
    <row r="3198" spans="6:17" x14ac:dyDescent="0.2">
      <c r="F3198" s="605"/>
      <c r="G3198" s="605"/>
      <c r="H3198" s="605"/>
      <c r="I3198" s="605"/>
      <c r="J3198" s="605"/>
      <c r="K3198" s="605"/>
      <c r="L3198" s="605"/>
      <c r="M3198" s="605"/>
      <c r="N3198" s="605"/>
      <c r="O3198" s="605"/>
      <c r="P3198" s="605"/>
      <c r="Q3198" s="605"/>
    </row>
    <row r="3199" spans="6:17" x14ac:dyDescent="0.2">
      <c r="F3199" s="605"/>
      <c r="G3199" s="605"/>
      <c r="H3199" s="605"/>
      <c r="I3199" s="605"/>
      <c r="J3199" s="605"/>
      <c r="K3199" s="605"/>
      <c r="L3199" s="605"/>
      <c r="M3199" s="605"/>
      <c r="N3199" s="605"/>
      <c r="O3199" s="605"/>
      <c r="P3199" s="605"/>
      <c r="Q3199" s="605"/>
    </row>
    <row r="3200" spans="6:17" x14ac:dyDescent="0.2">
      <c r="F3200" s="605"/>
      <c r="G3200" s="605"/>
      <c r="H3200" s="605"/>
      <c r="I3200" s="605"/>
      <c r="J3200" s="605"/>
      <c r="K3200" s="605"/>
      <c r="L3200" s="605"/>
      <c r="M3200" s="605"/>
      <c r="N3200" s="605"/>
      <c r="O3200" s="605"/>
      <c r="P3200" s="605"/>
      <c r="Q3200" s="605"/>
    </row>
    <row r="3201" spans="6:17" x14ac:dyDescent="0.2">
      <c r="F3201" s="605"/>
      <c r="G3201" s="605"/>
      <c r="H3201" s="605"/>
      <c r="I3201" s="605"/>
      <c r="J3201" s="605"/>
      <c r="K3201" s="605"/>
      <c r="L3201" s="605"/>
      <c r="M3201" s="605"/>
      <c r="N3201" s="605"/>
      <c r="O3201" s="605"/>
      <c r="P3201" s="605"/>
      <c r="Q3201" s="605"/>
    </row>
    <row r="3202" spans="6:17" x14ac:dyDescent="0.2">
      <c r="F3202" s="605"/>
      <c r="G3202" s="605"/>
      <c r="H3202" s="605"/>
      <c r="I3202" s="605"/>
      <c r="J3202" s="605"/>
      <c r="K3202" s="605"/>
      <c r="L3202" s="605"/>
      <c r="M3202" s="605"/>
      <c r="N3202" s="605"/>
      <c r="O3202" s="605"/>
      <c r="P3202" s="605"/>
      <c r="Q3202" s="605"/>
    </row>
    <row r="3203" spans="6:17" x14ac:dyDescent="0.2">
      <c r="F3203" s="605"/>
      <c r="G3203" s="605"/>
      <c r="H3203" s="605"/>
      <c r="I3203" s="605"/>
      <c r="J3203" s="605"/>
      <c r="K3203" s="605"/>
      <c r="L3203" s="605"/>
      <c r="M3203" s="605"/>
      <c r="N3203" s="605"/>
      <c r="O3203" s="605"/>
      <c r="P3203" s="605"/>
      <c r="Q3203" s="605"/>
    </row>
    <row r="3204" spans="6:17" x14ac:dyDescent="0.2">
      <c r="F3204" s="605"/>
      <c r="G3204" s="605"/>
      <c r="H3204" s="605"/>
      <c r="I3204" s="605"/>
      <c r="J3204" s="605"/>
      <c r="K3204" s="605"/>
      <c r="L3204" s="605"/>
      <c r="M3204" s="605"/>
      <c r="N3204" s="605"/>
      <c r="O3204" s="605"/>
      <c r="P3204" s="605"/>
      <c r="Q3204" s="605"/>
    </row>
    <row r="3205" spans="6:17" x14ac:dyDescent="0.2">
      <c r="F3205" s="605"/>
      <c r="G3205" s="605"/>
      <c r="H3205" s="605"/>
      <c r="I3205" s="605"/>
      <c r="J3205" s="605"/>
      <c r="K3205" s="605"/>
      <c r="L3205" s="605"/>
      <c r="M3205" s="605"/>
      <c r="N3205" s="605"/>
      <c r="O3205" s="605"/>
      <c r="P3205" s="605"/>
      <c r="Q3205" s="605"/>
    </row>
    <row r="3206" spans="6:17" x14ac:dyDescent="0.2">
      <c r="F3206" s="605"/>
      <c r="G3206" s="605"/>
      <c r="H3206" s="605"/>
      <c r="I3206" s="605"/>
      <c r="J3206" s="605"/>
      <c r="K3206" s="605"/>
      <c r="L3206" s="605"/>
      <c r="M3206" s="605"/>
      <c r="N3206" s="605"/>
      <c r="O3206" s="605"/>
      <c r="P3206" s="605"/>
      <c r="Q3206" s="605"/>
    </row>
    <row r="3207" spans="6:17" x14ac:dyDescent="0.2">
      <c r="F3207" s="605"/>
      <c r="G3207" s="605"/>
      <c r="H3207" s="605"/>
      <c r="I3207" s="605"/>
      <c r="J3207" s="605"/>
      <c r="K3207" s="605"/>
      <c r="L3207" s="605"/>
      <c r="M3207" s="605"/>
      <c r="N3207" s="605"/>
      <c r="O3207" s="605"/>
      <c r="P3207" s="605"/>
      <c r="Q3207" s="605"/>
    </row>
    <row r="3208" spans="6:17" x14ac:dyDescent="0.2">
      <c r="F3208" s="605"/>
      <c r="G3208" s="605"/>
      <c r="H3208" s="605"/>
      <c r="I3208" s="605"/>
      <c r="J3208" s="605"/>
      <c r="K3208" s="605"/>
      <c r="L3208" s="605"/>
      <c r="M3208" s="605"/>
      <c r="N3208" s="605"/>
      <c r="O3208" s="605"/>
      <c r="P3208" s="605"/>
      <c r="Q3208" s="605"/>
    </row>
    <row r="3209" spans="6:17" x14ac:dyDescent="0.2">
      <c r="F3209" s="605"/>
      <c r="G3209" s="605"/>
      <c r="H3209" s="605"/>
      <c r="I3209" s="605"/>
      <c r="J3209" s="605"/>
      <c r="K3209" s="605"/>
      <c r="L3209" s="605"/>
      <c r="M3209" s="605"/>
      <c r="N3209" s="605"/>
      <c r="O3209" s="605"/>
      <c r="P3209" s="605"/>
      <c r="Q3209" s="605"/>
    </row>
    <row r="3210" spans="6:17" x14ac:dyDescent="0.2">
      <c r="F3210" s="605"/>
      <c r="G3210" s="605"/>
      <c r="H3210" s="605"/>
      <c r="I3210" s="605"/>
      <c r="J3210" s="605"/>
      <c r="K3210" s="605"/>
      <c r="L3210" s="605"/>
      <c r="M3210" s="605"/>
      <c r="N3210" s="605"/>
      <c r="O3210" s="605"/>
      <c r="P3210" s="605"/>
      <c r="Q3210" s="605"/>
    </row>
    <row r="3211" spans="6:17" x14ac:dyDescent="0.2">
      <c r="F3211" s="605"/>
      <c r="G3211" s="605"/>
      <c r="H3211" s="605"/>
      <c r="I3211" s="605"/>
      <c r="J3211" s="605"/>
      <c r="K3211" s="605"/>
      <c r="L3211" s="605"/>
      <c r="M3211" s="605"/>
      <c r="N3211" s="605"/>
      <c r="O3211" s="605"/>
      <c r="P3211" s="605"/>
      <c r="Q3211" s="605"/>
    </row>
    <row r="3212" spans="6:17" x14ac:dyDescent="0.2">
      <c r="F3212" s="605"/>
      <c r="G3212" s="605"/>
      <c r="H3212" s="605"/>
      <c r="I3212" s="605"/>
      <c r="J3212" s="605"/>
      <c r="K3212" s="605"/>
      <c r="L3212" s="605"/>
      <c r="M3212" s="605"/>
      <c r="N3212" s="605"/>
      <c r="O3212" s="605"/>
      <c r="P3212" s="605"/>
      <c r="Q3212" s="605"/>
    </row>
    <row r="3213" spans="6:17" x14ac:dyDescent="0.2">
      <c r="F3213" s="605"/>
      <c r="G3213" s="605"/>
      <c r="H3213" s="605"/>
      <c r="I3213" s="605"/>
      <c r="J3213" s="605"/>
      <c r="K3213" s="605"/>
      <c r="L3213" s="605"/>
      <c r="M3213" s="605"/>
      <c r="N3213" s="605"/>
      <c r="O3213" s="605"/>
      <c r="P3213" s="605"/>
      <c r="Q3213" s="605"/>
    </row>
    <row r="3214" spans="6:17" x14ac:dyDescent="0.2">
      <c r="F3214" s="605"/>
      <c r="G3214" s="605"/>
      <c r="H3214" s="605"/>
      <c r="I3214" s="605"/>
      <c r="J3214" s="605"/>
      <c r="K3214" s="605"/>
      <c r="L3214" s="605"/>
      <c r="M3214" s="605"/>
      <c r="N3214" s="605"/>
      <c r="O3214" s="605"/>
      <c r="P3214" s="605"/>
      <c r="Q3214" s="605"/>
    </row>
    <row r="3215" spans="6:17" x14ac:dyDescent="0.2">
      <c r="F3215" s="605"/>
      <c r="G3215" s="605"/>
      <c r="H3215" s="605"/>
      <c r="I3215" s="605"/>
      <c r="J3215" s="605"/>
      <c r="K3215" s="605"/>
      <c r="L3215" s="605"/>
      <c r="M3215" s="605"/>
      <c r="N3215" s="605"/>
      <c r="O3215" s="605"/>
      <c r="P3215" s="605"/>
      <c r="Q3215" s="605"/>
    </row>
    <row r="3216" spans="6:17" x14ac:dyDescent="0.2">
      <c r="F3216" s="605"/>
      <c r="G3216" s="605"/>
      <c r="H3216" s="605"/>
      <c r="I3216" s="605"/>
      <c r="J3216" s="605"/>
      <c r="K3216" s="605"/>
      <c r="L3216" s="605"/>
      <c r="M3216" s="605"/>
      <c r="N3216" s="605"/>
      <c r="O3216" s="605"/>
      <c r="P3216" s="605"/>
      <c r="Q3216" s="605"/>
    </row>
    <row r="3217" spans="6:17" x14ac:dyDescent="0.2">
      <c r="F3217" s="605"/>
      <c r="G3217" s="605"/>
      <c r="H3217" s="605"/>
      <c r="I3217" s="605"/>
      <c r="J3217" s="605"/>
      <c r="K3217" s="605"/>
      <c r="L3217" s="605"/>
      <c r="M3217" s="605"/>
      <c r="N3217" s="605"/>
      <c r="O3217" s="605"/>
      <c r="P3217" s="605"/>
      <c r="Q3217" s="605"/>
    </row>
    <row r="3218" spans="6:17" x14ac:dyDescent="0.2">
      <c r="F3218" s="605"/>
      <c r="G3218" s="605"/>
      <c r="H3218" s="605"/>
      <c r="I3218" s="605"/>
      <c r="J3218" s="605"/>
      <c r="K3218" s="605"/>
      <c r="L3218" s="605"/>
      <c r="M3218" s="605"/>
      <c r="N3218" s="605"/>
      <c r="O3218" s="605"/>
      <c r="P3218" s="605"/>
      <c r="Q3218" s="605"/>
    </row>
    <row r="3219" spans="6:17" x14ac:dyDescent="0.2">
      <c r="F3219" s="605"/>
      <c r="G3219" s="605"/>
      <c r="H3219" s="605"/>
      <c r="I3219" s="605"/>
      <c r="J3219" s="605"/>
      <c r="K3219" s="605"/>
      <c r="L3219" s="605"/>
      <c r="M3219" s="605"/>
      <c r="N3219" s="605"/>
      <c r="O3219" s="605"/>
      <c r="P3219" s="605"/>
      <c r="Q3219" s="605"/>
    </row>
    <row r="3220" spans="6:17" x14ac:dyDescent="0.2">
      <c r="F3220" s="605"/>
      <c r="G3220" s="605"/>
      <c r="H3220" s="605"/>
      <c r="I3220" s="605"/>
      <c r="J3220" s="605"/>
      <c r="K3220" s="605"/>
      <c r="L3220" s="605"/>
      <c r="M3220" s="605"/>
      <c r="N3220" s="605"/>
      <c r="O3220" s="605"/>
      <c r="P3220" s="605"/>
      <c r="Q3220" s="605"/>
    </row>
    <row r="3221" spans="6:17" x14ac:dyDescent="0.2">
      <c r="F3221" s="605"/>
      <c r="G3221" s="605"/>
      <c r="H3221" s="605"/>
      <c r="I3221" s="605"/>
      <c r="J3221" s="605"/>
      <c r="K3221" s="605"/>
      <c r="L3221" s="605"/>
      <c r="M3221" s="605"/>
      <c r="N3221" s="605"/>
      <c r="O3221" s="605"/>
      <c r="P3221" s="605"/>
      <c r="Q3221" s="605"/>
    </row>
    <row r="3222" spans="6:17" x14ac:dyDescent="0.2">
      <c r="F3222" s="605"/>
      <c r="G3222" s="605"/>
      <c r="H3222" s="605"/>
      <c r="I3222" s="605"/>
      <c r="J3222" s="605"/>
      <c r="K3222" s="605"/>
      <c r="L3222" s="605"/>
      <c r="M3222" s="605"/>
      <c r="N3222" s="605"/>
      <c r="O3222" s="605"/>
      <c r="P3222" s="605"/>
      <c r="Q3222" s="605"/>
    </row>
    <row r="3223" spans="6:17" x14ac:dyDescent="0.2">
      <c r="F3223" s="605"/>
      <c r="G3223" s="605"/>
      <c r="H3223" s="605"/>
      <c r="I3223" s="605"/>
      <c r="J3223" s="605"/>
      <c r="K3223" s="605"/>
      <c r="L3223" s="605"/>
      <c r="M3223" s="605"/>
      <c r="N3223" s="605"/>
      <c r="O3223" s="605"/>
      <c r="P3223" s="605"/>
      <c r="Q3223" s="605"/>
    </row>
    <row r="3224" spans="6:17" x14ac:dyDescent="0.2">
      <c r="F3224" s="605"/>
      <c r="G3224" s="605"/>
      <c r="H3224" s="605"/>
      <c r="I3224" s="605"/>
      <c r="J3224" s="605"/>
      <c r="K3224" s="605"/>
      <c r="L3224" s="605"/>
      <c r="M3224" s="605"/>
      <c r="N3224" s="605"/>
      <c r="O3224" s="605"/>
      <c r="P3224" s="605"/>
      <c r="Q3224" s="605"/>
    </row>
    <row r="3225" spans="6:17" x14ac:dyDescent="0.2">
      <c r="F3225" s="605"/>
      <c r="G3225" s="605"/>
      <c r="H3225" s="605"/>
      <c r="I3225" s="605"/>
      <c r="J3225" s="605"/>
      <c r="K3225" s="605"/>
      <c r="L3225" s="605"/>
      <c r="M3225" s="605"/>
      <c r="N3225" s="605"/>
      <c r="O3225" s="605"/>
      <c r="P3225" s="605"/>
      <c r="Q3225" s="605"/>
    </row>
    <row r="3226" spans="6:17" x14ac:dyDescent="0.2">
      <c r="F3226" s="605"/>
      <c r="G3226" s="605"/>
      <c r="H3226" s="605"/>
      <c r="I3226" s="605"/>
      <c r="J3226" s="605"/>
      <c r="K3226" s="605"/>
      <c r="L3226" s="605"/>
      <c r="M3226" s="605"/>
      <c r="N3226" s="605"/>
      <c r="O3226" s="605"/>
      <c r="P3226" s="605"/>
      <c r="Q3226" s="605"/>
    </row>
    <row r="3227" spans="6:17" x14ac:dyDescent="0.2">
      <c r="F3227" s="605"/>
      <c r="G3227" s="605"/>
      <c r="H3227" s="605"/>
      <c r="I3227" s="605"/>
      <c r="J3227" s="605"/>
      <c r="K3227" s="605"/>
      <c r="L3227" s="605"/>
      <c r="M3227" s="605"/>
      <c r="N3227" s="605"/>
      <c r="O3227" s="605"/>
      <c r="P3227" s="605"/>
      <c r="Q3227" s="605"/>
    </row>
    <row r="3228" spans="6:17" x14ac:dyDescent="0.2">
      <c r="F3228" s="605"/>
      <c r="G3228" s="605"/>
      <c r="H3228" s="605"/>
      <c r="I3228" s="605"/>
      <c r="J3228" s="605"/>
      <c r="K3228" s="605"/>
      <c r="L3228" s="605"/>
      <c r="M3228" s="605"/>
      <c r="N3228" s="605"/>
      <c r="O3228" s="605"/>
      <c r="P3228" s="605"/>
      <c r="Q3228" s="605"/>
    </row>
    <row r="3229" spans="6:17" x14ac:dyDescent="0.2">
      <c r="F3229" s="605"/>
      <c r="G3229" s="605"/>
      <c r="H3229" s="605"/>
      <c r="I3229" s="605"/>
      <c r="J3229" s="605"/>
      <c r="K3229" s="605"/>
      <c r="L3229" s="605"/>
      <c r="M3229" s="605"/>
      <c r="N3229" s="605"/>
      <c r="O3229" s="605"/>
      <c r="P3229" s="605"/>
      <c r="Q3229" s="605"/>
    </row>
    <row r="3230" spans="6:17" x14ac:dyDescent="0.2">
      <c r="F3230" s="605"/>
      <c r="G3230" s="605"/>
      <c r="H3230" s="605"/>
      <c r="I3230" s="605"/>
      <c r="J3230" s="605"/>
      <c r="K3230" s="605"/>
      <c r="L3230" s="605"/>
      <c r="M3230" s="605"/>
      <c r="N3230" s="605"/>
      <c r="O3230" s="605"/>
      <c r="P3230" s="605"/>
      <c r="Q3230" s="605"/>
    </row>
    <row r="3231" spans="6:17" x14ac:dyDescent="0.2">
      <c r="F3231" s="605"/>
      <c r="G3231" s="605"/>
      <c r="H3231" s="605"/>
      <c r="I3231" s="605"/>
      <c r="J3231" s="605"/>
      <c r="K3231" s="605"/>
      <c r="L3231" s="605"/>
      <c r="M3231" s="605"/>
      <c r="N3231" s="605"/>
      <c r="O3231" s="605"/>
      <c r="P3231" s="605"/>
      <c r="Q3231" s="605"/>
    </row>
    <row r="3232" spans="6:17" x14ac:dyDescent="0.2">
      <c r="F3232" s="605"/>
      <c r="G3232" s="605"/>
      <c r="H3232" s="605"/>
      <c r="I3232" s="605"/>
      <c r="J3232" s="605"/>
      <c r="K3232" s="605"/>
      <c r="L3232" s="605"/>
      <c r="M3232" s="605"/>
      <c r="N3232" s="605"/>
      <c r="O3232" s="605"/>
      <c r="P3232" s="605"/>
      <c r="Q3232" s="605"/>
    </row>
    <row r="3233" spans="6:17" x14ac:dyDescent="0.2">
      <c r="F3233" s="605"/>
      <c r="G3233" s="605"/>
      <c r="H3233" s="605"/>
      <c r="I3233" s="605"/>
      <c r="J3233" s="605"/>
      <c r="K3233" s="605"/>
      <c r="L3233" s="605"/>
      <c r="M3233" s="605"/>
      <c r="N3233" s="605"/>
      <c r="O3233" s="605"/>
      <c r="P3233" s="605"/>
      <c r="Q3233" s="605"/>
    </row>
    <row r="3234" spans="6:17" x14ac:dyDescent="0.2">
      <c r="F3234" s="605"/>
      <c r="G3234" s="605"/>
      <c r="H3234" s="605"/>
      <c r="I3234" s="605"/>
      <c r="J3234" s="605"/>
      <c r="K3234" s="605"/>
      <c r="L3234" s="605"/>
      <c r="M3234" s="605"/>
      <c r="N3234" s="605"/>
      <c r="O3234" s="605"/>
      <c r="P3234" s="605"/>
      <c r="Q3234" s="605"/>
    </row>
    <row r="3235" spans="6:17" x14ac:dyDescent="0.2">
      <c r="F3235" s="605"/>
      <c r="G3235" s="605"/>
      <c r="H3235" s="605"/>
      <c r="I3235" s="605"/>
      <c r="J3235" s="605"/>
      <c r="K3235" s="605"/>
      <c r="L3235" s="605"/>
      <c r="M3235" s="605"/>
      <c r="N3235" s="605"/>
      <c r="O3235" s="605"/>
      <c r="P3235" s="605"/>
      <c r="Q3235" s="605"/>
    </row>
    <row r="3236" spans="6:17" x14ac:dyDescent="0.2">
      <c r="F3236" s="605"/>
      <c r="G3236" s="605"/>
      <c r="H3236" s="605"/>
      <c r="I3236" s="605"/>
      <c r="J3236" s="605"/>
      <c r="K3236" s="605"/>
      <c r="L3236" s="605"/>
      <c r="M3236" s="605"/>
      <c r="N3236" s="605"/>
      <c r="O3236" s="605"/>
      <c r="P3236" s="605"/>
      <c r="Q3236" s="605"/>
    </row>
    <row r="3237" spans="6:17" x14ac:dyDescent="0.2">
      <c r="F3237" s="605"/>
      <c r="G3237" s="605"/>
      <c r="H3237" s="605"/>
      <c r="I3237" s="605"/>
      <c r="J3237" s="605"/>
      <c r="K3237" s="605"/>
      <c r="L3237" s="605"/>
      <c r="M3237" s="605"/>
      <c r="N3237" s="605"/>
      <c r="O3237" s="605"/>
      <c r="P3237" s="605"/>
      <c r="Q3237" s="605"/>
    </row>
    <row r="3238" spans="6:17" x14ac:dyDescent="0.2">
      <c r="F3238" s="605"/>
      <c r="G3238" s="605"/>
      <c r="H3238" s="605"/>
      <c r="I3238" s="605"/>
      <c r="J3238" s="605"/>
      <c r="K3238" s="605"/>
      <c r="L3238" s="605"/>
      <c r="M3238" s="605"/>
      <c r="N3238" s="605"/>
      <c r="O3238" s="605"/>
      <c r="P3238" s="605"/>
      <c r="Q3238" s="605"/>
    </row>
    <row r="3239" spans="6:17" x14ac:dyDescent="0.2">
      <c r="F3239" s="605"/>
      <c r="G3239" s="605"/>
      <c r="H3239" s="605"/>
      <c r="I3239" s="605"/>
      <c r="J3239" s="605"/>
      <c r="K3239" s="605"/>
      <c r="L3239" s="605"/>
      <c r="M3239" s="605"/>
      <c r="N3239" s="605"/>
      <c r="O3239" s="605"/>
      <c r="P3239" s="605"/>
      <c r="Q3239" s="605"/>
    </row>
    <row r="3240" spans="6:17" x14ac:dyDescent="0.2">
      <c r="F3240" s="605"/>
      <c r="G3240" s="605"/>
      <c r="H3240" s="605"/>
      <c r="I3240" s="605"/>
      <c r="J3240" s="605"/>
      <c r="K3240" s="605"/>
      <c r="L3240" s="605"/>
      <c r="M3240" s="605"/>
      <c r="N3240" s="605"/>
      <c r="O3240" s="605"/>
      <c r="P3240" s="605"/>
      <c r="Q3240" s="605"/>
    </row>
    <row r="3241" spans="6:17" x14ac:dyDescent="0.2">
      <c r="F3241" s="605"/>
      <c r="G3241" s="605"/>
      <c r="H3241" s="605"/>
      <c r="I3241" s="605"/>
      <c r="J3241" s="605"/>
      <c r="K3241" s="605"/>
      <c r="L3241" s="605"/>
      <c r="M3241" s="605"/>
      <c r="N3241" s="605"/>
      <c r="O3241" s="605"/>
      <c r="P3241" s="605"/>
      <c r="Q3241" s="605"/>
    </row>
    <row r="3242" spans="6:17" x14ac:dyDescent="0.2">
      <c r="F3242" s="605"/>
      <c r="G3242" s="605"/>
      <c r="H3242" s="605"/>
      <c r="I3242" s="605"/>
      <c r="J3242" s="605"/>
      <c r="K3242" s="605"/>
      <c r="L3242" s="605"/>
      <c r="M3242" s="605"/>
      <c r="N3242" s="605"/>
      <c r="O3242" s="605"/>
      <c r="P3242" s="605"/>
      <c r="Q3242" s="605"/>
    </row>
    <row r="3243" spans="6:17" x14ac:dyDescent="0.2">
      <c r="F3243" s="605"/>
      <c r="G3243" s="605"/>
      <c r="H3243" s="605"/>
      <c r="I3243" s="605"/>
      <c r="J3243" s="605"/>
      <c r="K3243" s="605"/>
      <c r="L3243" s="605"/>
      <c r="M3243" s="605"/>
      <c r="N3243" s="605"/>
      <c r="O3243" s="605"/>
      <c r="P3243" s="605"/>
      <c r="Q3243" s="605"/>
    </row>
    <row r="3244" spans="6:17" x14ac:dyDescent="0.2">
      <c r="F3244" s="605"/>
      <c r="G3244" s="605"/>
      <c r="H3244" s="605"/>
      <c r="I3244" s="605"/>
      <c r="J3244" s="605"/>
      <c r="K3244" s="605"/>
      <c r="L3244" s="605"/>
      <c r="M3244" s="605"/>
      <c r="N3244" s="605"/>
      <c r="O3244" s="605"/>
      <c r="P3244" s="605"/>
      <c r="Q3244" s="605"/>
    </row>
    <row r="3245" spans="6:17" x14ac:dyDescent="0.2">
      <c r="F3245" s="605"/>
      <c r="G3245" s="605"/>
      <c r="H3245" s="605"/>
      <c r="I3245" s="605"/>
      <c r="J3245" s="605"/>
      <c r="K3245" s="605"/>
      <c r="L3245" s="605"/>
      <c r="M3245" s="605"/>
      <c r="N3245" s="605"/>
      <c r="O3245" s="605"/>
      <c r="P3245" s="605"/>
      <c r="Q3245" s="605"/>
    </row>
    <row r="3246" spans="6:17" x14ac:dyDescent="0.2">
      <c r="F3246" s="605"/>
      <c r="G3246" s="605"/>
      <c r="H3246" s="605"/>
      <c r="I3246" s="605"/>
      <c r="J3246" s="605"/>
      <c r="K3246" s="605"/>
      <c r="L3246" s="605"/>
      <c r="M3246" s="605"/>
      <c r="N3246" s="605"/>
      <c r="O3246" s="605"/>
      <c r="P3246" s="605"/>
      <c r="Q3246" s="605"/>
    </row>
    <row r="3247" spans="6:17" x14ac:dyDescent="0.2">
      <c r="F3247" s="605"/>
      <c r="G3247" s="605"/>
      <c r="H3247" s="605"/>
      <c r="I3247" s="605"/>
      <c r="J3247" s="605"/>
      <c r="K3247" s="605"/>
      <c r="L3247" s="605"/>
      <c r="M3247" s="605"/>
      <c r="N3247" s="605"/>
      <c r="O3247" s="605"/>
      <c r="P3247" s="605"/>
      <c r="Q3247" s="605"/>
    </row>
    <row r="3248" spans="6:17" x14ac:dyDescent="0.2">
      <c r="F3248" s="605"/>
      <c r="G3248" s="605"/>
      <c r="H3248" s="605"/>
      <c r="I3248" s="605"/>
      <c r="J3248" s="605"/>
      <c r="K3248" s="605"/>
      <c r="L3248" s="605"/>
      <c r="M3248" s="605"/>
      <c r="N3248" s="605"/>
      <c r="O3248" s="605"/>
      <c r="P3248" s="605"/>
      <c r="Q3248" s="605"/>
    </row>
    <row r="3249" spans="6:17" x14ac:dyDescent="0.2"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</row>
    <row r="3250" spans="6:17" x14ac:dyDescent="0.2">
      <c r="F3250" s="605"/>
      <c r="G3250" s="605"/>
      <c r="H3250" s="605"/>
      <c r="I3250" s="605"/>
      <c r="J3250" s="605"/>
      <c r="K3250" s="605"/>
      <c r="L3250" s="605"/>
      <c r="M3250" s="605"/>
      <c r="N3250" s="605"/>
      <c r="O3250" s="605"/>
      <c r="P3250" s="605"/>
      <c r="Q3250" s="605"/>
    </row>
    <row r="3251" spans="6:17" x14ac:dyDescent="0.2">
      <c r="F3251" s="605"/>
      <c r="G3251" s="605"/>
      <c r="H3251" s="605"/>
      <c r="I3251" s="605"/>
      <c r="J3251" s="605"/>
      <c r="K3251" s="605"/>
      <c r="L3251" s="605"/>
      <c r="M3251" s="605"/>
      <c r="N3251" s="605"/>
      <c r="O3251" s="605"/>
      <c r="P3251" s="605"/>
      <c r="Q3251" s="605"/>
    </row>
    <row r="3252" spans="6:17" x14ac:dyDescent="0.2">
      <c r="F3252" s="605"/>
      <c r="G3252" s="605"/>
      <c r="H3252" s="605"/>
      <c r="I3252" s="605"/>
      <c r="J3252" s="605"/>
      <c r="K3252" s="605"/>
      <c r="L3252" s="605"/>
      <c r="M3252" s="605"/>
      <c r="N3252" s="605"/>
      <c r="O3252" s="605"/>
      <c r="P3252" s="605"/>
      <c r="Q3252" s="605"/>
    </row>
    <row r="3253" spans="6:17" x14ac:dyDescent="0.2">
      <c r="F3253" s="605"/>
      <c r="G3253" s="605"/>
      <c r="H3253" s="605"/>
      <c r="I3253" s="605"/>
      <c r="J3253" s="605"/>
      <c r="K3253" s="605"/>
      <c r="L3253" s="605"/>
      <c r="M3253" s="605"/>
      <c r="N3253" s="605"/>
      <c r="O3253" s="605"/>
      <c r="P3253" s="605"/>
      <c r="Q3253" s="605"/>
    </row>
    <row r="3254" spans="6:17" x14ac:dyDescent="0.2">
      <c r="F3254" s="605"/>
      <c r="G3254" s="605"/>
      <c r="H3254" s="605"/>
      <c r="I3254" s="605"/>
      <c r="J3254" s="605"/>
      <c r="K3254" s="605"/>
      <c r="L3254" s="605"/>
      <c r="M3254" s="605"/>
      <c r="N3254" s="605"/>
      <c r="O3254" s="605"/>
      <c r="P3254" s="605"/>
      <c r="Q3254" s="605"/>
    </row>
    <row r="3255" spans="6:17" x14ac:dyDescent="0.2">
      <c r="F3255" s="605"/>
      <c r="G3255" s="605"/>
      <c r="H3255" s="605"/>
      <c r="I3255" s="605"/>
      <c r="J3255" s="605"/>
      <c r="K3255" s="605"/>
      <c r="L3255" s="605"/>
      <c r="M3255" s="605"/>
      <c r="N3255" s="605"/>
      <c r="O3255" s="605"/>
      <c r="P3255" s="605"/>
      <c r="Q3255" s="605"/>
    </row>
    <row r="3256" spans="6:17" x14ac:dyDescent="0.2">
      <c r="F3256" s="605"/>
      <c r="G3256" s="605"/>
      <c r="H3256" s="605"/>
      <c r="I3256" s="605"/>
      <c r="J3256" s="605"/>
      <c r="K3256" s="605"/>
      <c r="L3256" s="605"/>
      <c r="M3256" s="605"/>
      <c r="N3256" s="605"/>
      <c r="O3256" s="605"/>
      <c r="P3256" s="605"/>
      <c r="Q3256" s="605"/>
    </row>
    <row r="3257" spans="6:17" x14ac:dyDescent="0.2">
      <c r="F3257" s="605"/>
      <c r="G3257" s="605"/>
      <c r="H3257" s="605"/>
      <c r="I3257" s="605"/>
      <c r="J3257" s="605"/>
      <c r="K3257" s="605"/>
      <c r="L3257" s="605"/>
      <c r="M3257" s="605"/>
      <c r="N3257" s="605"/>
      <c r="O3257" s="605"/>
      <c r="P3257" s="605"/>
      <c r="Q3257" s="605"/>
    </row>
    <row r="3258" spans="6:17" x14ac:dyDescent="0.2">
      <c r="F3258" s="605"/>
      <c r="G3258" s="605"/>
      <c r="H3258" s="605"/>
      <c r="I3258" s="605"/>
      <c r="J3258" s="605"/>
      <c r="K3258" s="605"/>
      <c r="L3258" s="605"/>
      <c r="M3258" s="605"/>
      <c r="N3258" s="605"/>
      <c r="O3258" s="605"/>
      <c r="P3258" s="605"/>
      <c r="Q3258" s="605"/>
    </row>
    <row r="3259" spans="6:17" x14ac:dyDescent="0.2">
      <c r="F3259" s="605"/>
      <c r="G3259" s="605"/>
      <c r="H3259" s="605"/>
      <c r="I3259" s="605"/>
      <c r="J3259" s="605"/>
      <c r="K3259" s="605"/>
      <c r="L3259" s="605"/>
      <c r="M3259" s="605"/>
      <c r="N3259" s="605"/>
      <c r="O3259" s="605"/>
      <c r="P3259" s="605"/>
      <c r="Q3259" s="605"/>
    </row>
    <row r="3260" spans="6:17" x14ac:dyDescent="0.2">
      <c r="F3260" s="605"/>
      <c r="G3260" s="605"/>
      <c r="H3260" s="605"/>
      <c r="I3260" s="605"/>
      <c r="J3260" s="605"/>
      <c r="K3260" s="605"/>
      <c r="L3260" s="605"/>
      <c r="M3260" s="605"/>
      <c r="N3260" s="605"/>
      <c r="O3260" s="605"/>
      <c r="P3260" s="605"/>
      <c r="Q3260" s="605"/>
    </row>
    <row r="3261" spans="6:17" x14ac:dyDescent="0.2">
      <c r="F3261" s="605"/>
      <c r="G3261" s="605"/>
      <c r="H3261" s="605"/>
      <c r="I3261" s="605"/>
      <c r="J3261" s="605"/>
      <c r="K3261" s="605"/>
      <c r="L3261" s="605"/>
      <c r="M3261" s="605"/>
      <c r="N3261" s="605"/>
      <c r="O3261" s="605"/>
      <c r="P3261" s="605"/>
      <c r="Q3261" s="605"/>
    </row>
    <row r="3262" spans="6:17" x14ac:dyDescent="0.2">
      <c r="F3262" s="605"/>
      <c r="G3262" s="605"/>
      <c r="H3262" s="605"/>
      <c r="I3262" s="605"/>
      <c r="J3262" s="605"/>
      <c r="K3262" s="605"/>
      <c r="L3262" s="605"/>
      <c r="M3262" s="605"/>
      <c r="N3262" s="605"/>
      <c r="O3262" s="605"/>
      <c r="P3262" s="605"/>
      <c r="Q3262" s="605"/>
    </row>
    <row r="3263" spans="6:17" x14ac:dyDescent="0.2">
      <c r="F3263" s="605"/>
      <c r="G3263" s="605"/>
      <c r="H3263" s="605"/>
      <c r="I3263" s="605"/>
      <c r="J3263" s="605"/>
      <c r="K3263" s="605"/>
      <c r="L3263" s="605"/>
      <c r="M3263" s="605"/>
      <c r="N3263" s="605"/>
      <c r="O3263" s="605"/>
      <c r="P3263" s="605"/>
      <c r="Q3263" s="605"/>
    </row>
    <row r="3264" spans="6:17" x14ac:dyDescent="0.2">
      <c r="F3264" s="605"/>
      <c r="G3264" s="605"/>
      <c r="H3264" s="605"/>
      <c r="I3264" s="605"/>
      <c r="J3264" s="605"/>
      <c r="K3264" s="605"/>
      <c r="L3264" s="605"/>
      <c r="M3264" s="605"/>
      <c r="N3264" s="605"/>
      <c r="O3264" s="605"/>
      <c r="P3264" s="605"/>
      <c r="Q3264" s="605"/>
    </row>
    <row r="3265" spans="6:17" x14ac:dyDescent="0.2">
      <c r="F3265" s="605"/>
      <c r="G3265" s="605"/>
      <c r="H3265" s="605"/>
      <c r="I3265" s="605"/>
      <c r="J3265" s="605"/>
      <c r="K3265" s="605"/>
      <c r="L3265" s="605"/>
      <c r="M3265" s="605"/>
      <c r="N3265" s="605"/>
      <c r="O3265" s="605"/>
      <c r="P3265" s="605"/>
      <c r="Q3265" s="605"/>
    </row>
    <row r="3266" spans="6:17" x14ac:dyDescent="0.2">
      <c r="F3266" s="605"/>
      <c r="G3266" s="605"/>
      <c r="H3266" s="605"/>
      <c r="I3266" s="605"/>
      <c r="J3266" s="605"/>
      <c r="K3266" s="605"/>
      <c r="L3266" s="605"/>
      <c r="M3266" s="605"/>
      <c r="N3266" s="605"/>
      <c r="O3266" s="605"/>
      <c r="P3266" s="605"/>
      <c r="Q3266" s="605"/>
    </row>
    <row r="3267" spans="6:17" x14ac:dyDescent="0.2">
      <c r="F3267" s="605"/>
      <c r="G3267" s="605"/>
      <c r="H3267" s="605"/>
      <c r="I3267" s="605"/>
      <c r="J3267" s="605"/>
      <c r="K3267" s="605"/>
      <c r="L3267" s="605"/>
      <c r="M3267" s="605"/>
      <c r="N3267" s="605"/>
      <c r="O3267" s="605"/>
      <c r="P3267" s="605"/>
      <c r="Q3267" s="605"/>
    </row>
    <row r="3268" spans="6:17" x14ac:dyDescent="0.2">
      <c r="F3268" s="605"/>
      <c r="G3268" s="605"/>
      <c r="H3268" s="605"/>
      <c r="I3268" s="605"/>
      <c r="J3268" s="605"/>
      <c r="K3268" s="605"/>
      <c r="L3268" s="605"/>
      <c r="M3268" s="605"/>
      <c r="N3268" s="605"/>
      <c r="O3268" s="605"/>
      <c r="P3268" s="605"/>
      <c r="Q3268" s="605"/>
    </row>
    <row r="3269" spans="6:17" x14ac:dyDescent="0.2">
      <c r="F3269" s="605"/>
      <c r="G3269" s="605"/>
      <c r="H3269" s="605"/>
      <c r="I3269" s="605"/>
      <c r="J3269" s="605"/>
      <c r="K3269" s="605"/>
      <c r="L3269" s="605"/>
      <c r="M3269" s="605"/>
      <c r="N3269" s="605"/>
      <c r="O3269" s="605"/>
      <c r="P3269" s="605"/>
      <c r="Q3269" s="605"/>
    </row>
    <row r="3270" spans="6:17" x14ac:dyDescent="0.2">
      <c r="F3270" s="605"/>
      <c r="G3270" s="605"/>
      <c r="H3270" s="605"/>
      <c r="I3270" s="605"/>
      <c r="J3270" s="605"/>
      <c r="K3270" s="605"/>
      <c r="L3270" s="605"/>
      <c r="M3270" s="605"/>
      <c r="N3270" s="605"/>
      <c r="O3270" s="605"/>
      <c r="P3270" s="605"/>
      <c r="Q3270" s="605"/>
    </row>
    <row r="3271" spans="6:17" x14ac:dyDescent="0.2">
      <c r="F3271" s="605"/>
      <c r="G3271" s="605"/>
      <c r="H3271" s="605"/>
      <c r="I3271" s="605"/>
      <c r="J3271" s="605"/>
      <c r="K3271" s="605"/>
      <c r="L3271" s="605"/>
      <c r="M3271" s="605"/>
      <c r="N3271" s="605"/>
      <c r="O3271" s="605"/>
      <c r="P3271" s="605"/>
      <c r="Q3271" s="605"/>
    </row>
    <row r="3272" spans="6:17" x14ac:dyDescent="0.2">
      <c r="F3272" s="605"/>
      <c r="G3272" s="605"/>
      <c r="H3272" s="605"/>
      <c r="I3272" s="605"/>
      <c r="J3272" s="605"/>
      <c r="K3272" s="605"/>
      <c r="L3272" s="605"/>
      <c r="M3272" s="605"/>
      <c r="N3272" s="605"/>
      <c r="O3272" s="605"/>
      <c r="P3272" s="605"/>
      <c r="Q3272" s="605"/>
    </row>
    <row r="3273" spans="6:17" x14ac:dyDescent="0.2">
      <c r="F3273" s="605"/>
      <c r="G3273" s="605"/>
      <c r="H3273" s="605"/>
      <c r="I3273" s="605"/>
      <c r="J3273" s="605"/>
      <c r="K3273" s="605"/>
      <c r="L3273" s="605"/>
      <c r="M3273" s="605"/>
      <c r="N3273" s="605"/>
      <c r="O3273" s="605"/>
      <c r="P3273" s="605"/>
      <c r="Q3273" s="605"/>
    </row>
    <row r="3274" spans="6:17" x14ac:dyDescent="0.2">
      <c r="F3274" s="605"/>
      <c r="G3274" s="605"/>
      <c r="H3274" s="605"/>
      <c r="I3274" s="605"/>
      <c r="J3274" s="605"/>
      <c r="K3274" s="605"/>
      <c r="L3274" s="605"/>
      <c r="M3274" s="605"/>
      <c r="N3274" s="605"/>
      <c r="O3274" s="605"/>
      <c r="P3274" s="605"/>
      <c r="Q3274" s="605"/>
    </row>
    <row r="3275" spans="6:17" x14ac:dyDescent="0.2">
      <c r="F3275" s="605"/>
      <c r="G3275" s="605"/>
      <c r="H3275" s="605"/>
      <c r="I3275" s="605"/>
      <c r="J3275" s="605"/>
      <c r="K3275" s="605"/>
      <c r="L3275" s="605"/>
      <c r="M3275" s="605"/>
      <c r="N3275" s="605"/>
      <c r="O3275" s="605"/>
      <c r="P3275" s="605"/>
      <c r="Q3275" s="605"/>
    </row>
    <row r="3276" spans="6:17" x14ac:dyDescent="0.2">
      <c r="F3276" s="605"/>
      <c r="G3276" s="605"/>
      <c r="H3276" s="605"/>
      <c r="I3276" s="605"/>
      <c r="J3276" s="605"/>
      <c r="K3276" s="605"/>
      <c r="L3276" s="605"/>
      <c r="M3276" s="605"/>
      <c r="N3276" s="605"/>
      <c r="O3276" s="605"/>
      <c r="P3276" s="605"/>
      <c r="Q3276" s="605"/>
    </row>
    <row r="3277" spans="6:17" x14ac:dyDescent="0.2">
      <c r="F3277" s="605"/>
      <c r="G3277" s="605"/>
      <c r="H3277" s="605"/>
      <c r="I3277" s="605"/>
      <c r="J3277" s="605"/>
      <c r="K3277" s="605"/>
      <c r="L3277" s="605"/>
      <c r="M3277" s="605"/>
      <c r="N3277" s="605"/>
      <c r="O3277" s="605"/>
      <c r="P3277" s="605"/>
      <c r="Q3277" s="605"/>
    </row>
    <row r="3278" spans="6:17" x14ac:dyDescent="0.2">
      <c r="F3278" s="605"/>
      <c r="G3278" s="605"/>
      <c r="H3278" s="605"/>
      <c r="I3278" s="605"/>
      <c r="J3278" s="605"/>
      <c r="K3278" s="605"/>
      <c r="L3278" s="605"/>
      <c r="M3278" s="605"/>
      <c r="N3278" s="605"/>
      <c r="O3278" s="605"/>
      <c r="P3278" s="605"/>
      <c r="Q3278" s="605"/>
    </row>
    <row r="3279" spans="6:17" x14ac:dyDescent="0.2">
      <c r="F3279" s="605"/>
      <c r="G3279" s="605"/>
      <c r="H3279" s="605"/>
      <c r="I3279" s="605"/>
      <c r="J3279" s="605"/>
      <c r="K3279" s="605"/>
      <c r="L3279" s="605"/>
      <c r="M3279" s="605"/>
      <c r="N3279" s="605"/>
      <c r="O3279" s="605"/>
      <c r="P3279" s="605"/>
      <c r="Q3279" s="605"/>
    </row>
    <row r="3280" spans="6:17" x14ac:dyDescent="0.2">
      <c r="F3280" s="605"/>
      <c r="G3280" s="605"/>
      <c r="H3280" s="605"/>
      <c r="I3280" s="605"/>
      <c r="J3280" s="605"/>
      <c r="K3280" s="605"/>
      <c r="L3280" s="605"/>
      <c r="M3280" s="605"/>
      <c r="N3280" s="605"/>
      <c r="O3280" s="605"/>
      <c r="P3280" s="605"/>
      <c r="Q3280" s="605"/>
    </row>
    <row r="3281" spans="6:17" x14ac:dyDescent="0.2">
      <c r="F3281" s="605"/>
      <c r="G3281" s="605"/>
      <c r="H3281" s="605"/>
      <c r="I3281" s="605"/>
      <c r="J3281" s="605"/>
      <c r="K3281" s="605"/>
      <c r="L3281" s="605"/>
      <c r="M3281" s="605"/>
      <c r="N3281" s="605"/>
      <c r="O3281" s="605"/>
      <c r="P3281" s="605"/>
      <c r="Q3281" s="605"/>
    </row>
    <row r="3282" spans="6:17" x14ac:dyDescent="0.2">
      <c r="F3282" s="605"/>
      <c r="G3282" s="605"/>
      <c r="H3282" s="605"/>
      <c r="I3282" s="605"/>
      <c r="J3282" s="605"/>
      <c r="K3282" s="605"/>
      <c r="L3282" s="605"/>
      <c r="M3282" s="605"/>
      <c r="N3282" s="605"/>
      <c r="O3282" s="605"/>
      <c r="P3282" s="605"/>
      <c r="Q3282" s="605"/>
    </row>
    <row r="3283" spans="6:17" x14ac:dyDescent="0.2">
      <c r="F3283" s="605"/>
      <c r="G3283" s="605"/>
      <c r="H3283" s="605"/>
      <c r="I3283" s="605"/>
      <c r="J3283" s="605"/>
      <c r="K3283" s="605"/>
      <c r="L3283" s="605"/>
      <c r="M3283" s="605"/>
      <c r="N3283" s="605"/>
      <c r="O3283" s="605"/>
      <c r="P3283" s="605"/>
      <c r="Q3283" s="605"/>
    </row>
    <row r="3284" spans="6:17" x14ac:dyDescent="0.2">
      <c r="F3284" s="605"/>
      <c r="G3284" s="605"/>
      <c r="H3284" s="605"/>
      <c r="I3284" s="605"/>
      <c r="J3284" s="605"/>
      <c r="K3284" s="605"/>
      <c r="L3284" s="605"/>
      <c r="M3284" s="605"/>
      <c r="N3284" s="605"/>
      <c r="O3284" s="605"/>
      <c r="P3284" s="605"/>
      <c r="Q3284" s="605"/>
    </row>
    <row r="3285" spans="6:17" x14ac:dyDescent="0.2">
      <c r="F3285" s="605"/>
      <c r="G3285" s="605"/>
      <c r="H3285" s="605"/>
      <c r="I3285" s="605"/>
      <c r="J3285" s="605"/>
      <c r="K3285" s="605"/>
      <c r="L3285" s="605"/>
      <c r="M3285" s="605"/>
      <c r="N3285" s="605"/>
      <c r="O3285" s="605"/>
      <c r="P3285" s="605"/>
      <c r="Q3285" s="605"/>
    </row>
    <row r="3286" spans="6:17" x14ac:dyDescent="0.2">
      <c r="F3286" s="605"/>
      <c r="G3286" s="605"/>
      <c r="H3286" s="605"/>
      <c r="I3286" s="605"/>
      <c r="J3286" s="605"/>
      <c r="K3286" s="605"/>
      <c r="L3286" s="605"/>
      <c r="M3286" s="605"/>
      <c r="N3286" s="605"/>
      <c r="O3286" s="605"/>
      <c r="P3286" s="605"/>
      <c r="Q3286" s="605"/>
    </row>
    <row r="3287" spans="6:17" x14ac:dyDescent="0.2">
      <c r="F3287" s="605"/>
      <c r="G3287" s="605"/>
      <c r="H3287" s="605"/>
      <c r="I3287" s="605"/>
      <c r="J3287" s="605"/>
      <c r="K3287" s="605"/>
      <c r="L3287" s="605"/>
      <c r="M3287" s="605"/>
      <c r="N3287" s="605"/>
      <c r="O3287" s="605"/>
      <c r="P3287" s="605"/>
      <c r="Q3287" s="605"/>
    </row>
    <row r="3288" spans="6:17" x14ac:dyDescent="0.2">
      <c r="F3288" s="605"/>
      <c r="G3288" s="605"/>
      <c r="H3288" s="605"/>
      <c r="I3288" s="605"/>
      <c r="J3288" s="605"/>
      <c r="K3288" s="605"/>
      <c r="L3288" s="605"/>
      <c r="M3288" s="605"/>
      <c r="N3288" s="605"/>
      <c r="O3288" s="605"/>
      <c r="P3288" s="605"/>
      <c r="Q3288" s="605"/>
    </row>
    <row r="3289" spans="6:17" x14ac:dyDescent="0.2">
      <c r="F3289" s="605"/>
      <c r="G3289" s="605"/>
      <c r="H3289" s="605"/>
      <c r="I3289" s="605"/>
      <c r="J3289" s="605"/>
      <c r="K3289" s="605"/>
      <c r="L3289" s="605"/>
      <c r="M3289" s="605"/>
      <c r="N3289" s="605"/>
      <c r="O3289" s="605"/>
      <c r="P3289" s="605"/>
      <c r="Q3289" s="605"/>
    </row>
    <row r="3290" spans="6:17" x14ac:dyDescent="0.2">
      <c r="F3290" s="605"/>
      <c r="G3290" s="605"/>
      <c r="H3290" s="605"/>
      <c r="I3290" s="605"/>
      <c r="J3290" s="605"/>
      <c r="K3290" s="605"/>
      <c r="L3290" s="605"/>
      <c r="M3290" s="605"/>
      <c r="N3290" s="605"/>
      <c r="O3290" s="605"/>
      <c r="P3290" s="605"/>
      <c r="Q3290" s="605"/>
    </row>
    <row r="3291" spans="6:17" x14ac:dyDescent="0.2">
      <c r="F3291" s="605"/>
      <c r="G3291" s="605"/>
      <c r="H3291" s="605"/>
      <c r="I3291" s="605"/>
      <c r="J3291" s="605"/>
      <c r="K3291" s="605"/>
      <c r="L3291" s="605"/>
      <c r="M3291" s="605"/>
      <c r="N3291" s="605"/>
      <c r="O3291" s="605"/>
      <c r="P3291" s="605"/>
      <c r="Q3291" s="605"/>
    </row>
    <row r="3292" spans="6:17" x14ac:dyDescent="0.2">
      <c r="F3292" s="605"/>
      <c r="G3292" s="605"/>
      <c r="H3292" s="605"/>
      <c r="I3292" s="605"/>
      <c r="J3292" s="605"/>
      <c r="K3292" s="605"/>
      <c r="L3292" s="605"/>
      <c r="M3292" s="605"/>
      <c r="N3292" s="605"/>
      <c r="O3292" s="605"/>
      <c r="P3292" s="605"/>
      <c r="Q3292" s="605"/>
    </row>
    <row r="3293" spans="6:17" x14ac:dyDescent="0.2">
      <c r="F3293" s="605"/>
      <c r="G3293" s="605"/>
      <c r="H3293" s="605"/>
      <c r="I3293" s="605"/>
      <c r="J3293" s="605"/>
      <c r="K3293" s="605"/>
      <c r="L3293" s="605"/>
      <c r="M3293" s="605"/>
      <c r="N3293" s="605"/>
      <c r="O3293" s="605"/>
      <c r="P3293" s="605"/>
      <c r="Q3293" s="605"/>
    </row>
    <row r="3294" spans="6:17" x14ac:dyDescent="0.2">
      <c r="F3294" s="605"/>
      <c r="G3294" s="605"/>
      <c r="H3294" s="605"/>
      <c r="I3294" s="605"/>
      <c r="J3294" s="605"/>
      <c r="K3294" s="605"/>
      <c r="L3294" s="605"/>
      <c r="M3294" s="605"/>
      <c r="N3294" s="605"/>
      <c r="O3294" s="605"/>
      <c r="P3294" s="605"/>
      <c r="Q3294" s="605"/>
    </row>
    <row r="3295" spans="6:17" x14ac:dyDescent="0.2">
      <c r="F3295" s="605"/>
      <c r="G3295" s="605"/>
      <c r="H3295" s="605"/>
      <c r="I3295" s="605"/>
      <c r="J3295" s="605"/>
      <c r="K3295" s="605"/>
      <c r="L3295" s="605"/>
      <c r="M3295" s="605"/>
      <c r="N3295" s="605"/>
      <c r="O3295" s="605"/>
      <c r="P3295" s="605"/>
      <c r="Q3295" s="605"/>
    </row>
    <row r="3296" spans="6:17" x14ac:dyDescent="0.2">
      <c r="F3296" s="605"/>
      <c r="G3296" s="605"/>
      <c r="H3296" s="605"/>
      <c r="I3296" s="605"/>
      <c r="J3296" s="605"/>
      <c r="K3296" s="605"/>
      <c r="L3296" s="605"/>
      <c r="M3296" s="605"/>
      <c r="N3296" s="605"/>
      <c r="O3296" s="605"/>
      <c r="P3296" s="605"/>
      <c r="Q3296" s="605"/>
    </row>
    <row r="3297" spans="6:17" x14ac:dyDescent="0.2">
      <c r="F3297" s="605"/>
      <c r="G3297" s="605"/>
      <c r="H3297" s="605"/>
      <c r="I3297" s="605"/>
      <c r="J3297" s="605"/>
      <c r="K3297" s="605"/>
      <c r="L3297" s="605"/>
      <c r="M3297" s="605"/>
      <c r="N3297" s="605"/>
      <c r="O3297" s="605"/>
      <c r="P3297" s="605"/>
      <c r="Q3297" s="605"/>
    </row>
    <row r="3298" spans="6:17" x14ac:dyDescent="0.2">
      <c r="F3298" s="605"/>
      <c r="G3298" s="605"/>
      <c r="H3298" s="605"/>
      <c r="I3298" s="605"/>
      <c r="J3298" s="605"/>
      <c r="K3298" s="605"/>
      <c r="L3298" s="605"/>
      <c r="M3298" s="605"/>
      <c r="N3298" s="605"/>
      <c r="O3298" s="605"/>
      <c r="P3298" s="605"/>
      <c r="Q3298" s="605"/>
    </row>
    <row r="3299" spans="6:17" x14ac:dyDescent="0.2">
      <c r="F3299" s="605"/>
      <c r="G3299" s="605"/>
      <c r="H3299" s="605"/>
      <c r="I3299" s="605"/>
      <c r="J3299" s="605"/>
      <c r="K3299" s="605"/>
      <c r="L3299" s="605"/>
      <c r="M3299" s="605"/>
      <c r="N3299" s="605"/>
      <c r="O3299" s="605"/>
      <c r="P3299" s="605"/>
      <c r="Q3299" s="605"/>
    </row>
    <row r="3300" spans="6:17" x14ac:dyDescent="0.2">
      <c r="F3300" s="605"/>
      <c r="G3300" s="605"/>
      <c r="H3300" s="605"/>
      <c r="I3300" s="605"/>
      <c r="J3300" s="605"/>
      <c r="K3300" s="605"/>
      <c r="L3300" s="605"/>
      <c r="M3300" s="605"/>
      <c r="N3300" s="605"/>
      <c r="O3300" s="605"/>
      <c r="P3300" s="605"/>
      <c r="Q3300" s="605"/>
    </row>
    <row r="3301" spans="6:17" x14ac:dyDescent="0.2">
      <c r="F3301" s="605"/>
      <c r="G3301" s="605"/>
      <c r="H3301" s="605"/>
      <c r="I3301" s="605"/>
      <c r="J3301" s="605"/>
      <c r="K3301" s="605"/>
      <c r="L3301" s="605"/>
      <c r="M3301" s="605"/>
      <c r="N3301" s="605"/>
      <c r="O3301" s="605"/>
      <c r="P3301" s="605"/>
      <c r="Q3301" s="605"/>
    </row>
    <row r="3302" spans="6:17" x14ac:dyDescent="0.2">
      <c r="F3302" s="605"/>
      <c r="G3302" s="605"/>
      <c r="H3302" s="605"/>
      <c r="I3302" s="605"/>
      <c r="J3302" s="605"/>
      <c r="K3302" s="605"/>
      <c r="L3302" s="605"/>
      <c r="M3302" s="605"/>
      <c r="N3302" s="605"/>
      <c r="O3302" s="605"/>
      <c r="P3302" s="605"/>
      <c r="Q3302" s="605"/>
    </row>
    <row r="3303" spans="6:17" x14ac:dyDescent="0.2">
      <c r="F3303" s="605"/>
      <c r="G3303" s="605"/>
      <c r="H3303" s="605"/>
      <c r="I3303" s="605"/>
      <c r="J3303" s="605"/>
      <c r="K3303" s="605"/>
      <c r="L3303" s="605"/>
      <c r="M3303" s="605"/>
      <c r="N3303" s="605"/>
      <c r="O3303" s="605"/>
      <c r="P3303" s="605"/>
      <c r="Q3303" s="605"/>
    </row>
    <row r="3304" spans="6:17" x14ac:dyDescent="0.2">
      <c r="F3304" s="605"/>
      <c r="G3304" s="605"/>
      <c r="H3304" s="605"/>
      <c r="I3304" s="605"/>
      <c r="J3304" s="605"/>
      <c r="K3304" s="605"/>
      <c r="L3304" s="605"/>
      <c r="M3304" s="605"/>
      <c r="N3304" s="605"/>
      <c r="O3304" s="605"/>
      <c r="P3304" s="605"/>
      <c r="Q3304" s="605"/>
    </row>
    <row r="3305" spans="6:17" x14ac:dyDescent="0.2">
      <c r="F3305" s="605"/>
      <c r="G3305" s="605"/>
      <c r="H3305" s="605"/>
      <c r="I3305" s="605"/>
      <c r="J3305" s="605"/>
      <c r="K3305" s="605"/>
      <c r="L3305" s="605"/>
      <c r="M3305" s="605"/>
      <c r="N3305" s="605"/>
      <c r="O3305" s="605"/>
      <c r="P3305" s="605"/>
      <c r="Q3305" s="605"/>
    </row>
    <row r="3306" spans="6:17" x14ac:dyDescent="0.2">
      <c r="F3306" s="605"/>
      <c r="G3306" s="605"/>
      <c r="H3306" s="605"/>
      <c r="I3306" s="605"/>
      <c r="J3306" s="605"/>
      <c r="K3306" s="605"/>
      <c r="L3306" s="605"/>
      <c r="M3306" s="605"/>
      <c r="N3306" s="605"/>
      <c r="O3306" s="605"/>
      <c r="P3306" s="605"/>
      <c r="Q3306" s="605"/>
    </row>
    <row r="3307" spans="6:17" x14ac:dyDescent="0.2">
      <c r="F3307" s="605"/>
      <c r="G3307" s="605"/>
      <c r="H3307" s="605"/>
      <c r="I3307" s="605"/>
      <c r="J3307" s="605"/>
      <c r="K3307" s="605"/>
      <c r="L3307" s="605"/>
      <c r="M3307" s="605"/>
      <c r="N3307" s="605"/>
      <c r="O3307" s="605"/>
      <c r="P3307" s="605"/>
      <c r="Q3307" s="605"/>
    </row>
    <row r="3308" spans="6:17" x14ac:dyDescent="0.2"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</row>
    <row r="3309" spans="6:17" x14ac:dyDescent="0.2">
      <c r="F3309" s="605"/>
      <c r="G3309" s="605"/>
      <c r="H3309" s="605"/>
      <c r="I3309" s="605"/>
      <c r="J3309" s="605"/>
      <c r="K3309" s="605"/>
      <c r="L3309" s="605"/>
      <c r="M3309" s="605"/>
      <c r="N3309" s="605"/>
      <c r="O3309" s="605"/>
      <c r="P3309" s="605"/>
      <c r="Q3309" s="605"/>
    </row>
    <row r="3310" spans="6:17" x14ac:dyDescent="0.2">
      <c r="F3310" s="605"/>
      <c r="G3310" s="605"/>
      <c r="H3310" s="605"/>
      <c r="I3310" s="605"/>
      <c r="J3310" s="605"/>
      <c r="K3310" s="605"/>
      <c r="L3310" s="605"/>
      <c r="M3310" s="605"/>
      <c r="N3310" s="605"/>
      <c r="O3310" s="605"/>
      <c r="P3310" s="605"/>
      <c r="Q3310" s="605"/>
    </row>
    <row r="3311" spans="6:17" x14ac:dyDescent="0.2">
      <c r="F3311" s="605"/>
      <c r="G3311" s="605"/>
      <c r="H3311" s="605"/>
      <c r="I3311" s="605"/>
      <c r="J3311" s="605"/>
      <c r="K3311" s="605"/>
      <c r="L3311" s="605"/>
      <c r="M3311" s="605"/>
      <c r="N3311" s="605"/>
      <c r="O3311" s="605"/>
      <c r="P3311" s="605"/>
      <c r="Q3311" s="605"/>
    </row>
    <row r="3312" spans="6:17" x14ac:dyDescent="0.2">
      <c r="F3312" s="605"/>
      <c r="G3312" s="605"/>
      <c r="H3312" s="605"/>
      <c r="I3312" s="605"/>
      <c r="J3312" s="605"/>
      <c r="K3312" s="605"/>
      <c r="L3312" s="605"/>
      <c r="M3312" s="605"/>
      <c r="N3312" s="605"/>
      <c r="O3312" s="605"/>
      <c r="P3312" s="605"/>
      <c r="Q3312" s="605"/>
    </row>
    <row r="3313" spans="6:17" x14ac:dyDescent="0.2">
      <c r="F3313" s="605"/>
      <c r="G3313" s="605"/>
      <c r="H3313" s="605"/>
      <c r="I3313" s="605"/>
      <c r="J3313" s="605"/>
      <c r="K3313" s="605"/>
      <c r="L3313" s="605"/>
      <c r="M3313" s="605"/>
      <c r="N3313" s="605"/>
      <c r="O3313" s="605"/>
      <c r="P3313" s="605"/>
      <c r="Q3313" s="605"/>
    </row>
    <row r="3314" spans="6:17" x14ac:dyDescent="0.2">
      <c r="F3314" s="605"/>
      <c r="G3314" s="605"/>
      <c r="H3314" s="605"/>
      <c r="I3314" s="605"/>
      <c r="J3314" s="605"/>
      <c r="K3314" s="605"/>
      <c r="L3314" s="605"/>
      <c r="M3314" s="605"/>
      <c r="N3314" s="605"/>
      <c r="O3314" s="605"/>
      <c r="P3314" s="605"/>
      <c r="Q3314" s="605"/>
    </row>
    <row r="3315" spans="6:17" x14ac:dyDescent="0.2">
      <c r="F3315" s="605"/>
      <c r="G3315" s="605"/>
      <c r="H3315" s="605"/>
      <c r="I3315" s="605"/>
      <c r="J3315" s="605"/>
      <c r="K3315" s="605"/>
      <c r="L3315" s="605"/>
      <c r="M3315" s="605"/>
      <c r="N3315" s="605"/>
      <c r="O3315" s="605"/>
      <c r="P3315" s="605"/>
      <c r="Q3315" s="605"/>
    </row>
    <row r="3316" spans="6:17" x14ac:dyDescent="0.2">
      <c r="F3316" s="605"/>
      <c r="G3316" s="605"/>
      <c r="H3316" s="605"/>
      <c r="I3316" s="605"/>
      <c r="J3316" s="605"/>
      <c r="K3316" s="605"/>
      <c r="L3316" s="605"/>
      <c r="M3316" s="605"/>
      <c r="N3316" s="605"/>
      <c r="O3316" s="605"/>
      <c r="P3316" s="605"/>
      <c r="Q3316" s="605"/>
    </row>
    <row r="3317" spans="6:17" x14ac:dyDescent="0.2">
      <c r="F3317" s="605"/>
      <c r="G3317" s="605"/>
      <c r="H3317" s="605"/>
      <c r="I3317" s="605"/>
      <c r="J3317" s="605"/>
      <c r="K3317" s="605"/>
      <c r="L3317" s="605"/>
      <c r="M3317" s="605"/>
      <c r="N3317" s="605"/>
      <c r="O3317" s="605"/>
      <c r="P3317" s="605"/>
      <c r="Q3317" s="605"/>
    </row>
    <row r="3318" spans="6:17" x14ac:dyDescent="0.2">
      <c r="F3318" s="605"/>
      <c r="G3318" s="605"/>
      <c r="H3318" s="605"/>
      <c r="I3318" s="605"/>
      <c r="J3318" s="605"/>
      <c r="K3318" s="605"/>
      <c r="L3318" s="605"/>
      <c r="M3318" s="605"/>
      <c r="N3318" s="605"/>
      <c r="O3318" s="605"/>
      <c r="P3318" s="605"/>
      <c r="Q3318" s="605"/>
    </row>
    <row r="3319" spans="6:17" x14ac:dyDescent="0.2">
      <c r="F3319" s="605"/>
      <c r="G3319" s="605"/>
      <c r="H3319" s="605"/>
      <c r="I3319" s="605"/>
      <c r="J3319" s="605"/>
      <c r="K3319" s="605"/>
      <c r="L3319" s="605"/>
      <c r="M3319" s="605"/>
      <c r="N3319" s="605"/>
      <c r="O3319" s="605"/>
      <c r="P3319" s="605"/>
      <c r="Q3319" s="605"/>
    </row>
    <row r="3320" spans="6:17" x14ac:dyDescent="0.2">
      <c r="F3320" s="605"/>
      <c r="G3320" s="605"/>
      <c r="H3320" s="605"/>
      <c r="I3320" s="605"/>
      <c r="J3320" s="605"/>
      <c r="K3320" s="605"/>
      <c r="L3320" s="605"/>
      <c r="M3320" s="605"/>
      <c r="N3320" s="605"/>
      <c r="O3320" s="605"/>
      <c r="P3320" s="605"/>
      <c r="Q3320" s="605"/>
    </row>
    <row r="3321" spans="6:17" x14ac:dyDescent="0.2">
      <c r="F3321" s="605"/>
      <c r="G3321" s="605"/>
      <c r="H3321" s="605"/>
      <c r="I3321" s="605"/>
      <c r="J3321" s="605"/>
      <c r="K3321" s="605"/>
      <c r="L3321" s="605"/>
      <c r="M3321" s="605"/>
      <c r="N3321" s="605"/>
      <c r="O3321" s="605"/>
      <c r="P3321" s="605"/>
      <c r="Q3321" s="605"/>
    </row>
    <row r="3322" spans="6:17" x14ac:dyDescent="0.2">
      <c r="F3322" s="605"/>
      <c r="G3322" s="605"/>
      <c r="H3322" s="605"/>
      <c r="I3322" s="605"/>
      <c r="J3322" s="605"/>
      <c r="K3322" s="605"/>
      <c r="L3322" s="605"/>
      <c r="M3322" s="605"/>
      <c r="N3322" s="605"/>
      <c r="O3322" s="605"/>
      <c r="P3322" s="605"/>
      <c r="Q3322" s="605"/>
    </row>
    <row r="3323" spans="6:17" x14ac:dyDescent="0.2">
      <c r="F3323" s="605"/>
      <c r="G3323" s="605"/>
      <c r="H3323" s="605"/>
      <c r="I3323" s="605"/>
      <c r="J3323" s="605"/>
      <c r="K3323" s="605"/>
      <c r="L3323" s="605"/>
      <c r="M3323" s="605"/>
      <c r="N3323" s="605"/>
      <c r="O3323" s="605"/>
      <c r="P3323" s="605"/>
      <c r="Q3323" s="605"/>
    </row>
    <row r="3324" spans="6:17" x14ac:dyDescent="0.2">
      <c r="F3324" s="605"/>
      <c r="G3324" s="605"/>
      <c r="H3324" s="605"/>
      <c r="I3324" s="605"/>
      <c r="J3324" s="605"/>
      <c r="K3324" s="605"/>
      <c r="L3324" s="605"/>
      <c r="M3324" s="605"/>
      <c r="N3324" s="605"/>
      <c r="O3324" s="605"/>
      <c r="P3324" s="605"/>
      <c r="Q3324" s="605"/>
    </row>
    <row r="3325" spans="6:17" x14ac:dyDescent="0.2">
      <c r="F3325" s="605"/>
      <c r="G3325" s="605"/>
      <c r="H3325" s="605"/>
      <c r="I3325" s="605"/>
      <c r="J3325" s="605"/>
      <c r="K3325" s="605"/>
      <c r="L3325" s="605"/>
      <c r="M3325" s="605"/>
      <c r="N3325" s="605"/>
      <c r="O3325" s="605"/>
      <c r="P3325" s="605"/>
      <c r="Q3325" s="605"/>
    </row>
    <row r="3326" spans="6:17" x14ac:dyDescent="0.2">
      <c r="F3326" s="605"/>
      <c r="G3326" s="605"/>
      <c r="H3326" s="605"/>
      <c r="I3326" s="605"/>
      <c r="J3326" s="605"/>
      <c r="K3326" s="605"/>
      <c r="L3326" s="605"/>
      <c r="M3326" s="605"/>
      <c r="N3326" s="605"/>
      <c r="O3326" s="605"/>
      <c r="P3326" s="605"/>
      <c r="Q3326" s="605"/>
    </row>
    <row r="3327" spans="6:17" x14ac:dyDescent="0.2">
      <c r="F3327" s="605"/>
      <c r="G3327" s="605"/>
      <c r="H3327" s="605"/>
      <c r="I3327" s="605"/>
      <c r="J3327" s="605"/>
      <c r="K3327" s="605"/>
      <c r="L3327" s="605"/>
      <c r="M3327" s="605"/>
      <c r="N3327" s="605"/>
      <c r="O3327" s="605"/>
      <c r="P3327" s="605"/>
      <c r="Q3327" s="605"/>
    </row>
    <row r="3328" spans="6:17" x14ac:dyDescent="0.2">
      <c r="F3328" s="605"/>
      <c r="G3328" s="605"/>
      <c r="H3328" s="605"/>
      <c r="I3328" s="605"/>
      <c r="J3328" s="605"/>
      <c r="K3328" s="605"/>
      <c r="L3328" s="605"/>
      <c r="M3328" s="605"/>
      <c r="N3328" s="605"/>
      <c r="O3328" s="605"/>
      <c r="P3328" s="605"/>
      <c r="Q3328" s="605"/>
    </row>
    <row r="3329" spans="6:17" x14ac:dyDescent="0.2">
      <c r="F3329" s="605"/>
      <c r="G3329" s="605"/>
      <c r="H3329" s="605"/>
      <c r="I3329" s="605"/>
      <c r="J3329" s="605"/>
      <c r="K3329" s="605"/>
      <c r="L3329" s="605"/>
      <c r="M3329" s="605"/>
      <c r="N3329" s="605"/>
      <c r="O3329" s="605"/>
      <c r="P3329" s="605"/>
      <c r="Q3329" s="605"/>
    </row>
    <row r="3330" spans="6:17" x14ac:dyDescent="0.2">
      <c r="F3330" s="605"/>
      <c r="G3330" s="605"/>
      <c r="H3330" s="605"/>
      <c r="I3330" s="605"/>
      <c r="J3330" s="605"/>
      <c r="K3330" s="605"/>
      <c r="L3330" s="605"/>
      <c r="M3330" s="605"/>
      <c r="N3330" s="605"/>
      <c r="O3330" s="605"/>
      <c r="P3330" s="605"/>
      <c r="Q3330" s="605"/>
    </row>
    <row r="3331" spans="6:17" x14ac:dyDescent="0.2">
      <c r="F3331" s="605"/>
      <c r="G3331" s="605"/>
      <c r="H3331" s="605"/>
      <c r="I3331" s="605"/>
      <c r="J3331" s="605"/>
      <c r="K3331" s="605"/>
      <c r="L3331" s="605"/>
      <c r="M3331" s="605"/>
      <c r="N3331" s="605"/>
      <c r="O3331" s="605"/>
      <c r="P3331" s="605"/>
      <c r="Q3331" s="605"/>
    </row>
    <row r="3332" spans="6:17" x14ac:dyDescent="0.2">
      <c r="F3332" s="605"/>
      <c r="G3332" s="605"/>
      <c r="H3332" s="605"/>
      <c r="I3332" s="605"/>
      <c r="J3332" s="605"/>
      <c r="K3332" s="605"/>
      <c r="L3332" s="605"/>
      <c r="M3332" s="605"/>
      <c r="N3332" s="605"/>
      <c r="O3332" s="605"/>
      <c r="P3332" s="605"/>
      <c r="Q3332" s="605"/>
    </row>
    <row r="3333" spans="6:17" x14ac:dyDescent="0.2">
      <c r="F3333" s="605"/>
      <c r="G3333" s="605"/>
      <c r="H3333" s="605"/>
      <c r="I3333" s="605"/>
      <c r="J3333" s="605"/>
      <c r="K3333" s="605"/>
      <c r="L3333" s="605"/>
      <c r="M3333" s="605"/>
      <c r="N3333" s="605"/>
      <c r="O3333" s="605"/>
      <c r="P3333" s="605"/>
      <c r="Q3333" s="605"/>
    </row>
    <row r="3334" spans="6:17" x14ac:dyDescent="0.2">
      <c r="F3334" s="605"/>
      <c r="G3334" s="605"/>
      <c r="H3334" s="605"/>
      <c r="I3334" s="605"/>
      <c r="J3334" s="605"/>
      <c r="K3334" s="605"/>
      <c r="L3334" s="605"/>
      <c r="M3334" s="605"/>
      <c r="N3334" s="605"/>
      <c r="O3334" s="605"/>
      <c r="P3334" s="605"/>
      <c r="Q3334" s="605"/>
    </row>
    <row r="3335" spans="6:17" x14ac:dyDescent="0.2">
      <c r="F3335" s="605"/>
      <c r="G3335" s="605"/>
      <c r="H3335" s="605"/>
      <c r="I3335" s="605"/>
      <c r="J3335" s="605"/>
      <c r="K3335" s="605"/>
      <c r="L3335" s="605"/>
      <c r="M3335" s="605"/>
      <c r="N3335" s="605"/>
      <c r="O3335" s="605"/>
      <c r="P3335" s="605"/>
      <c r="Q3335" s="605"/>
    </row>
    <row r="3336" spans="6:17" x14ac:dyDescent="0.2">
      <c r="F3336" s="605"/>
      <c r="G3336" s="605"/>
      <c r="H3336" s="605"/>
      <c r="I3336" s="605"/>
      <c r="J3336" s="605"/>
      <c r="K3336" s="605"/>
      <c r="L3336" s="605"/>
      <c r="M3336" s="605"/>
      <c r="N3336" s="605"/>
      <c r="O3336" s="605"/>
      <c r="P3336" s="605"/>
      <c r="Q3336" s="605"/>
    </row>
    <row r="3337" spans="6:17" x14ac:dyDescent="0.2">
      <c r="F3337" s="605"/>
      <c r="G3337" s="605"/>
      <c r="H3337" s="605"/>
      <c r="I3337" s="605"/>
      <c r="J3337" s="605"/>
      <c r="K3337" s="605"/>
      <c r="L3337" s="605"/>
      <c r="M3337" s="605"/>
      <c r="N3337" s="605"/>
      <c r="O3337" s="605"/>
      <c r="P3337" s="605"/>
      <c r="Q3337" s="605"/>
    </row>
    <row r="3338" spans="6:17" x14ac:dyDescent="0.2">
      <c r="F3338" s="605"/>
      <c r="G3338" s="605"/>
      <c r="H3338" s="605"/>
      <c r="I3338" s="605"/>
      <c r="J3338" s="605"/>
      <c r="K3338" s="605"/>
      <c r="L3338" s="605"/>
      <c r="M3338" s="605"/>
      <c r="N3338" s="605"/>
      <c r="O3338" s="605"/>
      <c r="P3338" s="605"/>
      <c r="Q3338" s="605"/>
    </row>
    <row r="3339" spans="6:17" x14ac:dyDescent="0.2">
      <c r="F3339" s="605"/>
      <c r="G3339" s="605"/>
      <c r="H3339" s="605"/>
      <c r="I3339" s="605"/>
      <c r="J3339" s="605"/>
      <c r="K3339" s="605"/>
      <c r="L3339" s="605"/>
      <c r="M3339" s="605"/>
      <c r="N3339" s="605"/>
      <c r="O3339" s="605"/>
      <c r="P3339" s="605"/>
      <c r="Q3339" s="605"/>
    </row>
    <row r="3340" spans="6:17" x14ac:dyDescent="0.2">
      <c r="F3340" s="605"/>
      <c r="G3340" s="605"/>
      <c r="H3340" s="605"/>
      <c r="I3340" s="605"/>
      <c r="J3340" s="605"/>
      <c r="K3340" s="605"/>
      <c r="L3340" s="605"/>
      <c r="M3340" s="605"/>
      <c r="N3340" s="605"/>
      <c r="O3340" s="605"/>
      <c r="P3340" s="605"/>
      <c r="Q3340" s="605"/>
    </row>
    <row r="3341" spans="6:17" x14ac:dyDescent="0.2">
      <c r="F3341" s="605"/>
      <c r="G3341" s="605"/>
      <c r="H3341" s="605"/>
      <c r="I3341" s="605"/>
      <c r="J3341" s="605"/>
      <c r="K3341" s="605"/>
      <c r="L3341" s="605"/>
      <c r="M3341" s="605"/>
      <c r="N3341" s="605"/>
      <c r="O3341" s="605"/>
      <c r="P3341" s="605"/>
      <c r="Q3341" s="605"/>
    </row>
    <row r="3342" spans="6:17" x14ac:dyDescent="0.2">
      <c r="F3342" s="605"/>
      <c r="G3342" s="605"/>
      <c r="H3342" s="605"/>
      <c r="I3342" s="605"/>
      <c r="J3342" s="605"/>
      <c r="K3342" s="605"/>
      <c r="L3342" s="605"/>
      <c r="M3342" s="605"/>
      <c r="N3342" s="605"/>
      <c r="O3342" s="605"/>
      <c r="P3342" s="605"/>
      <c r="Q3342" s="605"/>
    </row>
    <row r="3343" spans="6:17" x14ac:dyDescent="0.2">
      <c r="F3343" s="605"/>
      <c r="G3343" s="605"/>
      <c r="H3343" s="605"/>
      <c r="I3343" s="605"/>
      <c r="J3343" s="605"/>
      <c r="K3343" s="605"/>
      <c r="L3343" s="605"/>
      <c r="M3343" s="605"/>
      <c r="N3343" s="605"/>
      <c r="O3343" s="605"/>
      <c r="P3343" s="605"/>
      <c r="Q3343" s="605"/>
    </row>
    <row r="3344" spans="6:17" x14ac:dyDescent="0.2">
      <c r="F3344" s="605"/>
      <c r="G3344" s="605"/>
      <c r="H3344" s="605"/>
      <c r="I3344" s="605"/>
      <c r="J3344" s="605"/>
      <c r="K3344" s="605"/>
      <c r="L3344" s="605"/>
      <c r="M3344" s="605"/>
      <c r="N3344" s="605"/>
      <c r="O3344" s="605"/>
      <c r="P3344" s="605"/>
      <c r="Q3344" s="605"/>
    </row>
    <row r="3345" spans="6:17" x14ac:dyDescent="0.2">
      <c r="F3345" s="605"/>
      <c r="G3345" s="605"/>
      <c r="H3345" s="605"/>
      <c r="I3345" s="605"/>
      <c r="J3345" s="605"/>
      <c r="K3345" s="605"/>
      <c r="L3345" s="605"/>
      <c r="M3345" s="605"/>
      <c r="N3345" s="605"/>
      <c r="O3345" s="605"/>
      <c r="P3345" s="605"/>
      <c r="Q3345" s="605"/>
    </row>
    <row r="3346" spans="6:17" x14ac:dyDescent="0.2">
      <c r="F3346" s="605"/>
      <c r="G3346" s="605"/>
      <c r="H3346" s="605"/>
      <c r="I3346" s="605"/>
      <c r="J3346" s="605"/>
      <c r="K3346" s="605"/>
      <c r="L3346" s="605"/>
      <c r="M3346" s="605"/>
      <c r="N3346" s="605"/>
      <c r="O3346" s="605"/>
      <c r="P3346" s="605"/>
      <c r="Q3346" s="605"/>
    </row>
    <row r="3347" spans="6:17" x14ac:dyDescent="0.2">
      <c r="F3347" s="605"/>
      <c r="G3347" s="605"/>
      <c r="H3347" s="605"/>
      <c r="I3347" s="605"/>
      <c r="J3347" s="605"/>
      <c r="K3347" s="605"/>
      <c r="L3347" s="605"/>
      <c r="M3347" s="605"/>
      <c r="N3347" s="605"/>
      <c r="O3347" s="605"/>
      <c r="P3347" s="605"/>
      <c r="Q3347" s="605"/>
    </row>
    <row r="3348" spans="6:17" x14ac:dyDescent="0.2">
      <c r="F3348" s="605"/>
      <c r="G3348" s="605"/>
      <c r="H3348" s="605"/>
      <c r="I3348" s="605"/>
      <c r="J3348" s="605"/>
      <c r="K3348" s="605"/>
      <c r="L3348" s="605"/>
      <c r="M3348" s="605"/>
      <c r="N3348" s="605"/>
      <c r="O3348" s="605"/>
      <c r="P3348" s="605"/>
      <c r="Q3348" s="605"/>
    </row>
    <row r="3349" spans="6:17" x14ac:dyDescent="0.2">
      <c r="F3349" s="605"/>
      <c r="G3349" s="605"/>
      <c r="H3349" s="605"/>
      <c r="I3349" s="605"/>
      <c r="J3349" s="605"/>
      <c r="K3349" s="605"/>
      <c r="L3349" s="605"/>
      <c r="M3349" s="605"/>
      <c r="N3349" s="605"/>
      <c r="O3349" s="605"/>
      <c r="P3349" s="605"/>
      <c r="Q3349" s="605"/>
    </row>
    <row r="3350" spans="6:17" x14ac:dyDescent="0.2">
      <c r="F3350" s="605"/>
      <c r="G3350" s="605"/>
      <c r="H3350" s="605"/>
      <c r="I3350" s="605"/>
      <c r="J3350" s="605"/>
      <c r="K3350" s="605"/>
      <c r="L3350" s="605"/>
      <c r="M3350" s="605"/>
      <c r="N3350" s="605"/>
      <c r="O3350" s="605"/>
      <c r="P3350" s="605"/>
      <c r="Q3350" s="605"/>
    </row>
    <row r="3351" spans="6:17" x14ac:dyDescent="0.2">
      <c r="F3351" s="605"/>
      <c r="G3351" s="605"/>
      <c r="H3351" s="605"/>
      <c r="I3351" s="605"/>
      <c r="J3351" s="605"/>
      <c r="K3351" s="605"/>
      <c r="L3351" s="605"/>
      <c r="M3351" s="605"/>
      <c r="N3351" s="605"/>
      <c r="O3351" s="605"/>
      <c r="P3351" s="605"/>
      <c r="Q3351" s="605"/>
    </row>
    <row r="3352" spans="6:17" x14ac:dyDescent="0.2">
      <c r="F3352" s="605"/>
      <c r="G3352" s="605"/>
      <c r="H3352" s="605"/>
      <c r="I3352" s="605"/>
      <c r="J3352" s="605"/>
      <c r="K3352" s="605"/>
      <c r="L3352" s="605"/>
      <c r="M3352" s="605"/>
      <c r="N3352" s="605"/>
      <c r="O3352" s="605"/>
      <c r="P3352" s="605"/>
      <c r="Q3352" s="605"/>
    </row>
    <row r="3353" spans="6:17" x14ac:dyDescent="0.2">
      <c r="F3353" s="605"/>
      <c r="G3353" s="605"/>
      <c r="H3353" s="605"/>
      <c r="I3353" s="605"/>
      <c r="J3353" s="605"/>
      <c r="K3353" s="605"/>
      <c r="L3353" s="605"/>
      <c r="M3353" s="605"/>
      <c r="N3353" s="605"/>
      <c r="O3353" s="605"/>
      <c r="P3353" s="605"/>
      <c r="Q3353" s="605"/>
    </row>
    <row r="3354" spans="6:17" x14ac:dyDescent="0.2">
      <c r="F3354" s="605"/>
      <c r="G3354" s="605"/>
      <c r="H3354" s="605"/>
      <c r="I3354" s="605"/>
      <c r="J3354" s="605"/>
      <c r="K3354" s="605"/>
      <c r="L3354" s="605"/>
      <c r="M3354" s="605"/>
      <c r="N3354" s="605"/>
      <c r="O3354" s="605"/>
      <c r="P3354" s="605"/>
      <c r="Q3354" s="605"/>
    </row>
    <row r="3355" spans="6:17" x14ac:dyDescent="0.2">
      <c r="F3355" s="605"/>
      <c r="G3355" s="605"/>
      <c r="H3355" s="605"/>
      <c r="I3355" s="605"/>
      <c r="J3355" s="605"/>
      <c r="K3355" s="605"/>
      <c r="L3355" s="605"/>
      <c r="M3355" s="605"/>
      <c r="N3355" s="605"/>
      <c r="O3355" s="605"/>
      <c r="P3355" s="605"/>
      <c r="Q3355" s="605"/>
    </row>
    <row r="3356" spans="6:17" x14ac:dyDescent="0.2">
      <c r="F3356" s="605"/>
      <c r="G3356" s="605"/>
      <c r="H3356" s="605"/>
      <c r="I3356" s="605"/>
      <c r="J3356" s="605"/>
      <c r="K3356" s="605"/>
      <c r="L3356" s="605"/>
      <c r="M3356" s="605"/>
      <c r="N3356" s="605"/>
      <c r="O3356" s="605"/>
      <c r="P3356" s="605"/>
      <c r="Q3356" s="605"/>
    </row>
    <row r="3357" spans="6:17" x14ac:dyDescent="0.2">
      <c r="F3357" s="605"/>
      <c r="G3357" s="605"/>
      <c r="H3357" s="605"/>
      <c r="I3357" s="605"/>
      <c r="J3357" s="605"/>
      <c r="K3357" s="605"/>
      <c r="L3357" s="605"/>
      <c r="M3357" s="605"/>
      <c r="N3357" s="605"/>
      <c r="O3357" s="605"/>
      <c r="P3357" s="605"/>
      <c r="Q3357" s="605"/>
    </row>
    <row r="3358" spans="6:17" x14ac:dyDescent="0.2">
      <c r="F3358" s="605"/>
      <c r="G3358" s="605"/>
      <c r="H3358" s="605"/>
      <c r="I3358" s="605"/>
      <c r="J3358" s="605"/>
      <c r="K3358" s="605"/>
      <c r="L3358" s="605"/>
      <c r="M3358" s="605"/>
      <c r="N3358" s="605"/>
      <c r="O3358" s="605"/>
      <c r="P3358" s="605"/>
      <c r="Q3358" s="605"/>
    </row>
    <row r="3359" spans="6:17" x14ac:dyDescent="0.2">
      <c r="F3359" s="605"/>
      <c r="G3359" s="605"/>
      <c r="H3359" s="605"/>
      <c r="I3359" s="605"/>
      <c r="J3359" s="605"/>
      <c r="K3359" s="605"/>
      <c r="L3359" s="605"/>
      <c r="M3359" s="605"/>
      <c r="N3359" s="605"/>
      <c r="O3359" s="605"/>
      <c r="P3359" s="605"/>
      <c r="Q3359" s="605"/>
    </row>
    <row r="3360" spans="6:17" x14ac:dyDescent="0.2">
      <c r="F3360" s="605"/>
      <c r="G3360" s="605"/>
      <c r="H3360" s="605"/>
      <c r="I3360" s="605"/>
      <c r="J3360" s="605"/>
      <c r="K3360" s="605"/>
      <c r="L3360" s="605"/>
      <c r="M3360" s="605"/>
      <c r="N3360" s="605"/>
      <c r="O3360" s="605"/>
      <c r="P3360" s="605"/>
      <c r="Q3360" s="605"/>
    </row>
    <row r="3361" spans="6:17" x14ac:dyDescent="0.2">
      <c r="F3361" s="605"/>
      <c r="G3361" s="605"/>
      <c r="H3361" s="605"/>
      <c r="I3361" s="605"/>
      <c r="J3361" s="605"/>
      <c r="K3361" s="605"/>
      <c r="L3361" s="605"/>
      <c r="M3361" s="605"/>
      <c r="N3361" s="605"/>
      <c r="O3361" s="605"/>
      <c r="P3361" s="605"/>
      <c r="Q3361" s="605"/>
    </row>
    <row r="3362" spans="6:17" x14ac:dyDescent="0.2">
      <c r="F3362" s="605"/>
      <c r="G3362" s="605"/>
      <c r="H3362" s="605"/>
      <c r="I3362" s="605"/>
      <c r="J3362" s="605"/>
      <c r="K3362" s="605"/>
      <c r="L3362" s="605"/>
      <c r="M3362" s="605"/>
      <c r="N3362" s="605"/>
      <c r="O3362" s="605"/>
      <c r="P3362" s="605"/>
      <c r="Q3362" s="605"/>
    </row>
    <row r="3363" spans="6:17" x14ac:dyDescent="0.2">
      <c r="F3363" s="605"/>
      <c r="G3363" s="605"/>
      <c r="H3363" s="605"/>
      <c r="I3363" s="605"/>
      <c r="J3363" s="605"/>
      <c r="K3363" s="605"/>
      <c r="L3363" s="605"/>
      <c r="M3363" s="605"/>
      <c r="N3363" s="605"/>
      <c r="O3363" s="605"/>
      <c r="P3363" s="605"/>
      <c r="Q3363" s="605"/>
    </row>
    <row r="3364" spans="6:17" x14ac:dyDescent="0.2">
      <c r="F3364" s="605"/>
      <c r="G3364" s="605"/>
      <c r="H3364" s="605"/>
      <c r="I3364" s="605"/>
      <c r="J3364" s="605"/>
      <c r="K3364" s="605"/>
      <c r="L3364" s="605"/>
      <c r="M3364" s="605"/>
      <c r="N3364" s="605"/>
      <c r="O3364" s="605"/>
      <c r="P3364" s="605"/>
      <c r="Q3364" s="605"/>
    </row>
    <row r="3365" spans="6:17" x14ac:dyDescent="0.2">
      <c r="F3365" s="605"/>
      <c r="G3365" s="605"/>
      <c r="H3365" s="605"/>
      <c r="I3365" s="605"/>
      <c r="J3365" s="605"/>
      <c r="K3365" s="605"/>
      <c r="L3365" s="605"/>
      <c r="M3365" s="605"/>
      <c r="N3365" s="605"/>
      <c r="O3365" s="605"/>
      <c r="P3365" s="605"/>
      <c r="Q3365" s="605"/>
    </row>
    <row r="3366" spans="6:17" x14ac:dyDescent="0.2">
      <c r="F3366" s="605"/>
      <c r="G3366" s="605"/>
      <c r="H3366" s="605"/>
      <c r="I3366" s="605"/>
      <c r="J3366" s="605"/>
      <c r="K3366" s="605"/>
      <c r="L3366" s="605"/>
      <c r="M3366" s="605"/>
      <c r="N3366" s="605"/>
      <c r="O3366" s="605"/>
      <c r="P3366" s="605"/>
      <c r="Q3366" s="605"/>
    </row>
    <row r="3367" spans="6:17" x14ac:dyDescent="0.2"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</row>
    <row r="3368" spans="6:17" x14ac:dyDescent="0.2">
      <c r="F3368" s="605"/>
      <c r="G3368" s="605"/>
      <c r="H3368" s="605"/>
      <c r="I3368" s="605"/>
      <c r="J3368" s="605"/>
      <c r="K3368" s="605"/>
      <c r="L3368" s="605"/>
      <c r="M3368" s="605"/>
      <c r="N3368" s="605"/>
      <c r="O3368" s="605"/>
      <c r="P3368" s="605"/>
      <c r="Q3368" s="605"/>
    </row>
    <row r="3369" spans="6:17" x14ac:dyDescent="0.2">
      <c r="F3369" s="605"/>
      <c r="G3369" s="605"/>
      <c r="H3369" s="605"/>
      <c r="I3369" s="605"/>
      <c r="J3369" s="605"/>
      <c r="K3369" s="605"/>
      <c r="L3369" s="605"/>
      <c r="M3369" s="605"/>
      <c r="N3369" s="605"/>
      <c r="O3369" s="605"/>
      <c r="P3369" s="605"/>
      <c r="Q3369" s="605"/>
    </row>
    <row r="3370" spans="6:17" x14ac:dyDescent="0.2">
      <c r="F3370" s="605"/>
      <c r="G3370" s="605"/>
      <c r="H3370" s="605"/>
      <c r="I3370" s="605"/>
      <c r="J3370" s="605"/>
      <c r="K3370" s="605"/>
      <c r="L3370" s="605"/>
      <c r="M3370" s="605"/>
      <c r="N3370" s="605"/>
      <c r="O3370" s="605"/>
      <c r="P3370" s="605"/>
      <c r="Q3370" s="605"/>
    </row>
    <row r="3371" spans="6:17" x14ac:dyDescent="0.2">
      <c r="F3371" s="605"/>
      <c r="G3371" s="605"/>
      <c r="H3371" s="605"/>
      <c r="I3371" s="605"/>
      <c r="J3371" s="605"/>
      <c r="K3371" s="605"/>
      <c r="L3371" s="605"/>
      <c r="M3371" s="605"/>
      <c r="N3371" s="605"/>
      <c r="O3371" s="605"/>
      <c r="P3371" s="605"/>
      <c r="Q3371" s="605"/>
    </row>
    <row r="3372" spans="6:17" x14ac:dyDescent="0.2">
      <c r="F3372" s="605"/>
      <c r="G3372" s="605"/>
      <c r="H3372" s="605"/>
      <c r="I3372" s="605"/>
      <c r="J3372" s="605"/>
      <c r="K3372" s="605"/>
      <c r="L3372" s="605"/>
      <c r="M3372" s="605"/>
      <c r="N3372" s="605"/>
      <c r="O3372" s="605"/>
      <c r="P3372" s="605"/>
      <c r="Q3372" s="605"/>
    </row>
    <row r="3373" spans="6:17" x14ac:dyDescent="0.2">
      <c r="F3373" s="605"/>
      <c r="G3373" s="605"/>
      <c r="H3373" s="605"/>
      <c r="I3373" s="605"/>
      <c r="J3373" s="605"/>
      <c r="K3373" s="605"/>
      <c r="L3373" s="605"/>
      <c r="M3373" s="605"/>
      <c r="N3373" s="605"/>
      <c r="O3373" s="605"/>
      <c r="P3373" s="605"/>
      <c r="Q3373" s="605"/>
    </row>
    <row r="3374" spans="6:17" x14ac:dyDescent="0.2">
      <c r="F3374" s="605"/>
      <c r="G3374" s="605"/>
      <c r="H3374" s="605"/>
      <c r="I3374" s="605"/>
      <c r="J3374" s="605"/>
      <c r="K3374" s="605"/>
      <c r="L3374" s="605"/>
      <c r="M3374" s="605"/>
      <c r="N3374" s="605"/>
      <c r="O3374" s="605"/>
      <c r="P3374" s="605"/>
      <c r="Q3374" s="605"/>
    </row>
    <row r="3375" spans="6:17" x14ac:dyDescent="0.2">
      <c r="F3375" s="605"/>
      <c r="G3375" s="605"/>
      <c r="H3375" s="605"/>
      <c r="I3375" s="605"/>
      <c r="J3375" s="605"/>
      <c r="K3375" s="605"/>
      <c r="L3375" s="605"/>
      <c r="M3375" s="605"/>
      <c r="N3375" s="605"/>
      <c r="O3375" s="605"/>
      <c r="P3375" s="605"/>
      <c r="Q3375" s="605"/>
    </row>
    <row r="3376" spans="6:17" x14ac:dyDescent="0.2">
      <c r="F3376" s="605"/>
      <c r="G3376" s="605"/>
      <c r="H3376" s="605"/>
      <c r="I3376" s="605"/>
      <c r="J3376" s="605"/>
      <c r="K3376" s="605"/>
      <c r="L3376" s="605"/>
      <c r="M3376" s="605"/>
      <c r="N3376" s="605"/>
      <c r="O3376" s="605"/>
      <c r="P3376" s="605"/>
      <c r="Q3376" s="605"/>
    </row>
    <row r="3377" spans="6:17" x14ac:dyDescent="0.2">
      <c r="F3377" s="605"/>
      <c r="G3377" s="605"/>
      <c r="H3377" s="605"/>
      <c r="I3377" s="605"/>
      <c r="J3377" s="605"/>
      <c r="K3377" s="605"/>
      <c r="L3377" s="605"/>
      <c r="M3377" s="605"/>
      <c r="N3377" s="605"/>
      <c r="O3377" s="605"/>
      <c r="P3377" s="605"/>
      <c r="Q3377" s="605"/>
    </row>
    <row r="3378" spans="6:17" x14ac:dyDescent="0.2">
      <c r="F3378" s="605"/>
      <c r="G3378" s="605"/>
      <c r="H3378" s="605"/>
      <c r="I3378" s="605"/>
      <c r="J3378" s="605"/>
      <c r="K3378" s="605"/>
      <c r="L3378" s="605"/>
      <c r="M3378" s="605"/>
      <c r="N3378" s="605"/>
      <c r="O3378" s="605"/>
      <c r="P3378" s="605"/>
      <c r="Q3378" s="605"/>
    </row>
    <row r="3379" spans="6:17" x14ac:dyDescent="0.2">
      <c r="F3379" s="605"/>
      <c r="G3379" s="605"/>
      <c r="H3379" s="605"/>
      <c r="I3379" s="605"/>
      <c r="J3379" s="605"/>
      <c r="K3379" s="605"/>
      <c r="L3379" s="605"/>
      <c r="M3379" s="605"/>
      <c r="N3379" s="605"/>
      <c r="O3379" s="605"/>
      <c r="P3379" s="605"/>
      <c r="Q3379" s="605"/>
    </row>
    <row r="3380" spans="6:17" x14ac:dyDescent="0.2">
      <c r="F3380" s="605"/>
      <c r="G3380" s="605"/>
      <c r="H3380" s="605"/>
      <c r="I3380" s="605"/>
      <c r="J3380" s="605"/>
      <c r="K3380" s="605"/>
      <c r="L3380" s="605"/>
      <c r="M3380" s="605"/>
      <c r="N3380" s="605"/>
      <c r="O3380" s="605"/>
      <c r="P3380" s="605"/>
      <c r="Q3380" s="605"/>
    </row>
    <row r="3381" spans="6:17" x14ac:dyDescent="0.2">
      <c r="F3381" s="605"/>
      <c r="G3381" s="605"/>
      <c r="H3381" s="605"/>
      <c r="I3381" s="605"/>
      <c r="J3381" s="605"/>
      <c r="K3381" s="605"/>
      <c r="L3381" s="605"/>
      <c r="M3381" s="605"/>
      <c r="N3381" s="605"/>
      <c r="O3381" s="605"/>
      <c r="P3381" s="605"/>
      <c r="Q3381" s="605"/>
    </row>
    <row r="3382" spans="6:17" x14ac:dyDescent="0.2">
      <c r="F3382" s="605"/>
      <c r="G3382" s="605"/>
      <c r="H3382" s="605"/>
      <c r="I3382" s="605"/>
      <c r="J3382" s="605"/>
      <c r="K3382" s="605"/>
      <c r="L3382" s="605"/>
      <c r="M3382" s="605"/>
      <c r="N3382" s="605"/>
      <c r="O3382" s="605"/>
      <c r="P3382" s="605"/>
      <c r="Q3382" s="605"/>
    </row>
    <row r="3383" spans="6:17" x14ac:dyDescent="0.2">
      <c r="F3383" s="605"/>
      <c r="G3383" s="605"/>
      <c r="H3383" s="605"/>
      <c r="I3383" s="605"/>
      <c r="J3383" s="605"/>
      <c r="K3383" s="605"/>
      <c r="L3383" s="605"/>
      <c r="M3383" s="605"/>
      <c r="N3383" s="605"/>
      <c r="O3383" s="605"/>
      <c r="P3383" s="605"/>
      <c r="Q3383" s="605"/>
    </row>
    <row r="3384" spans="6:17" x14ac:dyDescent="0.2">
      <c r="F3384" s="605"/>
      <c r="G3384" s="605"/>
      <c r="H3384" s="605"/>
      <c r="I3384" s="605"/>
      <c r="J3384" s="605"/>
      <c r="K3384" s="605"/>
      <c r="L3384" s="605"/>
      <c r="M3384" s="605"/>
      <c r="N3384" s="605"/>
      <c r="O3384" s="605"/>
      <c r="P3384" s="605"/>
      <c r="Q3384" s="605"/>
    </row>
    <row r="3385" spans="6:17" x14ac:dyDescent="0.2">
      <c r="F3385" s="605"/>
      <c r="G3385" s="605"/>
      <c r="H3385" s="605"/>
      <c r="I3385" s="605"/>
      <c r="J3385" s="605"/>
      <c r="K3385" s="605"/>
      <c r="L3385" s="605"/>
      <c r="M3385" s="605"/>
      <c r="N3385" s="605"/>
      <c r="O3385" s="605"/>
      <c r="P3385" s="605"/>
      <c r="Q3385" s="605"/>
    </row>
    <row r="3386" spans="6:17" x14ac:dyDescent="0.2">
      <c r="F3386" s="605"/>
      <c r="G3386" s="605"/>
      <c r="H3386" s="605"/>
      <c r="I3386" s="605"/>
      <c r="J3386" s="605"/>
      <c r="K3386" s="605"/>
      <c r="L3386" s="605"/>
      <c r="M3386" s="605"/>
      <c r="N3386" s="605"/>
      <c r="O3386" s="605"/>
      <c r="P3386" s="605"/>
      <c r="Q3386" s="605"/>
    </row>
    <row r="3387" spans="6:17" x14ac:dyDescent="0.2">
      <c r="F3387" s="605"/>
      <c r="G3387" s="605"/>
      <c r="H3387" s="605"/>
      <c r="I3387" s="605"/>
      <c r="J3387" s="605"/>
      <c r="K3387" s="605"/>
      <c r="L3387" s="605"/>
      <c r="M3387" s="605"/>
      <c r="N3387" s="605"/>
      <c r="O3387" s="605"/>
      <c r="P3387" s="605"/>
      <c r="Q3387" s="605"/>
    </row>
    <row r="3388" spans="6:17" x14ac:dyDescent="0.2">
      <c r="F3388" s="605"/>
      <c r="G3388" s="605"/>
      <c r="H3388" s="605"/>
      <c r="I3388" s="605"/>
      <c r="J3388" s="605"/>
      <c r="K3388" s="605"/>
      <c r="L3388" s="605"/>
      <c r="M3388" s="605"/>
      <c r="N3388" s="605"/>
      <c r="O3388" s="605"/>
      <c r="P3388" s="605"/>
      <c r="Q3388" s="605"/>
    </row>
    <row r="3389" spans="6:17" x14ac:dyDescent="0.2">
      <c r="F3389" s="605"/>
      <c r="G3389" s="605"/>
      <c r="H3389" s="605"/>
      <c r="I3389" s="605"/>
      <c r="J3389" s="605"/>
      <c r="K3389" s="605"/>
      <c r="L3389" s="605"/>
      <c r="M3389" s="605"/>
      <c r="N3389" s="605"/>
      <c r="O3389" s="605"/>
      <c r="P3389" s="605"/>
      <c r="Q3389" s="605"/>
    </row>
    <row r="3390" spans="6:17" x14ac:dyDescent="0.2">
      <c r="F3390" s="605"/>
      <c r="G3390" s="605"/>
      <c r="H3390" s="605"/>
      <c r="I3390" s="605"/>
      <c r="J3390" s="605"/>
      <c r="K3390" s="605"/>
      <c r="L3390" s="605"/>
      <c r="M3390" s="605"/>
      <c r="N3390" s="605"/>
      <c r="O3390" s="605"/>
      <c r="P3390" s="605"/>
      <c r="Q3390" s="605"/>
    </row>
    <row r="3391" spans="6:17" x14ac:dyDescent="0.2">
      <c r="F3391" s="605"/>
      <c r="G3391" s="605"/>
      <c r="H3391" s="605"/>
      <c r="I3391" s="605"/>
      <c r="J3391" s="605"/>
      <c r="K3391" s="605"/>
      <c r="L3391" s="605"/>
      <c r="M3391" s="605"/>
      <c r="N3391" s="605"/>
      <c r="O3391" s="605"/>
      <c r="P3391" s="605"/>
      <c r="Q3391" s="605"/>
    </row>
    <row r="3392" spans="6:17" x14ac:dyDescent="0.2">
      <c r="F3392" s="605"/>
      <c r="G3392" s="605"/>
      <c r="H3392" s="605"/>
      <c r="I3392" s="605"/>
      <c r="J3392" s="605"/>
      <c r="K3392" s="605"/>
      <c r="L3392" s="605"/>
      <c r="M3392" s="605"/>
      <c r="N3392" s="605"/>
      <c r="O3392" s="605"/>
      <c r="P3392" s="605"/>
      <c r="Q3392" s="605"/>
    </row>
    <row r="3393" spans="6:17" x14ac:dyDescent="0.2">
      <c r="F3393" s="605"/>
      <c r="G3393" s="605"/>
      <c r="H3393" s="605"/>
      <c r="I3393" s="605"/>
      <c r="J3393" s="605"/>
      <c r="K3393" s="605"/>
      <c r="L3393" s="605"/>
      <c r="M3393" s="605"/>
      <c r="N3393" s="605"/>
      <c r="O3393" s="605"/>
      <c r="P3393" s="605"/>
      <c r="Q3393" s="605"/>
    </row>
    <row r="3394" spans="6:17" x14ac:dyDescent="0.2">
      <c r="F3394" s="605"/>
      <c r="G3394" s="605"/>
      <c r="H3394" s="605"/>
      <c r="I3394" s="605"/>
      <c r="J3394" s="605"/>
      <c r="K3394" s="605"/>
      <c r="L3394" s="605"/>
      <c r="M3394" s="605"/>
      <c r="N3394" s="605"/>
      <c r="O3394" s="605"/>
      <c r="P3394" s="605"/>
      <c r="Q3394" s="605"/>
    </row>
    <row r="3395" spans="6:17" x14ac:dyDescent="0.2">
      <c r="F3395" s="605"/>
      <c r="G3395" s="605"/>
      <c r="H3395" s="605"/>
      <c r="I3395" s="605"/>
      <c r="J3395" s="605"/>
      <c r="K3395" s="605"/>
      <c r="L3395" s="605"/>
      <c r="M3395" s="605"/>
      <c r="N3395" s="605"/>
      <c r="O3395" s="605"/>
      <c r="P3395" s="605"/>
      <c r="Q3395" s="605"/>
    </row>
    <row r="3396" spans="6:17" x14ac:dyDescent="0.2">
      <c r="F3396" s="605"/>
      <c r="G3396" s="605"/>
      <c r="H3396" s="605"/>
      <c r="I3396" s="605"/>
      <c r="J3396" s="605"/>
      <c r="K3396" s="605"/>
      <c r="L3396" s="605"/>
      <c r="M3396" s="605"/>
      <c r="N3396" s="605"/>
      <c r="O3396" s="605"/>
      <c r="P3396" s="605"/>
      <c r="Q3396" s="605"/>
    </row>
    <row r="3397" spans="6:17" x14ac:dyDescent="0.2">
      <c r="F3397" s="605"/>
      <c r="G3397" s="605"/>
      <c r="H3397" s="605"/>
      <c r="I3397" s="605"/>
      <c r="J3397" s="605"/>
      <c r="K3397" s="605"/>
      <c r="L3397" s="605"/>
      <c r="M3397" s="605"/>
      <c r="N3397" s="605"/>
      <c r="O3397" s="605"/>
      <c r="P3397" s="605"/>
      <c r="Q3397" s="605"/>
    </row>
    <row r="3398" spans="6:17" x14ac:dyDescent="0.2">
      <c r="F3398" s="605"/>
      <c r="G3398" s="605"/>
      <c r="H3398" s="605"/>
      <c r="I3398" s="605"/>
      <c r="J3398" s="605"/>
      <c r="K3398" s="605"/>
      <c r="L3398" s="605"/>
      <c r="M3398" s="605"/>
      <c r="N3398" s="605"/>
      <c r="O3398" s="605"/>
      <c r="P3398" s="605"/>
      <c r="Q3398" s="605"/>
    </row>
    <row r="3399" spans="6:17" x14ac:dyDescent="0.2">
      <c r="F3399" s="605"/>
      <c r="G3399" s="605"/>
      <c r="H3399" s="605"/>
      <c r="I3399" s="605"/>
      <c r="J3399" s="605"/>
      <c r="K3399" s="605"/>
      <c r="L3399" s="605"/>
      <c r="M3399" s="605"/>
      <c r="N3399" s="605"/>
      <c r="O3399" s="605"/>
      <c r="P3399" s="605"/>
      <c r="Q3399" s="605"/>
    </row>
    <row r="3400" spans="6:17" x14ac:dyDescent="0.2">
      <c r="F3400" s="605"/>
      <c r="G3400" s="605"/>
      <c r="H3400" s="605"/>
      <c r="I3400" s="605"/>
      <c r="J3400" s="605"/>
      <c r="K3400" s="605"/>
      <c r="L3400" s="605"/>
      <c r="M3400" s="605"/>
      <c r="N3400" s="605"/>
      <c r="O3400" s="605"/>
      <c r="P3400" s="605"/>
      <c r="Q3400" s="605"/>
    </row>
    <row r="3401" spans="6:17" x14ac:dyDescent="0.2">
      <c r="F3401" s="605"/>
      <c r="G3401" s="605"/>
      <c r="H3401" s="605"/>
      <c r="I3401" s="605"/>
      <c r="J3401" s="605"/>
      <c r="K3401" s="605"/>
      <c r="L3401" s="605"/>
      <c r="M3401" s="605"/>
      <c r="N3401" s="605"/>
      <c r="O3401" s="605"/>
      <c r="P3401" s="605"/>
      <c r="Q3401" s="605"/>
    </row>
    <row r="3402" spans="6:17" x14ac:dyDescent="0.2">
      <c r="F3402" s="605"/>
      <c r="G3402" s="605"/>
      <c r="H3402" s="605"/>
      <c r="I3402" s="605"/>
      <c r="J3402" s="605"/>
      <c r="K3402" s="605"/>
      <c r="L3402" s="605"/>
      <c r="M3402" s="605"/>
      <c r="N3402" s="605"/>
      <c r="O3402" s="605"/>
      <c r="P3402" s="605"/>
      <c r="Q3402" s="605"/>
    </row>
    <row r="3403" spans="6:17" x14ac:dyDescent="0.2">
      <c r="F3403" s="605"/>
      <c r="G3403" s="605"/>
      <c r="H3403" s="605"/>
      <c r="I3403" s="605"/>
      <c r="J3403" s="605"/>
      <c r="K3403" s="605"/>
      <c r="L3403" s="605"/>
      <c r="M3403" s="605"/>
      <c r="N3403" s="605"/>
      <c r="O3403" s="605"/>
      <c r="P3403" s="605"/>
      <c r="Q3403" s="605"/>
    </row>
    <row r="3404" spans="6:17" x14ac:dyDescent="0.2">
      <c r="F3404" s="605"/>
      <c r="G3404" s="605"/>
      <c r="H3404" s="605"/>
      <c r="I3404" s="605"/>
      <c r="J3404" s="605"/>
      <c r="K3404" s="605"/>
      <c r="L3404" s="605"/>
      <c r="M3404" s="605"/>
      <c r="N3404" s="605"/>
      <c r="O3404" s="605"/>
      <c r="P3404" s="605"/>
      <c r="Q3404" s="605"/>
    </row>
    <row r="3405" spans="6:17" x14ac:dyDescent="0.2">
      <c r="F3405" s="605"/>
      <c r="G3405" s="605"/>
      <c r="H3405" s="605"/>
      <c r="I3405" s="605"/>
      <c r="J3405" s="605"/>
      <c r="K3405" s="605"/>
      <c r="L3405" s="605"/>
      <c r="M3405" s="605"/>
      <c r="N3405" s="605"/>
      <c r="O3405" s="605"/>
      <c r="P3405" s="605"/>
      <c r="Q3405" s="605"/>
    </row>
    <row r="3406" spans="6:17" x14ac:dyDescent="0.2">
      <c r="F3406" s="605"/>
      <c r="G3406" s="605"/>
      <c r="H3406" s="605"/>
      <c r="I3406" s="605"/>
      <c r="J3406" s="605"/>
      <c r="K3406" s="605"/>
      <c r="L3406" s="605"/>
      <c r="M3406" s="605"/>
      <c r="N3406" s="605"/>
      <c r="O3406" s="605"/>
      <c r="P3406" s="605"/>
      <c r="Q3406" s="605"/>
    </row>
    <row r="3407" spans="6:17" x14ac:dyDescent="0.2">
      <c r="F3407" s="605"/>
      <c r="G3407" s="605"/>
      <c r="H3407" s="605"/>
      <c r="I3407" s="605"/>
      <c r="J3407" s="605"/>
      <c r="K3407" s="605"/>
      <c r="L3407" s="605"/>
      <c r="M3407" s="605"/>
      <c r="N3407" s="605"/>
      <c r="O3407" s="605"/>
      <c r="P3407" s="605"/>
      <c r="Q3407" s="605"/>
    </row>
    <row r="3408" spans="6:17" x14ac:dyDescent="0.2">
      <c r="F3408" s="605"/>
      <c r="G3408" s="605"/>
      <c r="H3408" s="605"/>
      <c r="I3408" s="605"/>
      <c r="J3408" s="605"/>
      <c r="K3408" s="605"/>
      <c r="L3408" s="605"/>
      <c r="M3408" s="605"/>
      <c r="N3408" s="605"/>
      <c r="O3408" s="605"/>
      <c r="P3408" s="605"/>
      <c r="Q3408" s="605"/>
    </row>
    <row r="3409" spans="6:17" x14ac:dyDescent="0.2">
      <c r="F3409" s="605"/>
      <c r="G3409" s="605"/>
      <c r="H3409" s="605"/>
      <c r="I3409" s="605"/>
      <c r="J3409" s="605"/>
      <c r="K3409" s="605"/>
      <c r="L3409" s="605"/>
      <c r="M3409" s="605"/>
      <c r="N3409" s="605"/>
      <c r="O3409" s="605"/>
      <c r="P3409" s="605"/>
      <c r="Q3409" s="605"/>
    </row>
    <row r="3410" spans="6:17" x14ac:dyDescent="0.2">
      <c r="F3410" s="605"/>
      <c r="G3410" s="605"/>
      <c r="H3410" s="605"/>
      <c r="I3410" s="605"/>
      <c r="J3410" s="605"/>
      <c r="K3410" s="605"/>
      <c r="L3410" s="605"/>
      <c r="M3410" s="605"/>
      <c r="N3410" s="605"/>
      <c r="O3410" s="605"/>
      <c r="P3410" s="605"/>
      <c r="Q3410" s="605"/>
    </row>
    <row r="3411" spans="6:17" x14ac:dyDescent="0.2">
      <c r="F3411" s="605"/>
      <c r="G3411" s="605"/>
      <c r="H3411" s="605"/>
      <c r="I3411" s="605"/>
      <c r="J3411" s="605"/>
      <c r="K3411" s="605"/>
      <c r="L3411" s="605"/>
      <c r="M3411" s="605"/>
      <c r="N3411" s="605"/>
      <c r="O3411" s="605"/>
      <c r="P3411" s="605"/>
      <c r="Q3411" s="605"/>
    </row>
    <row r="3412" spans="6:17" x14ac:dyDescent="0.2">
      <c r="F3412" s="605"/>
      <c r="G3412" s="605"/>
      <c r="H3412" s="605"/>
      <c r="I3412" s="605"/>
      <c r="J3412" s="605"/>
      <c r="K3412" s="605"/>
      <c r="L3412" s="605"/>
      <c r="M3412" s="605"/>
      <c r="N3412" s="605"/>
      <c r="O3412" s="605"/>
      <c r="P3412" s="605"/>
      <c r="Q3412" s="605"/>
    </row>
    <row r="3413" spans="6:17" x14ac:dyDescent="0.2">
      <c r="F3413" s="605"/>
      <c r="G3413" s="605"/>
      <c r="H3413" s="605"/>
      <c r="I3413" s="605"/>
      <c r="J3413" s="605"/>
      <c r="K3413" s="605"/>
      <c r="L3413" s="605"/>
      <c r="M3413" s="605"/>
      <c r="N3413" s="605"/>
      <c r="O3413" s="605"/>
      <c r="P3413" s="605"/>
      <c r="Q3413" s="605"/>
    </row>
    <row r="3414" spans="6:17" x14ac:dyDescent="0.2">
      <c r="F3414" s="605"/>
      <c r="G3414" s="605"/>
      <c r="H3414" s="605"/>
      <c r="I3414" s="605"/>
      <c r="J3414" s="605"/>
      <c r="K3414" s="605"/>
      <c r="L3414" s="605"/>
      <c r="M3414" s="605"/>
      <c r="N3414" s="605"/>
      <c r="O3414" s="605"/>
      <c r="P3414" s="605"/>
      <c r="Q3414" s="605"/>
    </row>
    <row r="3415" spans="6:17" x14ac:dyDescent="0.2">
      <c r="F3415" s="605"/>
      <c r="G3415" s="605"/>
      <c r="H3415" s="605"/>
      <c r="I3415" s="605"/>
      <c r="J3415" s="605"/>
      <c r="K3415" s="605"/>
      <c r="L3415" s="605"/>
      <c r="M3415" s="605"/>
      <c r="N3415" s="605"/>
      <c r="O3415" s="605"/>
      <c r="P3415" s="605"/>
      <c r="Q3415" s="605"/>
    </row>
    <row r="3416" spans="6:17" x14ac:dyDescent="0.2">
      <c r="F3416" s="605"/>
      <c r="G3416" s="605"/>
      <c r="H3416" s="605"/>
      <c r="I3416" s="605"/>
      <c r="J3416" s="605"/>
      <c r="K3416" s="605"/>
      <c r="L3416" s="605"/>
      <c r="M3416" s="605"/>
      <c r="N3416" s="605"/>
      <c r="O3416" s="605"/>
      <c r="P3416" s="605"/>
      <c r="Q3416" s="605"/>
    </row>
    <row r="3417" spans="6:17" x14ac:dyDescent="0.2">
      <c r="F3417" s="605"/>
      <c r="G3417" s="605"/>
      <c r="H3417" s="605"/>
      <c r="I3417" s="605"/>
      <c r="J3417" s="605"/>
      <c r="K3417" s="605"/>
      <c r="L3417" s="605"/>
      <c r="M3417" s="605"/>
      <c r="N3417" s="605"/>
      <c r="O3417" s="605"/>
      <c r="P3417" s="605"/>
      <c r="Q3417" s="605"/>
    </row>
    <row r="3418" spans="6:17" x14ac:dyDescent="0.2">
      <c r="F3418" s="605"/>
      <c r="G3418" s="605"/>
      <c r="H3418" s="605"/>
      <c r="I3418" s="605"/>
      <c r="J3418" s="605"/>
      <c r="K3418" s="605"/>
      <c r="L3418" s="605"/>
      <c r="M3418" s="605"/>
      <c r="N3418" s="605"/>
      <c r="O3418" s="605"/>
      <c r="P3418" s="605"/>
      <c r="Q3418" s="605"/>
    </row>
    <row r="3419" spans="6:17" x14ac:dyDescent="0.2">
      <c r="F3419" s="605"/>
      <c r="G3419" s="605"/>
      <c r="H3419" s="605"/>
      <c r="I3419" s="605"/>
      <c r="J3419" s="605"/>
      <c r="K3419" s="605"/>
      <c r="L3419" s="605"/>
      <c r="M3419" s="605"/>
      <c r="N3419" s="605"/>
      <c r="O3419" s="605"/>
      <c r="P3419" s="605"/>
      <c r="Q3419" s="605"/>
    </row>
    <row r="3420" spans="6:17" x14ac:dyDescent="0.2">
      <c r="F3420" s="605"/>
      <c r="G3420" s="605"/>
      <c r="H3420" s="605"/>
      <c r="I3420" s="605"/>
      <c r="J3420" s="605"/>
      <c r="K3420" s="605"/>
      <c r="L3420" s="605"/>
      <c r="M3420" s="605"/>
      <c r="N3420" s="605"/>
      <c r="O3420" s="605"/>
      <c r="P3420" s="605"/>
      <c r="Q3420" s="605"/>
    </row>
    <row r="3421" spans="6:17" x14ac:dyDescent="0.2">
      <c r="F3421" s="605"/>
      <c r="G3421" s="605"/>
      <c r="H3421" s="605"/>
      <c r="I3421" s="605"/>
      <c r="J3421" s="605"/>
      <c r="K3421" s="605"/>
      <c r="L3421" s="605"/>
      <c r="M3421" s="605"/>
      <c r="N3421" s="605"/>
      <c r="O3421" s="605"/>
      <c r="P3421" s="605"/>
      <c r="Q3421" s="605"/>
    </row>
    <row r="3422" spans="6:17" x14ac:dyDescent="0.2">
      <c r="F3422" s="605"/>
      <c r="G3422" s="605"/>
      <c r="H3422" s="605"/>
      <c r="I3422" s="605"/>
      <c r="J3422" s="605"/>
      <c r="K3422" s="605"/>
      <c r="L3422" s="605"/>
      <c r="M3422" s="605"/>
      <c r="N3422" s="605"/>
      <c r="O3422" s="605"/>
      <c r="P3422" s="605"/>
      <c r="Q3422" s="605"/>
    </row>
    <row r="3423" spans="6:17" x14ac:dyDescent="0.2">
      <c r="F3423" s="605"/>
      <c r="G3423" s="605"/>
      <c r="H3423" s="605"/>
      <c r="I3423" s="605"/>
      <c r="J3423" s="605"/>
      <c r="K3423" s="605"/>
      <c r="L3423" s="605"/>
      <c r="M3423" s="605"/>
      <c r="N3423" s="605"/>
      <c r="O3423" s="605"/>
      <c r="P3423" s="605"/>
      <c r="Q3423" s="605"/>
    </row>
    <row r="3424" spans="6:17" x14ac:dyDescent="0.2">
      <c r="F3424" s="605"/>
      <c r="G3424" s="605"/>
      <c r="H3424" s="605"/>
      <c r="I3424" s="605"/>
      <c r="J3424" s="605"/>
      <c r="K3424" s="605"/>
      <c r="L3424" s="605"/>
      <c r="M3424" s="605"/>
      <c r="N3424" s="605"/>
      <c r="O3424" s="605"/>
      <c r="P3424" s="605"/>
      <c r="Q3424" s="605"/>
    </row>
    <row r="3425" spans="6:17" x14ac:dyDescent="0.2">
      <c r="F3425" s="605"/>
      <c r="G3425" s="605"/>
      <c r="H3425" s="605"/>
      <c r="I3425" s="605"/>
      <c r="J3425" s="605"/>
      <c r="K3425" s="605"/>
      <c r="L3425" s="605"/>
      <c r="M3425" s="605"/>
      <c r="N3425" s="605"/>
      <c r="O3425" s="605"/>
      <c r="P3425" s="605"/>
      <c r="Q3425" s="605"/>
    </row>
    <row r="3426" spans="6:17" x14ac:dyDescent="0.2"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</row>
    <row r="3427" spans="6:17" x14ac:dyDescent="0.2">
      <c r="F3427" s="605"/>
      <c r="G3427" s="605"/>
      <c r="H3427" s="605"/>
      <c r="I3427" s="605"/>
      <c r="J3427" s="605"/>
      <c r="K3427" s="605"/>
      <c r="L3427" s="605"/>
      <c r="M3427" s="605"/>
      <c r="N3427" s="605"/>
      <c r="O3427" s="605"/>
      <c r="P3427" s="605"/>
      <c r="Q3427" s="605"/>
    </row>
    <row r="3428" spans="6:17" x14ac:dyDescent="0.2">
      <c r="F3428" s="605"/>
      <c r="G3428" s="605"/>
      <c r="H3428" s="605"/>
      <c r="I3428" s="605"/>
      <c r="J3428" s="605"/>
      <c r="K3428" s="605"/>
      <c r="L3428" s="605"/>
      <c r="M3428" s="605"/>
      <c r="N3428" s="605"/>
      <c r="O3428" s="605"/>
      <c r="P3428" s="605"/>
      <c r="Q3428" s="605"/>
    </row>
    <row r="3429" spans="6:17" x14ac:dyDescent="0.2">
      <c r="F3429" s="605"/>
      <c r="G3429" s="605"/>
      <c r="H3429" s="605"/>
      <c r="I3429" s="605"/>
      <c r="J3429" s="605"/>
      <c r="K3429" s="605"/>
      <c r="L3429" s="605"/>
      <c r="M3429" s="605"/>
      <c r="N3429" s="605"/>
      <c r="O3429" s="605"/>
      <c r="P3429" s="605"/>
      <c r="Q3429" s="605"/>
    </row>
    <row r="3430" spans="6:17" x14ac:dyDescent="0.2">
      <c r="F3430" s="605"/>
      <c r="G3430" s="605"/>
      <c r="H3430" s="605"/>
      <c r="I3430" s="605"/>
      <c r="J3430" s="605"/>
      <c r="K3430" s="605"/>
      <c r="L3430" s="605"/>
      <c r="M3430" s="605"/>
      <c r="N3430" s="605"/>
      <c r="O3430" s="605"/>
      <c r="P3430" s="605"/>
      <c r="Q3430" s="605"/>
    </row>
    <row r="3431" spans="6:17" x14ac:dyDescent="0.2">
      <c r="F3431" s="605"/>
      <c r="G3431" s="605"/>
      <c r="H3431" s="605"/>
      <c r="I3431" s="605"/>
      <c r="J3431" s="605"/>
      <c r="K3431" s="605"/>
      <c r="L3431" s="605"/>
      <c r="M3431" s="605"/>
      <c r="N3431" s="605"/>
      <c r="O3431" s="605"/>
      <c r="P3431" s="605"/>
      <c r="Q3431" s="605"/>
    </row>
    <row r="3432" spans="6:17" x14ac:dyDescent="0.2">
      <c r="F3432" s="605"/>
      <c r="G3432" s="605"/>
      <c r="H3432" s="605"/>
      <c r="I3432" s="605"/>
      <c r="J3432" s="605"/>
      <c r="K3432" s="605"/>
      <c r="L3432" s="605"/>
      <c r="M3432" s="605"/>
      <c r="N3432" s="605"/>
      <c r="O3432" s="605"/>
      <c r="P3432" s="605"/>
      <c r="Q3432" s="605"/>
    </row>
    <row r="3433" spans="6:17" x14ac:dyDescent="0.2">
      <c r="F3433" s="605"/>
      <c r="G3433" s="605"/>
      <c r="H3433" s="605"/>
      <c r="I3433" s="605"/>
      <c r="J3433" s="605"/>
      <c r="K3433" s="605"/>
      <c r="L3433" s="605"/>
      <c r="M3433" s="605"/>
      <c r="N3433" s="605"/>
      <c r="O3433" s="605"/>
      <c r="P3433" s="605"/>
      <c r="Q3433" s="605"/>
    </row>
  </sheetData>
  <mergeCells count="51">
    <mergeCell ref="A70:I70"/>
    <mergeCell ref="A71:I71"/>
    <mergeCell ref="A72:I72"/>
    <mergeCell ref="A73:I73"/>
    <mergeCell ref="A74:I74"/>
    <mergeCell ref="A64:I64"/>
    <mergeCell ref="A65:I65"/>
    <mergeCell ref="A66:I66"/>
    <mergeCell ref="A67:I67"/>
    <mergeCell ref="A68:I68"/>
    <mergeCell ref="A69:I69"/>
    <mergeCell ref="A58:I58"/>
    <mergeCell ref="A59:I59"/>
    <mergeCell ref="A60:I60"/>
    <mergeCell ref="A61:I61"/>
    <mergeCell ref="A62:I62"/>
    <mergeCell ref="A63:I63"/>
    <mergeCell ref="A45:Q45"/>
    <mergeCell ref="A53:I53"/>
    <mergeCell ref="A54:Q54"/>
    <mergeCell ref="A55:I55"/>
    <mergeCell ref="A56:I56"/>
    <mergeCell ref="A57:I57"/>
    <mergeCell ref="A29:Q29"/>
    <mergeCell ref="A32:I32"/>
    <mergeCell ref="A33:Q33"/>
    <mergeCell ref="A38:I38"/>
    <mergeCell ref="A39:Q39"/>
    <mergeCell ref="A44:I44"/>
    <mergeCell ref="N25:N27"/>
    <mergeCell ref="O25:O27"/>
    <mergeCell ref="P25:P27"/>
    <mergeCell ref="Q25:Q27"/>
    <mergeCell ref="F26:F27"/>
    <mergeCell ref="G26:I26"/>
    <mergeCell ref="J26:J27"/>
    <mergeCell ref="K26:M26"/>
    <mergeCell ref="J21:K21"/>
    <mergeCell ref="A25:A27"/>
    <mergeCell ref="B25:B27"/>
    <mergeCell ref="C25:C27"/>
    <mergeCell ref="D25:D27"/>
    <mergeCell ref="E25:E27"/>
    <mergeCell ref="F25:I25"/>
    <mergeCell ref="J25:M25"/>
    <mergeCell ref="D12:O12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AK162"/>
  <sheetViews>
    <sheetView view="pageBreakPreview" topLeftCell="J28" zoomScale="75" zoomScaleNormal="100" zoomScaleSheetLayoutView="75" workbookViewId="0">
      <selection activeCell="H29" sqref="H29"/>
    </sheetView>
  </sheetViews>
  <sheetFormatPr defaultRowHeight="15.75" x14ac:dyDescent="0.25"/>
  <cols>
    <col min="1" max="1" width="6.5703125" style="129" customWidth="1"/>
    <col min="2" max="2" width="58.85546875" style="129" customWidth="1"/>
    <col min="3" max="3" width="12.28515625" style="130" customWidth="1"/>
    <col min="4" max="4" width="12.28515625" style="144" customWidth="1"/>
    <col min="5" max="5" width="13.5703125" style="145" customWidth="1"/>
    <col min="6" max="6" width="15.140625" style="130" customWidth="1"/>
    <col min="7" max="7" width="16.7109375" style="130" customWidth="1"/>
    <col min="8" max="8" width="15.85546875" style="130" customWidth="1"/>
    <col min="9" max="9" width="14.42578125" style="129" customWidth="1"/>
    <col min="10" max="10" width="18" style="129" customWidth="1"/>
    <col min="11" max="11" width="7.140625" style="130" customWidth="1"/>
    <col min="12" max="26" width="6.7109375" style="130" customWidth="1"/>
    <col min="27" max="27" width="8.5703125" style="130" customWidth="1"/>
    <col min="28" max="28" width="6.7109375" style="130" customWidth="1"/>
    <col min="29" max="29" width="16.140625" style="130" customWidth="1"/>
    <col min="30" max="30" width="16.28515625" style="130" customWidth="1"/>
    <col min="31" max="31" width="17.28515625" style="130" customWidth="1"/>
    <col min="32" max="32" width="18.85546875" style="130" customWidth="1"/>
    <col min="33" max="33" width="19.85546875" style="130" customWidth="1"/>
    <col min="34" max="34" width="20.28515625" style="130" customWidth="1"/>
    <col min="35" max="35" width="9.140625" style="129"/>
    <col min="36" max="36" width="19.85546875" style="129" customWidth="1"/>
    <col min="37" max="37" width="16.7109375" style="129" customWidth="1"/>
    <col min="38" max="16384" width="9.140625" style="129"/>
  </cols>
  <sheetData>
    <row r="1" spans="1:37" s="2" customFormat="1" ht="20.25" x14ac:dyDescent="0.3">
      <c r="C1" s="136"/>
      <c r="D1" s="138"/>
      <c r="E1" s="139"/>
      <c r="F1" s="136"/>
      <c r="G1" s="136"/>
      <c r="H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45"/>
      <c r="AC1" s="45"/>
      <c r="AD1" s="136"/>
      <c r="AE1" s="136"/>
      <c r="AF1" s="1013" t="s">
        <v>268</v>
      </c>
      <c r="AG1" s="1013"/>
      <c r="AH1" s="1013"/>
    </row>
    <row r="2" spans="1:37" s="2" customFormat="1" ht="39" customHeight="1" x14ac:dyDescent="0.3">
      <c r="C2" s="136"/>
      <c r="D2" s="138"/>
      <c r="E2" s="139"/>
      <c r="F2" s="136"/>
      <c r="G2" s="136"/>
      <c r="H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45"/>
      <c r="AC2" s="45"/>
      <c r="AD2" s="136"/>
      <c r="AE2" s="136"/>
      <c r="AF2" s="1013" t="s">
        <v>269</v>
      </c>
      <c r="AG2" s="1013"/>
      <c r="AH2" s="1013"/>
    </row>
    <row r="3" spans="1:37" s="2" customFormat="1" ht="20.25" x14ac:dyDescent="0.3">
      <c r="C3" s="136"/>
      <c r="D3" s="138"/>
      <c r="E3" s="139"/>
      <c r="F3" s="136"/>
      <c r="G3" s="136"/>
      <c r="H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9"/>
      <c r="AC3" s="47"/>
      <c r="AD3" s="47"/>
      <c r="AE3" s="136"/>
      <c r="AF3" s="47" t="s">
        <v>617</v>
      </c>
      <c r="AG3" s="138"/>
      <c r="AH3" s="268"/>
    </row>
    <row r="4" spans="1:37" s="2" customFormat="1" ht="20.25" x14ac:dyDescent="0.3">
      <c r="C4" s="136"/>
      <c r="D4" s="138"/>
      <c r="E4" s="139"/>
      <c r="F4" s="136"/>
      <c r="G4" s="136"/>
      <c r="H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47"/>
      <c r="AC4" s="47"/>
      <c r="AD4" s="47"/>
      <c r="AE4" s="136"/>
      <c r="AF4" s="47"/>
      <c r="AG4" s="355"/>
      <c r="AH4" s="135"/>
    </row>
    <row r="5" spans="1:37" s="2" customFormat="1" ht="20.25" x14ac:dyDescent="0.3">
      <c r="A5" s="1014" t="s">
        <v>131</v>
      </c>
      <c r="B5" s="1014"/>
      <c r="C5" s="1014"/>
      <c r="D5" s="1014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</row>
    <row r="6" spans="1:37" s="2" customFormat="1" ht="20.25" x14ac:dyDescent="0.3">
      <c r="A6" s="1014" t="s">
        <v>605</v>
      </c>
      <c r="B6" s="1014"/>
      <c r="C6" s="1014"/>
      <c r="D6" s="1014"/>
      <c r="E6" s="1014"/>
      <c r="F6" s="1014"/>
      <c r="G6" s="1014"/>
      <c r="H6" s="1014"/>
      <c r="I6" s="1014"/>
      <c r="J6" s="1014"/>
      <c r="K6" s="1014"/>
      <c r="L6" s="1014"/>
      <c r="M6" s="1014"/>
      <c r="N6" s="1014"/>
      <c r="O6" s="1014"/>
      <c r="P6" s="1014"/>
      <c r="Q6" s="1014"/>
      <c r="R6" s="1014"/>
      <c r="S6" s="1014"/>
      <c r="T6" s="1014"/>
      <c r="U6" s="1014"/>
      <c r="V6" s="1014"/>
      <c r="W6" s="1014"/>
      <c r="X6" s="1014"/>
      <c r="Y6" s="1014"/>
      <c r="Z6" s="1014"/>
      <c r="AA6" s="1014"/>
      <c r="AB6" s="1014"/>
      <c r="AC6" s="1014"/>
      <c r="AD6" s="1014"/>
      <c r="AE6" s="1014"/>
      <c r="AF6" s="1014"/>
      <c r="AG6" s="1014"/>
      <c r="AH6" s="1014"/>
    </row>
    <row r="7" spans="1:37" ht="16.5" thickBot="1" x14ac:dyDescent="0.3">
      <c r="AH7" s="130" t="s">
        <v>132</v>
      </c>
    </row>
    <row r="8" spans="1:37" x14ac:dyDescent="0.25">
      <c r="A8" s="1015" t="s">
        <v>2</v>
      </c>
      <c r="B8" s="1018" t="s">
        <v>113</v>
      </c>
      <c r="C8" s="1021" t="s">
        <v>133</v>
      </c>
      <c r="D8" s="1023" t="s">
        <v>134</v>
      </c>
      <c r="E8" s="1024"/>
      <c r="F8" s="1018" t="s">
        <v>135</v>
      </c>
      <c r="G8" s="1018" t="s">
        <v>136</v>
      </c>
      <c r="H8" s="1021" t="s">
        <v>137</v>
      </c>
      <c r="I8" s="1021" t="s">
        <v>138</v>
      </c>
      <c r="J8" s="1021" t="s">
        <v>139</v>
      </c>
      <c r="K8" s="1027" t="s">
        <v>69</v>
      </c>
      <c r="L8" s="1028"/>
      <c r="M8" s="1028"/>
      <c r="N8" s="1028"/>
      <c r="O8" s="1028"/>
      <c r="P8" s="1028"/>
      <c r="Q8" s="1028"/>
      <c r="R8" s="1028"/>
      <c r="S8" s="1028"/>
      <c r="T8" s="1028"/>
      <c r="U8" s="1028"/>
      <c r="V8" s="1028"/>
      <c r="W8" s="1028"/>
      <c r="X8" s="1028"/>
      <c r="Y8" s="1028"/>
      <c r="Z8" s="1028"/>
      <c r="AA8" s="1028"/>
      <c r="AB8" s="1036"/>
      <c r="AC8" s="1027" t="s">
        <v>140</v>
      </c>
      <c r="AD8" s="1028"/>
      <c r="AE8" s="1028"/>
      <c r="AF8" s="1028"/>
      <c r="AG8" s="1028"/>
      <c r="AH8" s="1029"/>
    </row>
    <row r="9" spans="1:37" ht="33" customHeight="1" x14ac:dyDescent="0.25">
      <c r="A9" s="1016"/>
      <c r="B9" s="1019"/>
      <c r="C9" s="1022"/>
      <c r="D9" s="1025"/>
      <c r="E9" s="1026"/>
      <c r="F9" s="1019"/>
      <c r="G9" s="1019"/>
      <c r="H9" s="1022"/>
      <c r="I9" s="1022"/>
      <c r="J9" s="1022"/>
      <c r="K9" s="1025" t="s">
        <v>141</v>
      </c>
      <c r="L9" s="1030"/>
      <c r="M9" s="1026"/>
      <c r="N9" s="1031" t="s">
        <v>142</v>
      </c>
      <c r="O9" s="1032"/>
      <c r="P9" s="1033"/>
      <c r="Q9" s="1031" t="s">
        <v>143</v>
      </c>
      <c r="R9" s="1032"/>
      <c r="S9" s="1033"/>
      <c r="T9" s="1031" t="s">
        <v>144</v>
      </c>
      <c r="U9" s="1032"/>
      <c r="V9" s="1033"/>
      <c r="W9" s="1031" t="s">
        <v>145</v>
      </c>
      <c r="X9" s="1032"/>
      <c r="Y9" s="1033"/>
      <c r="Z9" s="1031" t="s">
        <v>122</v>
      </c>
      <c r="AA9" s="1032"/>
      <c r="AB9" s="1033"/>
      <c r="AC9" s="77" t="s">
        <v>141</v>
      </c>
      <c r="AD9" s="77" t="s">
        <v>142</v>
      </c>
      <c r="AE9" s="77" t="s">
        <v>143</v>
      </c>
      <c r="AF9" s="77" t="s">
        <v>144</v>
      </c>
      <c r="AG9" s="77" t="s">
        <v>145</v>
      </c>
      <c r="AH9" s="357" t="s">
        <v>122</v>
      </c>
    </row>
    <row r="10" spans="1:37" x14ac:dyDescent="0.25">
      <c r="A10" s="1017"/>
      <c r="B10" s="1020"/>
      <c r="C10" s="77" t="s">
        <v>146</v>
      </c>
      <c r="D10" s="1031" t="s">
        <v>147</v>
      </c>
      <c r="E10" s="1033"/>
      <c r="F10" s="1020"/>
      <c r="G10" s="1020"/>
      <c r="H10" s="77" t="s">
        <v>148</v>
      </c>
      <c r="I10" s="77" t="s">
        <v>148</v>
      </c>
      <c r="J10" s="77" t="s">
        <v>148</v>
      </c>
      <c r="K10" s="77" t="s">
        <v>71</v>
      </c>
      <c r="L10" s="77" t="s">
        <v>72</v>
      </c>
      <c r="M10" s="77" t="s">
        <v>73</v>
      </c>
      <c r="N10" s="77" t="s">
        <v>71</v>
      </c>
      <c r="O10" s="77" t="s">
        <v>72</v>
      </c>
      <c r="P10" s="77" t="s">
        <v>73</v>
      </c>
      <c r="Q10" s="77" t="s">
        <v>71</v>
      </c>
      <c r="R10" s="77" t="s">
        <v>72</v>
      </c>
      <c r="S10" s="77" t="s">
        <v>73</v>
      </c>
      <c r="T10" s="77" t="s">
        <v>71</v>
      </c>
      <c r="U10" s="77" t="s">
        <v>72</v>
      </c>
      <c r="V10" s="77" t="s">
        <v>73</v>
      </c>
      <c r="W10" s="77" t="s">
        <v>71</v>
      </c>
      <c r="X10" s="77" t="s">
        <v>72</v>
      </c>
      <c r="Y10" s="77" t="s">
        <v>73</v>
      </c>
      <c r="Z10" s="77" t="s">
        <v>71</v>
      </c>
      <c r="AA10" s="77" t="s">
        <v>72</v>
      </c>
      <c r="AB10" s="77" t="s">
        <v>73</v>
      </c>
      <c r="AC10" s="77" t="s">
        <v>148</v>
      </c>
      <c r="AD10" s="77" t="s">
        <v>148</v>
      </c>
      <c r="AE10" s="77" t="s">
        <v>148</v>
      </c>
      <c r="AF10" s="77" t="s">
        <v>148</v>
      </c>
      <c r="AG10" s="77" t="s">
        <v>148</v>
      </c>
      <c r="AH10" s="357" t="s">
        <v>148</v>
      </c>
    </row>
    <row r="11" spans="1:37" x14ac:dyDescent="0.25">
      <c r="A11" s="358"/>
      <c r="B11" s="149" t="s">
        <v>93</v>
      </c>
      <c r="C11" s="149"/>
      <c r="D11" s="150"/>
      <c r="E11" s="151"/>
      <c r="F11" s="149"/>
      <c r="G11" s="149"/>
      <c r="H11" s="152">
        <f t="shared" ref="H11:AH11" si="0">H12+H118</f>
        <v>87.639917148582342</v>
      </c>
      <c r="I11" s="152">
        <f t="shared" si="0"/>
        <v>0</v>
      </c>
      <c r="J11" s="152">
        <f t="shared" si="0"/>
        <v>0</v>
      </c>
      <c r="K11" s="153">
        <f t="shared" si="0"/>
        <v>0</v>
      </c>
      <c r="L11" s="153">
        <f t="shared" si="0"/>
        <v>0</v>
      </c>
      <c r="M11" s="153">
        <f t="shared" si="0"/>
        <v>0</v>
      </c>
      <c r="N11" s="153">
        <f t="shared" si="0"/>
        <v>0</v>
      </c>
      <c r="O11" s="153">
        <f t="shared" si="0"/>
        <v>0</v>
      </c>
      <c r="P11" s="153">
        <f t="shared" si="0"/>
        <v>0</v>
      </c>
      <c r="Q11" s="153">
        <f t="shared" si="0"/>
        <v>1.6179999999999999</v>
      </c>
      <c r="R11" s="153">
        <f t="shared" si="0"/>
        <v>5.7</v>
      </c>
      <c r="S11" s="153">
        <f t="shared" si="0"/>
        <v>1.8179775280898878</v>
      </c>
      <c r="T11" s="153">
        <f t="shared" si="0"/>
        <v>0.89</v>
      </c>
      <c r="U11" s="153">
        <f t="shared" si="0"/>
        <v>2.2000000000000002</v>
      </c>
      <c r="V11" s="153">
        <f t="shared" si="0"/>
        <v>1</v>
      </c>
      <c r="W11" s="153">
        <f t="shared" si="0"/>
        <v>0</v>
      </c>
      <c r="X11" s="153">
        <f t="shared" si="0"/>
        <v>8.39</v>
      </c>
      <c r="Y11" s="153">
        <f t="shared" si="0"/>
        <v>0</v>
      </c>
      <c r="Z11" s="153">
        <f t="shared" si="0"/>
        <v>2.508</v>
      </c>
      <c r="AA11" s="153">
        <f t="shared" si="0"/>
        <v>17.089999999999996</v>
      </c>
      <c r="AB11" s="153">
        <f t="shared" si="0"/>
        <v>2.8179775280898878</v>
      </c>
      <c r="AC11" s="153">
        <f t="shared" si="0"/>
        <v>14.204875400000001</v>
      </c>
      <c r="AD11" s="152">
        <f t="shared" si="0"/>
        <v>14.1143576</v>
      </c>
      <c r="AE11" s="152">
        <f t="shared" si="0"/>
        <v>20.2122186</v>
      </c>
      <c r="AF11" s="152">
        <f t="shared" si="0"/>
        <v>21.924673989999999</v>
      </c>
      <c r="AG11" s="152">
        <f t="shared" si="0"/>
        <v>17.18379917</v>
      </c>
      <c r="AH11" s="359">
        <f t="shared" si="0"/>
        <v>87.63992476</v>
      </c>
    </row>
    <row r="12" spans="1:37" s="157" customFormat="1" x14ac:dyDescent="0.25">
      <c r="A12" s="360">
        <v>1</v>
      </c>
      <c r="B12" s="114" t="s">
        <v>92</v>
      </c>
      <c r="C12" s="114"/>
      <c r="D12" s="154"/>
      <c r="E12" s="155"/>
      <c r="F12" s="114"/>
      <c r="G12" s="114"/>
      <c r="H12" s="117">
        <f t="shared" ref="H12:AH12" si="1">H13+H73+H75+H116</f>
        <v>87.639917148582342</v>
      </c>
      <c r="I12" s="156">
        <f t="shared" si="1"/>
        <v>0</v>
      </c>
      <c r="J12" s="156">
        <f t="shared" si="1"/>
        <v>0</v>
      </c>
      <c r="K12" s="156">
        <f t="shared" si="1"/>
        <v>0</v>
      </c>
      <c r="L12" s="156">
        <f t="shared" si="1"/>
        <v>0</v>
      </c>
      <c r="M12" s="156">
        <f t="shared" si="1"/>
        <v>0</v>
      </c>
      <c r="N12" s="156">
        <f t="shared" si="1"/>
        <v>0</v>
      </c>
      <c r="O12" s="156">
        <f t="shared" si="1"/>
        <v>0</v>
      </c>
      <c r="P12" s="156">
        <f t="shared" si="1"/>
        <v>0</v>
      </c>
      <c r="Q12" s="156">
        <f t="shared" si="1"/>
        <v>1.6179999999999999</v>
      </c>
      <c r="R12" s="156">
        <f t="shared" si="1"/>
        <v>5.7</v>
      </c>
      <c r="S12" s="156">
        <f t="shared" si="1"/>
        <v>1.8179775280898878</v>
      </c>
      <c r="T12" s="156">
        <f t="shared" si="1"/>
        <v>0.89</v>
      </c>
      <c r="U12" s="156">
        <f t="shared" si="1"/>
        <v>2.2000000000000002</v>
      </c>
      <c r="V12" s="156">
        <f t="shared" si="1"/>
        <v>1</v>
      </c>
      <c r="W12" s="156">
        <f t="shared" si="1"/>
        <v>0</v>
      </c>
      <c r="X12" s="156">
        <f t="shared" si="1"/>
        <v>8.39</v>
      </c>
      <c r="Y12" s="156">
        <f t="shared" si="1"/>
        <v>0</v>
      </c>
      <c r="Z12" s="156">
        <f t="shared" si="1"/>
        <v>2.508</v>
      </c>
      <c r="AA12" s="156">
        <f t="shared" si="1"/>
        <v>17.089999999999996</v>
      </c>
      <c r="AB12" s="156">
        <f t="shared" si="1"/>
        <v>2.8179775280898878</v>
      </c>
      <c r="AC12" s="156">
        <f t="shared" si="1"/>
        <v>14.204875400000001</v>
      </c>
      <c r="AD12" s="117">
        <f t="shared" si="1"/>
        <v>14.1143576</v>
      </c>
      <c r="AE12" s="117">
        <f t="shared" si="1"/>
        <v>20.2122186</v>
      </c>
      <c r="AF12" s="117">
        <f t="shared" si="1"/>
        <v>21.924673989999999</v>
      </c>
      <c r="AG12" s="117">
        <f t="shared" si="1"/>
        <v>17.18379917</v>
      </c>
      <c r="AH12" s="361">
        <f t="shared" si="1"/>
        <v>87.63992476</v>
      </c>
    </row>
    <row r="13" spans="1:37" ht="31.5" x14ac:dyDescent="0.25">
      <c r="A13" s="362" t="s">
        <v>91</v>
      </c>
      <c r="B13" s="114" t="s">
        <v>78</v>
      </c>
      <c r="C13" s="114"/>
      <c r="D13" s="154"/>
      <c r="E13" s="155"/>
      <c r="F13" s="114"/>
      <c r="G13" s="114"/>
      <c r="H13" s="117">
        <f>SUM(H14:H30,H41:H56,H68)</f>
        <v>79.580173908582339</v>
      </c>
      <c r="I13" s="156">
        <f>I15+I14+I21+I25+I41+I44+I48+I55+I56</f>
        <v>0</v>
      </c>
      <c r="J13" s="156">
        <f>J15+J14+J21+J25+J41+J44+J48+J55+J56</f>
        <v>0</v>
      </c>
      <c r="K13" s="153">
        <f t="shared" ref="K13:P13" si="2">K14</f>
        <v>0</v>
      </c>
      <c r="L13" s="158">
        <f t="shared" si="2"/>
        <v>0</v>
      </c>
      <c r="M13" s="159">
        <f t="shared" si="2"/>
        <v>0</v>
      </c>
      <c r="N13" s="153">
        <f t="shared" si="2"/>
        <v>0</v>
      </c>
      <c r="O13" s="158">
        <f t="shared" si="2"/>
        <v>0</v>
      </c>
      <c r="P13" s="159">
        <f t="shared" si="2"/>
        <v>0</v>
      </c>
      <c r="Q13" s="153">
        <f>SUM(Q14:Q20)</f>
        <v>1.6179999999999999</v>
      </c>
      <c r="R13" s="160">
        <f>SUM(R14:R20)</f>
        <v>5.7</v>
      </c>
      <c r="S13" s="161">
        <f>SUM(S14:S20)</f>
        <v>1.8179775280898878</v>
      </c>
      <c r="T13" s="153">
        <f>SUM(T21:T26)</f>
        <v>0.89</v>
      </c>
      <c r="U13" s="158">
        <f>SUM(U21:U26)</f>
        <v>2.2000000000000002</v>
      </c>
      <c r="V13" s="159">
        <f>SUM(V21:V26)</f>
        <v>1</v>
      </c>
      <c r="W13" s="153">
        <f>SUM(W41:W67)</f>
        <v>0</v>
      </c>
      <c r="X13" s="158">
        <f>SUM(X41:X71)</f>
        <v>8.39</v>
      </c>
      <c r="Y13" s="159">
        <f>SUM(Y41:Y67)</f>
        <v>0</v>
      </c>
      <c r="Z13" s="153">
        <f>SUM(Z14:Z67)</f>
        <v>2.508</v>
      </c>
      <c r="AA13" s="158">
        <f>SUM(AA14:AA67)</f>
        <v>17.089999999999996</v>
      </c>
      <c r="AB13" s="159">
        <f>SUM(AB14:AB67)</f>
        <v>2.8179775280898878</v>
      </c>
      <c r="AC13" s="162">
        <f>ROUND(SUM(AC14),8)</f>
        <v>14.204875400000001</v>
      </c>
      <c r="AD13" s="162">
        <f>ROUND(SUM(AD14),8)</f>
        <v>14.1143576</v>
      </c>
      <c r="AE13" s="162">
        <f>ROUND(SUM(AE14:AE20),8)</f>
        <v>20.2122186</v>
      </c>
      <c r="AF13" s="162">
        <f>ROUND(SUM(AF21:AF30),8)</f>
        <v>13.864930749999999</v>
      </c>
      <c r="AG13" s="162">
        <f>ROUND(SUM(AG41:AG54,AG55,AG56,AG68),8)</f>
        <v>17.18379917</v>
      </c>
      <c r="AH13" s="363">
        <f t="shared" ref="AH13:AH20" si="3">AC13+AD13+AE13+AF13+AG13</f>
        <v>79.580181519999996</v>
      </c>
      <c r="AJ13" s="986"/>
    </row>
    <row r="14" spans="1:37" s="145" customFormat="1" ht="63" x14ac:dyDescent="0.25">
      <c r="A14" s="364">
        <v>1</v>
      </c>
      <c r="B14" s="113" t="s">
        <v>34</v>
      </c>
      <c r="C14" s="163" t="s">
        <v>149</v>
      </c>
      <c r="D14" s="164"/>
      <c r="E14" s="100"/>
      <c r="F14" s="165">
        <v>2012</v>
      </c>
      <c r="G14" s="166">
        <v>2014</v>
      </c>
      <c r="H14" s="177">
        <f>AC14+AD14+AE14</f>
        <v>42.432151000000005</v>
      </c>
      <c r="I14" s="167"/>
      <c r="J14" s="168"/>
      <c r="K14" s="169"/>
      <c r="L14" s="169"/>
      <c r="M14" s="169"/>
      <c r="N14" s="170"/>
      <c r="O14" s="171"/>
      <c r="P14" s="172"/>
      <c r="Q14" s="173"/>
      <c r="R14" s="173"/>
      <c r="S14" s="173"/>
      <c r="T14" s="165"/>
      <c r="U14" s="165"/>
      <c r="V14" s="165"/>
      <c r="W14" s="165"/>
      <c r="X14" s="165"/>
      <c r="Y14" s="165"/>
      <c r="Z14" s="174">
        <f t="shared" ref="Z14:AB17" si="4">K14+N14+Q14+T14+W14</f>
        <v>0</v>
      </c>
      <c r="AA14" s="175">
        <f t="shared" si="4"/>
        <v>0</v>
      </c>
      <c r="AB14" s="176">
        <f t="shared" si="4"/>
        <v>0</v>
      </c>
      <c r="AC14" s="177">
        <v>14.204875400000001</v>
      </c>
      <c r="AD14" s="177">
        <v>14.1143576</v>
      </c>
      <c r="AE14" s="178">
        <f>11.9601*1.18</f>
        <v>14.112918000000001</v>
      </c>
      <c r="AF14" s="177"/>
      <c r="AG14" s="177"/>
      <c r="AH14" s="365">
        <f t="shared" si="3"/>
        <v>42.432151000000005</v>
      </c>
      <c r="AJ14" s="179"/>
      <c r="AK14" s="180"/>
    </row>
    <row r="15" spans="1:37" s="145" customFormat="1" ht="63" x14ac:dyDescent="0.25">
      <c r="A15" s="364">
        <v>2</v>
      </c>
      <c r="B15" s="72" t="s">
        <v>150</v>
      </c>
      <c r="C15" s="163" t="s">
        <v>149</v>
      </c>
      <c r="D15" s="181" t="s">
        <v>71</v>
      </c>
      <c r="E15" s="182">
        <f>ROUND((1000-630)*0.89/1000,3)</f>
        <v>0.32900000000000001</v>
      </c>
      <c r="F15" s="183">
        <v>2014</v>
      </c>
      <c r="G15" s="163">
        <v>2014</v>
      </c>
      <c r="H15" s="192">
        <f>0.48305*1.18</f>
        <v>0.56999899999999992</v>
      </c>
      <c r="I15" s="184"/>
      <c r="J15" s="184"/>
      <c r="K15" s="185"/>
      <c r="L15" s="185"/>
      <c r="M15" s="185"/>
      <c r="N15" s="186"/>
      <c r="O15" s="187"/>
      <c r="P15" s="188"/>
      <c r="Q15" s="189">
        <f>E15</f>
        <v>0.32900000000000001</v>
      </c>
      <c r="R15" s="189"/>
      <c r="S15" s="189">
        <f>Q15/0.89</f>
        <v>0.36966292134831463</v>
      </c>
      <c r="T15" s="183"/>
      <c r="U15" s="183"/>
      <c r="V15" s="183"/>
      <c r="W15" s="183"/>
      <c r="X15" s="183"/>
      <c r="Y15" s="183"/>
      <c r="Z15" s="174">
        <f t="shared" si="4"/>
        <v>0.32900000000000001</v>
      </c>
      <c r="AA15" s="190">
        <f t="shared" si="4"/>
        <v>0</v>
      </c>
      <c r="AB15" s="191">
        <f t="shared" si="4"/>
        <v>0.36966292134831463</v>
      </c>
      <c r="AC15" s="192"/>
      <c r="AD15" s="192"/>
      <c r="AE15" s="193">
        <f>H15</f>
        <v>0.56999899999999992</v>
      </c>
      <c r="AF15" s="192"/>
      <c r="AG15" s="937"/>
      <c r="AH15" s="366">
        <f t="shared" si="3"/>
        <v>0.56999899999999992</v>
      </c>
      <c r="AJ15" s="179"/>
    </row>
    <row r="16" spans="1:37" s="145" customFormat="1" ht="47.25" x14ac:dyDescent="0.25">
      <c r="A16" s="367">
        <v>3</v>
      </c>
      <c r="B16" s="194" t="s">
        <v>233</v>
      </c>
      <c r="C16" s="166" t="s">
        <v>149</v>
      </c>
      <c r="D16" s="164" t="s">
        <v>72</v>
      </c>
      <c r="E16" s="100">
        <f>5.05+0.35+0.3</f>
        <v>5.6999999999999993</v>
      </c>
      <c r="F16" s="165">
        <v>2014</v>
      </c>
      <c r="G16" s="166">
        <v>2015</v>
      </c>
      <c r="H16" s="177">
        <f>AE16</f>
        <v>2.242</v>
      </c>
      <c r="I16" s="168"/>
      <c r="J16" s="168"/>
      <c r="K16" s="169"/>
      <c r="L16" s="169"/>
      <c r="M16" s="169"/>
      <c r="N16" s="170"/>
      <c r="O16" s="171"/>
      <c r="P16" s="172"/>
      <c r="Q16" s="173"/>
      <c r="R16" s="173">
        <v>5.7</v>
      </c>
      <c r="S16" s="173"/>
      <c r="T16" s="165"/>
      <c r="U16" s="165"/>
      <c r="V16" s="165"/>
      <c r="W16" s="165"/>
      <c r="X16" s="165"/>
      <c r="Y16" s="165"/>
      <c r="Z16" s="174">
        <f t="shared" si="4"/>
        <v>0</v>
      </c>
      <c r="AA16" s="190">
        <f t="shared" si="4"/>
        <v>5.7</v>
      </c>
      <c r="AB16" s="191">
        <f t="shared" si="4"/>
        <v>0</v>
      </c>
      <c r="AC16" s="177"/>
      <c r="AD16" s="177"/>
      <c r="AE16" s="178">
        <f>1.9*1.18</f>
        <v>2.242</v>
      </c>
      <c r="AF16" s="177"/>
      <c r="AG16" s="177"/>
      <c r="AH16" s="366">
        <f t="shared" si="3"/>
        <v>2.242</v>
      </c>
      <c r="AJ16" s="179"/>
    </row>
    <row r="17" spans="1:36" s="205" customFormat="1" ht="78.75" x14ac:dyDescent="0.25">
      <c r="A17" s="368">
        <v>4</v>
      </c>
      <c r="B17" s="195" t="s">
        <v>185</v>
      </c>
      <c r="C17" s="165" t="s">
        <v>149</v>
      </c>
      <c r="D17" s="196" t="s">
        <v>71</v>
      </c>
      <c r="E17" s="91">
        <f>ROUND(2*(400-320)*0.89/1000,3)</f>
        <v>0.14199999999999999</v>
      </c>
      <c r="F17" s="165">
        <v>2014</v>
      </c>
      <c r="G17" s="165">
        <v>2014</v>
      </c>
      <c r="H17" s="203">
        <f>2*0.3508848</f>
        <v>0.70176959999999999</v>
      </c>
      <c r="I17" s="198"/>
      <c r="J17" s="198"/>
      <c r="K17" s="169"/>
      <c r="L17" s="169"/>
      <c r="M17" s="169"/>
      <c r="N17" s="170"/>
      <c r="O17" s="171"/>
      <c r="P17" s="172"/>
      <c r="Q17" s="199">
        <f>E17</f>
        <v>0.14199999999999999</v>
      </c>
      <c r="R17" s="199"/>
      <c r="S17" s="199">
        <f>Q17/0.89</f>
        <v>0.15955056179775279</v>
      </c>
      <c r="T17" s="165"/>
      <c r="U17" s="165"/>
      <c r="V17" s="165"/>
      <c r="W17" s="165"/>
      <c r="X17" s="165"/>
      <c r="Y17" s="165"/>
      <c r="Z17" s="200">
        <f t="shared" si="4"/>
        <v>0.14199999999999999</v>
      </c>
      <c r="AA17" s="201">
        <f t="shared" si="4"/>
        <v>0</v>
      </c>
      <c r="AB17" s="202">
        <f t="shared" si="4"/>
        <v>0.15955056179775279</v>
      </c>
      <c r="AC17" s="203"/>
      <c r="AD17" s="203"/>
      <c r="AE17" s="204">
        <f>H17</f>
        <v>0.70176959999999999</v>
      </c>
      <c r="AF17" s="203"/>
      <c r="AG17" s="203"/>
      <c r="AH17" s="369">
        <f t="shared" si="3"/>
        <v>0.70176959999999999</v>
      </c>
      <c r="AJ17" s="179"/>
    </row>
    <row r="18" spans="1:36" s="205" customFormat="1" ht="78.75" x14ac:dyDescent="0.25">
      <c r="A18" s="368">
        <v>5</v>
      </c>
      <c r="B18" s="195" t="s">
        <v>202</v>
      </c>
      <c r="C18" s="165" t="s">
        <v>149</v>
      </c>
      <c r="D18" s="207" t="s">
        <v>71</v>
      </c>
      <c r="E18" s="91">
        <f>ROUND(2*(630-400)*0.89/1000,3)</f>
        <v>0.40899999999999997</v>
      </c>
      <c r="F18" s="165">
        <v>2014</v>
      </c>
      <c r="G18" s="165">
        <v>2014</v>
      </c>
      <c r="H18" s="203">
        <f>2*0.503883</f>
        <v>1.0077659999999999</v>
      </c>
      <c r="I18" s="198"/>
      <c r="J18" s="198"/>
      <c r="K18" s="169"/>
      <c r="L18" s="169"/>
      <c r="M18" s="169"/>
      <c r="N18" s="170"/>
      <c r="O18" s="171"/>
      <c r="P18" s="172"/>
      <c r="Q18" s="199">
        <f>E18</f>
        <v>0.40899999999999997</v>
      </c>
      <c r="R18" s="199"/>
      <c r="S18" s="199">
        <f>Q18/0.89</f>
        <v>0.45955056179775278</v>
      </c>
      <c r="T18" s="165"/>
      <c r="U18" s="165"/>
      <c r="V18" s="165"/>
      <c r="W18" s="165"/>
      <c r="X18" s="165"/>
      <c r="Y18" s="165"/>
      <c r="Z18" s="200">
        <f t="shared" ref="Z18:AB20" si="5">K18+N18+Q18+T18+W18</f>
        <v>0.40899999999999997</v>
      </c>
      <c r="AA18" s="201">
        <f t="shared" si="5"/>
        <v>0</v>
      </c>
      <c r="AB18" s="202">
        <f t="shared" si="5"/>
        <v>0.45955056179775278</v>
      </c>
      <c r="AC18" s="203"/>
      <c r="AD18" s="203"/>
      <c r="AE18" s="204">
        <f>H18</f>
        <v>1.0077659999999999</v>
      </c>
      <c r="AF18" s="203"/>
      <c r="AG18" s="203"/>
      <c r="AH18" s="369">
        <f t="shared" si="3"/>
        <v>1.0077659999999999</v>
      </c>
      <c r="AJ18" s="179"/>
    </row>
    <row r="19" spans="1:36" s="205" customFormat="1" ht="63" x14ac:dyDescent="0.25">
      <c r="A19" s="368">
        <v>6</v>
      </c>
      <c r="B19" s="195" t="s">
        <v>204</v>
      </c>
      <c r="C19" s="165" t="s">
        <v>149</v>
      </c>
      <c r="D19" s="196" t="s">
        <v>71</v>
      </c>
      <c r="E19" s="91">
        <f>ROUND((1000-630)*0.89/1000,3)</f>
        <v>0.32900000000000001</v>
      </c>
      <c r="F19" s="165">
        <v>2014</v>
      </c>
      <c r="G19" s="165">
        <v>2014</v>
      </c>
      <c r="H19" s="203">
        <v>0.56999999999999995</v>
      </c>
      <c r="I19" s="198"/>
      <c r="J19" s="198"/>
      <c r="K19" s="169"/>
      <c r="L19" s="169"/>
      <c r="M19" s="169"/>
      <c r="N19" s="170"/>
      <c r="O19" s="171"/>
      <c r="P19" s="172"/>
      <c r="Q19" s="199">
        <f>E19</f>
        <v>0.32900000000000001</v>
      </c>
      <c r="R19" s="199"/>
      <c r="S19" s="199">
        <f>Q19/0.89</f>
        <v>0.36966292134831463</v>
      </c>
      <c r="T19" s="165"/>
      <c r="U19" s="165"/>
      <c r="V19" s="165"/>
      <c r="W19" s="165"/>
      <c r="X19" s="165"/>
      <c r="Y19" s="165"/>
      <c r="Z19" s="200">
        <f t="shared" si="5"/>
        <v>0.32900000000000001</v>
      </c>
      <c r="AA19" s="201">
        <f t="shared" si="5"/>
        <v>0</v>
      </c>
      <c r="AB19" s="202">
        <f t="shared" si="5"/>
        <v>0.36966292134831463</v>
      </c>
      <c r="AC19" s="203"/>
      <c r="AD19" s="203"/>
      <c r="AE19" s="204">
        <f>H19</f>
        <v>0.56999999999999995</v>
      </c>
      <c r="AF19" s="203"/>
      <c r="AG19" s="203"/>
      <c r="AH19" s="369">
        <f t="shared" si="3"/>
        <v>0.56999999999999995</v>
      </c>
      <c r="AJ19" s="179"/>
    </row>
    <row r="20" spans="1:36" s="205" customFormat="1" ht="78.75" x14ac:dyDescent="0.25">
      <c r="A20" s="368">
        <v>7</v>
      </c>
      <c r="B20" s="195" t="s">
        <v>203</v>
      </c>
      <c r="C20" s="165" t="s">
        <v>149</v>
      </c>
      <c r="D20" s="207" t="s">
        <v>71</v>
      </c>
      <c r="E20" s="208">
        <f>ROUND(2*(630-400)*0.89/1000,3)</f>
        <v>0.40899999999999997</v>
      </c>
      <c r="F20" s="165">
        <v>2014</v>
      </c>
      <c r="G20" s="165">
        <v>2014</v>
      </c>
      <c r="H20" s="203">
        <f>2*0.503883</f>
        <v>1.0077659999999999</v>
      </c>
      <c r="I20" s="198"/>
      <c r="J20" s="198"/>
      <c r="K20" s="169"/>
      <c r="L20" s="169"/>
      <c r="M20" s="169"/>
      <c r="N20" s="170"/>
      <c r="O20" s="171"/>
      <c r="P20" s="172"/>
      <c r="Q20" s="199">
        <f>E20</f>
        <v>0.40899999999999997</v>
      </c>
      <c r="R20" s="199"/>
      <c r="S20" s="199">
        <f>Q20/0.89</f>
        <v>0.45955056179775278</v>
      </c>
      <c r="T20" s="165"/>
      <c r="U20" s="165"/>
      <c r="V20" s="165"/>
      <c r="W20" s="165"/>
      <c r="X20" s="165"/>
      <c r="Y20" s="165"/>
      <c r="Z20" s="200">
        <f t="shared" si="5"/>
        <v>0.40899999999999997</v>
      </c>
      <c r="AA20" s="201">
        <f t="shared" si="5"/>
        <v>0</v>
      </c>
      <c r="AB20" s="202">
        <f t="shared" si="5"/>
        <v>0.45955056179775278</v>
      </c>
      <c r="AC20" s="203"/>
      <c r="AD20" s="203"/>
      <c r="AE20" s="204">
        <f>H20</f>
        <v>1.0077659999999999</v>
      </c>
      <c r="AF20" s="203"/>
      <c r="AG20" s="203"/>
      <c r="AH20" s="369">
        <f t="shared" si="3"/>
        <v>1.0077659999999999</v>
      </c>
      <c r="AJ20" s="179"/>
    </row>
    <row r="21" spans="1:36" s="145" customFormat="1" ht="110.25" x14ac:dyDescent="0.25">
      <c r="A21" s="370">
        <v>8</v>
      </c>
      <c r="B21" s="356" t="s">
        <v>289</v>
      </c>
      <c r="C21" s="209" t="s">
        <v>149</v>
      </c>
      <c r="D21" s="164" t="s">
        <v>71</v>
      </c>
      <c r="E21" s="97">
        <v>0.89</v>
      </c>
      <c r="F21" s="165">
        <v>2015</v>
      </c>
      <c r="G21" s="166">
        <v>2015</v>
      </c>
      <c r="H21" s="203">
        <v>4.8837793861999996</v>
      </c>
      <c r="I21" s="167"/>
      <c r="J21" s="168"/>
      <c r="K21" s="169"/>
      <c r="L21" s="169"/>
      <c r="M21" s="169"/>
      <c r="N21" s="197"/>
      <c r="O21" s="197"/>
      <c r="P21" s="165"/>
      <c r="Q21" s="165"/>
      <c r="R21" s="165"/>
      <c r="S21" s="165"/>
      <c r="T21" s="210">
        <v>0.89</v>
      </c>
      <c r="U21" s="210">
        <v>0</v>
      </c>
      <c r="V21" s="210">
        <v>1</v>
      </c>
      <c r="W21" s="165"/>
      <c r="X21" s="165"/>
      <c r="Y21" s="165"/>
      <c r="Z21" s="200">
        <v>0.89</v>
      </c>
      <c r="AA21" s="175">
        <v>0</v>
      </c>
      <c r="AB21" s="176">
        <v>1</v>
      </c>
      <c r="AC21" s="177"/>
      <c r="AD21" s="177"/>
      <c r="AE21" s="177"/>
      <c r="AF21" s="211">
        <v>4.8837793861999996</v>
      </c>
      <c r="AG21" s="177"/>
      <c r="AH21" s="365">
        <v>4.8837793861999996</v>
      </c>
      <c r="AJ21" s="179"/>
    </row>
    <row r="22" spans="1:36" s="145" customFormat="1" ht="31.5" x14ac:dyDescent="0.25">
      <c r="A22" s="371"/>
      <c r="B22" s="235" t="s">
        <v>282</v>
      </c>
      <c r="C22" s="212"/>
      <c r="D22" s="213"/>
      <c r="E22" s="212"/>
      <c r="F22" s="214"/>
      <c r="G22" s="215"/>
      <c r="H22" s="607"/>
      <c r="I22" s="216"/>
      <c r="J22" s="216"/>
      <c r="K22" s="217"/>
      <c r="L22" s="217"/>
      <c r="M22" s="217"/>
      <c r="N22" s="214"/>
      <c r="O22" s="214"/>
      <c r="P22" s="214"/>
      <c r="Q22" s="214"/>
      <c r="R22" s="214"/>
      <c r="S22" s="214"/>
      <c r="T22" s="218"/>
      <c r="U22" s="218"/>
      <c r="V22" s="218"/>
      <c r="W22" s="214"/>
      <c r="X22" s="214"/>
      <c r="Y22" s="214"/>
      <c r="Z22" s="219"/>
      <c r="AA22" s="220"/>
      <c r="AB22" s="221"/>
      <c r="AC22" s="222"/>
      <c r="AD22" s="222"/>
      <c r="AE22" s="222"/>
      <c r="AF22" s="223"/>
      <c r="AG22" s="222"/>
      <c r="AH22" s="372"/>
      <c r="AJ22" s="179"/>
    </row>
    <row r="23" spans="1:36" s="145" customFormat="1" ht="31.5" x14ac:dyDescent="0.25">
      <c r="A23" s="371"/>
      <c r="B23" s="235" t="s">
        <v>212</v>
      </c>
      <c r="C23" s="212"/>
      <c r="D23" s="213" t="s">
        <v>72</v>
      </c>
      <c r="E23" s="101">
        <v>1.2670000000000001</v>
      </c>
      <c r="F23" s="214"/>
      <c r="G23" s="215"/>
      <c r="H23" s="607"/>
      <c r="I23" s="216"/>
      <c r="J23" s="216"/>
      <c r="K23" s="217"/>
      <c r="L23" s="217"/>
      <c r="M23" s="217"/>
      <c r="N23" s="214"/>
      <c r="O23" s="214"/>
      <c r="P23" s="214"/>
      <c r="Q23" s="214"/>
      <c r="R23" s="214"/>
      <c r="S23" s="214"/>
      <c r="T23" s="218"/>
      <c r="U23" s="218"/>
      <c r="V23" s="218"/>
      <c r="W23" s="214"/>
      <c r="X23" s="214"/>
      <c r="Y23" s="214"/>
      <c r="Z23" s="219"/>
      <c r="AA23" s="220"/>
      <c r="AB23" s="221"/>
      <c r="AC23" s="222"/>
      <c r="AD23" s="222"/>
      <c r="AE23" s="222"/>
      <c r="AF23" s="223"/>
      <c r="AG23" s="222"/>
      <c r="AH23" s="372"/>
      <c r="AJ23" s="179"/>
    </row>
    <row r="24" spans="1:36" s="145" customFormat="1" ht="31.5" x14ac:dyDescent="0.25">
      <c r="A24" s="371"/>
      <c r="B24" s="235" t="s">
        <v>219</v>
      </c>
      <c r="C24" s="212"/>
      <c r="D24" s="213" t="s">
        <v>72</v>
      </c>
      <c r="E24" s="101">
        <v>4.0199999999999996</v>
      </c>
      <c r="F24" s="214"/>
      <c r="G24" s="215"/>
      <c r="H24" s="607"/>
      <c r="I24" s="216"/>
      <c r="J24" s="216"/>
      <c r="K24" s="217"/>
      <c r="L24" s="217"/>
      <c r="M24" s="217"/>
      <c r="N24" s="214"/>
      <c r="O24" s="214"/>
      <c r="P24" s="214"/>
      <c r="Q24" s="214"/>
      <c r="R24" s="214"/>
      <c r="S24" s="214"/>
      <c r="T24" s="218"/>
      <c r="U24" s="218"/>
      <c r="V24" s="218"/>
      <c r="W24" s="214"/>
      <c r="X24" s="214"/>
      <c r="Y24" s="214"/>
      <c r="Z24" s="219"/>
      <c r="AA24" s="220"/>
      <c r="AB24" s="221"/>
      <c r="AC24" s="222"/>
      <c r="AD24" s="222"/>
      <c r="AE24" s="222"/>
      <c r="AF24" s="223"/>
      <c r="AG24" s="222"/>
      <c r="AH24" s="372"/>
      <c r="AJ24" s="179"/>
    </row>
    <row r="25" spans="1:36" s="145" customFormat="1" ht="126" x14ac:dyDescent="0.25">
      <c r="A25" s="370">
        <v>9</v>
      </c>
      <c r="B25" s="356" t="s">
        <v>290</v>
      </c>
      <c r="C25" s="209" t="s">
        <v>149</v>
      </c>
      <c r="D25" s="164" t="s">
        <v>72</v>
      </c>
      <c r="E25" s="97">
        <v>2.2000000000000002</v>
      </c>
      <c r="F25" s="165">
        <v>2015</v>
      </c>
      <c r="G25" s="166">
        <v>2015</v>
      </c>
      <c r="H25" s="203">
        <v>2.1650765316</v>
      </c>
      <c r="I25" s="168"/>
      <c r="J25" s="168"/>
      <c r="K25" s="169"/>
      <c r="L25" s="169"/>
      <c r="M25" s="169"/>
      <c r="N25" s="165"/>
      <c r="O25" s="165"/>
      <c r="P25" s="165"/>
      <c r="Q25" s="165"/>
      <c r="R25" s="165"/>
      <c r="S25" s="165"/>
      <c r="T25" s="210"/>
      <c r="U25" s="210">
        <v>2.2000000000000002</v>
      </c>
      <c r="V25" s="210"/>
      <c r="W25" s="165"/>
      <c r="X25" s="165"/>
      <c r="Y25" s="165"/>
      <c r="Z25" s="200">
        <v>0</v>
      </c>
      <c r="AA25" s="175">
        <v>2.2000000000000002</v>
      </c>
      <c r="AB25" s="176">
        <v>0</v>
      </c>
      <c r="AC25" s="177"/>
      <c r="AD25" s="177"/>
      <c r="AE25" s="177"/>
      <c r="AF25" s="211">
        <v>2.1650765316</v>
      </c>
      <c r="AG25" s="177"/>
      <c r="AH25" s="365">
        <v>2.1650765316</v>
      </c>
      <c r="AJ25" s="179"/>
    </row>
    <row r="26" spans="1:36" s="145" customFormat="1" ht="31.5" x14ac:dyDescent="0.25">
      <c r="A26" s="371"/>
      <c r="B26" s="235" t="s">
        <v>224</v>
      </c>
      <c r="C26" s="212"/>
      <c r="D26" s="213"/>
      <c r="E26" s="101"/>
      <c r="F26" s="214"/>
      <c r="G26" s="215"/>
      <c r="H26" s="607"/>
      <c r="I26" s="216"/>
      <c r="J26" s="216"/>
      <c r="K26" s="217"/>
      <c r="L26" s="217"/>
      <c r="M26" s="217"/>
      <c r="N26" s="214"/>
      <c r="O26" s="214"/>
      <c r="P26" s="214"/>
      <c r="Q26" s="214"/>
      <c r="R26" s="214"/>
      <c r="S26" s="214"/>
      <c r="T26" s="218"/>
      <c r="U26" s="218"/>
      <c r="V26" s="218"/>
      <c r="W26" s="214"/>
      <c r="X26" s="214"/>
      <c r="Y26" s="214"/>
      <c r="Z26" s="219"/>
      <c r="AA26" s="220"/>
      <c r="AB26" s="221"/>
      <c r="AC26" s="222"/>
      <c r="AD26" s="222"/>
      <c r="AE26" s="222"/>
      <c r="AF26" s="223"/>
      <c r="AG26" s="222"/>
      <c r="AH26" s="372"/>
      <c r="AJ26" s="179"/>
    </row>
    <row r="27" spans="1:36" s="145" customFormat="1" ht="126" x14ac:dyDescent="0.25">
      <c r="A27" s="370">
        <v>10</v>
      </c>
      <c r="B27" s="356" t="s">
        <v>277</v>
      </c>
      <c r="C27" s="209" t="s">
        <v>149</v>
      </c>
      <c r="D27" s="164" t="s">
        <v>72</v>
      </c>
      <c r="E27" s="100">
        <v>0.8</v>
      </c>
      <c r="F27" s="165">
        <v>2015</v>
      </c>
      <c r="G27" s="166">
        <v>2015</v>
      </c>
      <c r="H27" s="203">
        <v>1.0148408752</v>
      </c>
      <c r="I27" s="168"/>
      <c r="J27" s="168"/>
      <c r="K27" s="169"/>
      <c r="L27" s="169"/>
      <c r="M27" s="169"/>
      <c r="N27" s="165"/>
      <c r="O27" s="165"/>
      <c r="P27" s="165"/>
      <c r="Q27" s="165"/>
      <c r="R27" s="165"/>
      <c r="S27" s="165"/>
      <c r="T27" s="210"/>
      <c r="U27" s="210">
        <v>0.8</v>
      </c>
      <c r="V27" s="210"/>
      <c r="W27" s="165"/>
      <c r="X27" s="165"/>
      <c r="Y27" s="165"/>
      <c r="Z27" s="200">
        <v>0</v>
      </c>
      <c r="AA27" s="446">
        <v>0.8</v>
      </c>
      <c r="AB27" s="176">
        <v>0</v>
      </c>
      <c r="AC27" s="177"/>
      <c r="AD27" s="177"/>
      <c r="AE27" s="177"/>
      <c r="AF27" s="211">
        <v>1.0148408752</v>
      </c>
      <c r="AG27" s="177"/>
      <c r="AH27" s="365">
        <v>1.0148408752</v>
      </c>
      <c r="AJ27" s="179"/>
    </row>
    <row r="28" spans="1:36" s="145" customFormat="1" ht="31.5" x14ac:dyDescent="0.25">
      <c r="A28" s="371"/>
      <c r="B28" s="235" t="s">
        <v>234</v>
      </c>
      <c r="C28" s="212"/>
      <c r="D28" s="213"/>
      <c r="E28" s="98"/>
      <c r="F28" s="214"/>
      <c r="G28" s="215"/>
      <c r="H28" s="607"/>
      <c r="I28" s="216"/>
      <c r="J28" s="216"/>
      <c r="K28" s="217"/>
      <c r="L28" s="217"/>
      <c r="M28" s="217"/>
      <c r="N28" s="214"/>
      <c r="O28" s="214"/>
      <c r="P28" s="214"/>
      <c r="Q28" s="214"/>
      <c r="R28" s="214"/>
      <c r="S28" s="214"/>
      <c r="T28" s="218"/>
      <c r="U28" s="218"/>
      <c r="V28" s="218"/>
      <c r="W28" s="214"/>
      <c r="X28" s="214"/>
      <c r="Y28" s="214"/>
      <c r="Z28" s="219"/>
      <c r="AA28" s="220"/>
      <c r="AB28" s="221"/>
      <c r="AC28" s="222"/>
      <c r="AD28" s="222"/>
      <c r="AE28" s="222"/>
      <c r="AF28" s="223"/>
      <c r="AG28" s="222"/>
      <c r="AH28" s="372"/>
      <c r="AJ28" s="179"/>
    </row>
    <row r="29" spans="1:36" s="145" customFormat="1" ht="85.5" customHeight="1" x14ac:dyDescent="0.25">
      <c r="A29" s="687" t="s">
        <v>461</v>
      </c>
      <c r="B29" s="688" t="s">
        <v>462</v>
      </c>
      <c r="C29" s="689"/>
      <c r="D29" s="181"/>
      <c r="E29" s="643"/>
      <c r="F29" s="183">
        <v>2015</v>
      </c>
      <c r="G29" s="163">
        <v>2015</v>
      </c>
      <c r="H29" s="81">
        <f>'п. 16'!N18/1000000</f>
        <v>9.9867195582335977E-2</v>
      </c>
      <c r="I29" s="184"/>
      <c r="J29" s="184"/>
      <c r="K29" s="185"/>
      <c r="L29" s="185"/>
      <c r="M29" s="185"/>
      <c r="N29" s="183"/>
      <c r="O29" s="183"/>
      <c r="P29" s="183"/>
      <c r="Q29" s="183"/>
      <c r="R29" s="183"/>
      <c r="S29" s="183"/>
      <c r="T29" s="690"/>
      <c r="U29" s="690"/>
      <c r="V29" s="690"/>
      <c r="W29" s="183"/>
      <c r="X29" s="183"/>
      <c r="Y29" s="183"/>
      <c r="Z29" s="691"/>
      <c r="AA29" s="692"/>
      <c r="AB29" s="693"/>
      <c r="AC29" s="192"/>
      <c r="AD29" s="192"/>
      <c r="AE29" s="192"/>
      <c r="AF29" s="694">
        <v>9.9874809999999994E-2</v>
      </c>
      <c r="AG29" s="192"/>
      <c r="AH29" s="365">
        <v>9.9874809999999994E-2</v>
      </c>
      <c r="AJ29" s="179"/>
    </row>
    <row r="30" spans="1:36" s="686" customFormat="1" ht="78.75" x14ac:dyDescent="0.25">
      <c r="A30" s="675">
        <v>11</v>
      </c>
      <c r="B30" s="676" t="s">
        <v>284</v>
      </c>
      <c r="C30" s="677"/>
      <c r="D30" s="678"/>
      <c r="E30" s="679"/>
      <c r="F30" s="680">
        <v>2015</v>
      </c>
      <c r="G30" s="680">
        <v>2015</v>
      </c>
      <c r="H30" s="681">
        <v>5.70135915</v>
      </c>
      <c r="I30" s="682"/>
      <c r="J30" s="682"/>
      <c r="K30" s="683"/>
      <c r="L30" s="683"/>
      <c r="M30" s="683"/>
      <c r="N30" s="680"/>
      <c r="O30" s="680"/>
      <c r="P30" s="680"/>
      <c r="Q30" s="680"/>
      <c r="R30" s="680"/>
      <c r="S30" s="680"/>
      <c r="T30" s="680"/>
      <c r="U30" s="680"/>
      <c r="V30" s="680"/>
      <c r="W30" s="680"/>
      <c r="X30" s="680"/>
      <c r="Y30" s="680"/>
      <c r="Z30" s="684"/>
      <c r="AA30" s="684"/>
      <c r="AB30" s="684"/>
      <c r="AC30" s="681"/>
      <c r="AD30" s="681"/>
      <c r="AE30" s="681"/>
      <c r="AF30" s="681">
        <v>5.70135915</v>
      </c>
      <c r="AG30" s="681"/>
      <c r="AH30" s="685">
        <v>5.70135915</v>
      </c>
      <c r="AJ30" s="179"/>
    </row>
    <row r="31" spans="1:36" s="542" customFormat="1" ht="47.25" x14ac:dyDescent="0.25">
      <c r="A31" s="545"/>
      <c r="B31" s="533" t="s">
        <v>280</v>
      </c>
      <c r="C31" s="534"/>
      <c r="D31" s="535"/>
      <c r="E31" s="536"/>
      <c r="F31" s="537"/>
      <c r="G31" s="537"/>
      <c r="H31" s="538">
        <v>1.80000432</v>
      </c>
      <c r="I31" s="539"/>
      <c r="J31" s="539"/>
      <c r="K31" s="540"/>
      <c r="L31" s="540"/>
      <c r="M31" s="540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41"/>
      <c r="AA31" s="541"/>
      <c r="AB31" s="541"/>
      <c r="AC31" s="538"/>
      <c r="AD31" s="538"/>
      <c r="AE31" s="538"/>
      <c r="AF31" s="538">
        <v>1.80000432</v>
      </c>
      <c r="AG31" s="538"/>
      <c r="AH31" s="655">
        <v>1.80000432</v>
      </c>
      <c r="AJ31" s="179"/>
    </row>
    <row r="32" spans="1:36" s="145" customFormat="1" ht="94.5" x14ac:dyDescent="0.25">
      <c r="A32" s="371"/>
      <c r="B32" s="235" t="s">
        <v>275</v>
      </c>
      <c r="C32" s="212"/>
      <c r="D32" s="213"/>
      <c r="E32" s="98"/>
      <c r="F32" s="214"/>
      <c r="G32" s="215"/>
      <c r="H32" s="222"/>
      <c r="I32" s="216"/>
      <c r="J32" s="216"/>
      <c r="K32" s="217"/>
      <c r="L32" s="217"/>
      <c r="M32" s="217"/>
      <c r="N32" s="214"/>
      <c r="O32" s="214"/>
      <c r="P32" s="214"/>
      <c r="Q32" s="214"/>
      <c r="R32" s="214"/>
      <c r="S32" s="214"/>
      <c r="T32" s="218"/>
      <c r="U32" s="218"/>
      <c r="V32" s="218"/>
      <c r="W32" s="214"/>
      <c r="X32" s="214"/>
      <c r="Y32" s="214"/>
      <c r="Z32" s="219"/>
      <c r="AA32" s="220"/>
      <c r="AB32" s="221"/>
      <c r="AC32" s="222"/>
      <c r="AD32" s="222"/>
      <c r="AE32" s="222"/>
      <c r="AF32" s="223"/>
      <c r="AG32" s="222"/>
      <c r="AH32" s="656"/>
      <c r="AJ32" s="179"/>
    </row>
    <row r="33" spans="1:36" s="145" customFormat="1" ht="31.5" x14ac:dyDescent="0.25">
      <c r="A33" s="371"/>
      <c r="B33" s="235" t="s">
        <v>273</v>
      </c>
      <c r="C33" s="212"/>
      <c r="D33" s="213"/>
      <c r="E33" s="98"/>
      <c r="F33" s="214"/>
      <c r="G33" s="215"/>
      <c r="H33" s="222"/>
      <c r="I33" s="216"/>
      <c r="J33" s="216"/>
      <c r="K33" s="217"/>
      <c r="L33" s="217"/>
      <c r="M33" s="217"/>
      <c r="N33" s="214"/>
      <c r="O33" s="214"/>
      <c r="P33" s="214"/>
      <c r="Q33" s="214"/>
      <c r="R33" s="214"/>
      <c r="S33" s="214"/>
      <c r="T33" s="218"/>
      <c r="U33" s="218"/>
      <c r="V33" s="218"/>
      <c r="W33" s="214"/>
      <c r="X33" s="214"/>
      <c r="Y33" s="214"/>
      <c r="Z33" s="219"/>
      <c r="AA33" s="220"/>
      <c r="AB33" s="221"/>
      <c r="AC33" s="222"/>
      <c r="AD33" s="222"/>
      <c r="AE33" s="222"/>
      <c r="AF33" s="223"/>
      <c r="AG33" s="222"/>
      <c r="AH33" s="656"/>
      <c r="AJ33" s="179"/>
    </row>
    <row r="34" spans="1:36" s="542" customFormat="1" ht="63" x14ac:dyDescent="0.25">
      <c r="A34" s="647"/>
      <c r="B34" s="557" t="s">
        <v>281</v>
      </c>
      <c r="C34" s="657"/>
      <c r="D34" s="658"/>
      <c r="E34" s="659"/>
      <c r="F34" s="660"/>
      <c r="G34" s="660"/>
      <c r="H34" s="556">
        <v>2.3028091399999999</v>
      </c>
      <c r="I34" s="661"/>
      <c r="J34" s="661"/>
      <c r="K34" s="662"/>
      <c r="L34" s="662"/>
      <c r="M34" s="662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3"/>
      <c r="AA34" s="663"/>
      <c r="AB34" s="663"/>
      <c r="AC34" s="556"/>
      <c r="AD34" s="556"/>
      <c r="AE34" s="556"/>
      <c r="AF34" s="556">
        <v>2.3028091399999999</v>
      </c>
      <c r="AG34" s="556"/>
      <c r="AH34" s="664">
        <v>2.3028091399999999</v>
      </c>
      <c r="AJ34" s="179"/>
    </row>
    <row r="35" spans="1:36" s="145" customFormat="1" ht="78.75" x14ac:dyDescent="0.25">
      <c r="A35" s="371"/>
      <c r="B35" s="235" t="s">
        <v>274</v>
      </c>
      <c r="C35" s="212"/>
      <c r="D35" s="213"/>
      <c r="E35" s="98"/>
      <c r="F35" s="214"/>
      <c r="G35" s="215"/>
      <c r="H35" s="222"/>
      <c r="I35" s="216"/>
      <c r="J35" s="216"/>
      <c r="K35" s="217"/>
      <c r="L35" s="217"/>
      <c r="M35" s="217"/>
      <c r="N35" s="214"/>
      <c r="O35" s="214"/>
      <c r="P35" s="214"/>
      <c r="Q35" s="214"/>
      <c r="R35" s="214"/>
      <c r="S35" s="214"/>
      <c r="T35" s="218"/>
      <c r="U35" s="218"/>
      <c r="V35" s="218"/>
      <c r="W35" s="214"/>
      <c r="X35" s="214"/>
      <c r="Y35" s="214"/>
      <c r="Z35" s="219"/>
      <c r="AA35" s="220"/>
      <c r="AB35" s="221"/>
      <c r="AC35" s="222"/>
      <c r="AD35" s="222"/>
      <c r="AE35" s="222"/>
      <c r="AF35" s="223"/>
      <c r="AG35" s="222"/>
      <c r="AH35" s="656"/>
      <c r="AJ35" s="179"/>
    </row>
    <row r="36" spans="1:36" s="542" customFormat="1" ht="47.25" x14ac:dyDescent="0.25">
      <c r="A36" s="545"/>
      <c r="B36" s="544" t="s">
        <v>279</v>
      </c>
      <c r="C36" s="534"/>
      <c r="D36" s="535"/>
      <c r="E36" s="536"/>
      <c r="F36" s="537"/>
      <c r="G36" s="537"/>
      <c r="H36" s="538">
        <v>1.4812064899999999</v>
      </c>
      <c r="I36" s="539"/>
      <c r="J36" s="539"/>
      <c r="K36" s="540"/>
      <c r="L36" s="540"/>
      <c r="M36" s="540"/>
      <c r="N36" s="537"/>
      <c r="O36" s="537"/>
      <c r="P36" s="537"/>
      <c r="Q36" s="537"/>
      <c r="R36" s="537"/>
      <c r="S36" s="537"/>
      <c r="T36" s="537"/>
      <c r="U36" s="537"/>
      <c r="V36" s="537"/>
      <c r="W36" s="537"/>
      <c r="X36" s="537"/>
      <c r="Y36" s="537"/>
      <c r="Z36" s="541"/>
      <c r="AA36" s="541"/>
      <c r="AB36" s="541"/>
      <c r="AC36" s="538"/>
      <c r="AD36" s="538"/>
      <c r="AE36" s="538"/>
      <c r="AF36" s="538">
        <v>1.4812064899999999</v>
      </c>
      <c r="AG36" s="538"/>
      <c r="AH36" s="655">
        <v>1.4812064899999999</v>
      </c>
      <c r="AJ36" s="179"/>
    </row>
    <row r="37" spans="1:36" s="145" customFormat="1" ht="78.75" x14ac:dyDescent="0.25">
      <c r="A37" s="371"/>
      <c r="B37" s="235" t="s">
        <v>278</v>
      </c>
      <c r="C37" s="212"/>
      <c r="D37" s="213"/>
      <c r="E37" s="98"/>
      <c r="F37" s="214"/>
      <c r="G37" s="215"/>
      <c r="H37" s="222"/>
      <c r="I37" s="216"/>
      <c r="J37" s="216"/>
      <c r="K37" s="217"/>
      <c r="L37" s="217"/>
      <c r="M37" s="217"/>
      <c r="N37" s="214"/>
      <c r="O37" s="214"/>
      <c r="P37" s="214"/>
      <c r="Q37" s="214"/>
      <c r="R37" s="214"/>
      <c r="S37" s="214"/>
      <c r="T37" s="218"/>
      <c r="U37" s="218"/>
      <c r="V37" s="218"/>
      <c r="W37" s="214"/>
      <c r="X37" s="214"/>
      <c r="Y37" s="214"/>
      <c r="Z37" s="219"/>
      <c r="AA37" s="220"/>
      <c r="AB37" s="221"/>
      <c r="AC37" s="222"/>
      <c r="AD37" s="222"/>
      <c r="AE37" s="222"/>
      <c r="AF37" s="223"/>
      <c r="AG37" s="222"/>
      <c r="AH37" s="372"/>
      <c r="AJ37" s="179"/>
    </row>
    <row r="38" spans="1:36" s="145" customFormat="1" ht="32.25" customHeight="1" x14ac:dyDescent="0.25">
      <c r="A38" s="371"/>
      <c r="B38" s="235" t="s">
        <v>276</v>
      </c>
      <c r="C38" s="212"/>
      <c r="D38" s="213"/>
      <c r="E38" s="98"/>
      <c r="F38" s="214"/>
      <c r="G38" s="215"/>
      <c r="H38" s="222"/>
      <c r="I38" s="216"/>
      <c r="J38" s="216"/>
      <c r="K38" s="217"/>
      <c r="L38" s="217"/>
      <c r="M38" s="217"/>
      <c r="N38" s="214"/>
      <c r="O38" s="214"/>
      <c r="P38" s="214"/>
      <c r="Q38" s="214"/>
      <c r="R38" s="214"/>
      <c r="S38" s="214"/>
      <c r="T38" s="218"/>
      <c r="U38" s="218"/>
      <c r="V38" s="218"/>
      <c r="W38" s="214"/>
      <c r="X38" s="214"/>
      <c r="Y38" s="214"/>
      <c r="Z38" s="219"/>
      <c r="AA38" s="220"/>
      <c r="AB38" s="221"/>
      <c r="AC38" s="222"/>
      <c r="AD38" s="222"/>
      <c r="AE38" s="222"/>
      <c r="AF38" s="223"/>
      <c r="AG38" s="222"/>
      <c r="AH38" s="372"/>
      <c r="AJ38" s="179"/>
    </row>
    <row r="39" spans="1:36" s="542" customFormat="1" ht="47.25" x14ac:dyDescent="0.25">
      <c r="A39" s="545"/>
      <c r="B39" s="543" t="s">
        <v>283</v>
      </c>
      <c r="C39" s="534"/>
      <c r="D39" s="535"/>
      <c r="E39" s="536"/>
      <c r="F39" s="537"/>
      <c r="G39" s="537"/>
      <c r="H39" s="556">
        <v>0.1173392</v>
      </c>
      <c r="I39" s="539"/>
      <c r="J39" s="539"/>
      <c r="K39" s="540"/>
      <c r="L39" s="540"/>
      <c r="M39" s="540"/>
      <c r="N39" s="537"/>
      <c r="O39" s="537"/>
      <c r="P39" s="537"/>
      <c r="Q39" s="537"/>
      <c r="R39" s="537"/>
      <c r="S39" s="537"/>
      <c r="T39" s="537"/>
      <c r="U39" s="537"/>
      <c r="V39" s="537"/>
      <c r="W39" s="537"/>
      <c r="X39" s="537"/>
      <c r="Y39" s="537"/>
      <c r="Z39" s="541"/>
      <c r="AA39" s="541"/>
      <c r="AB39" s="541"/>
      <c r="AC39" s="538"/>
      <c r="AD39" s="538"/>
      <c r="AE39" s="538"/>
      <c r="AF39" s="538">
        <v>0.1173392</v>
      </c>
      <c r="AG39" s="538"/>
      <c r="AH39" s="655">
        <v>0.1173392</v>
      </c>
      <c r="AJ39" s="179"/>
    </row>
    <row r="40" spans="1:36" s="205" customFormat="1" ht="135" customHeight="1" x14ac:dyDescent="0.25">
      <c r="A40" s="752">
        <v>12</v>
      </c>
      <c r="B40" s="356" t="s">
        <v>553</v>
      </c>
      <c r="C40" s="753"/>
      <c r="D40" s="754"/>
      <c r="E40" s="755"/>
      <c r="F40" s="165"/>
      <c r="G40" s="165"/>
      <c r="H40" s="203"/>
      <c r="I40" s="198"/>
      <c r="J40" s="198"/>
      <c r="K40" s="169"/>
      <c r="L40" s="169"/>
      <c r="M40" s="169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756"/>
      <c r="AA40" s="756"/>
      <c r="AB40" s="756"/>
      <c r="AC40" s="203"/>
      <c r="AD40" s="203"/>
      <c r="AE40" s="203"/>
      <c r="AF40" s="203"/>
      <c r="AG40" s="203"/>
      <c r="AH40" s="757"/>
      <c r="AJ40" s="179"/>
    </row>
    <row r="41" spans="1:36" s="145" customFormat="1" ht="31.5" x14ac:dyDescent="0.25">
      <c r="A41" s="374"/>
      <c r="B41" s="235" t="s">
        <v>224</v>
      </c>
      <c r="C41" s="215" t="s">
        <v>149</v>
      </c>
      <c r="D41" s="213" t="s">
        <v>72</v>
      </c>
      <c r="E41" s="626">
        <f>'п. 12'!E105/1000</f>
        <v>1.45</v>
      </c>
      <c r="F41" s="214">
        <v>2016</v>
      </c>
      <c r="G41" s="215">
        <v>2016</v>
      </c>
      <c r="H41" s="607">
        <f>ROUND('п. 12'!K139/1000000,8)</f>
        <v>1.0340575999999999</v>
      </c>
      <c r="I41" s="216"/>
      <c r="J41" s="216"/>
      <c r="K41" s="217"/>
      <c r="L41" s="217"/>
      <c r="M41" s="217"/>
      <c r="N41" s="214"/>
      <c r="O41" s="214"/>
      <c r="P41" s="214"/>
      <c r="Q41" s="214"/>
      <c r="R41" s="214"/>
      <c r="S41" s="214"/>
      <c r="T41" s="214"/>
      <c r="U41" s="214"/>
      <c r="V41" s="214"/>
      <c r="W41" s="236"/>
      <c r="X41" s="236">
        <f>E41</f>
        <v>1.45</v>
      </c>
      <c r="Y41" s="236"/>
      <c r="Z41" s="740">
        <f t="shared" ref="Z41:AB42" si="6">K41+N41+Q41+T41+W41</f>
        <v>0</v>
      </c>
      <c r="AA41" s="741">
        <f t="shared" si="6"/>
        <v>1.45</v>
      </c>
      <c r="AB41" s="742">
        <f t="shared" si="6"/>
        <v>0</v>
      </c>
      <c r="AC41" s="222"/>
      <c r="AD41" s="222"/>
      <c r="AE41" s="222"/>
      <c r="AF41" s="222"/>
      <c r="AG41" s="237">
        <f>H41</f>
        <v>1.0340575999999999</v>
      </c>
      <c r="AH41" s="372">
        <f>AC41+AD41+AE41+AF41+AG41</f>
        <v>1.0340575999999999</v>
      </c>
      <c r="AJ41" s="179"/>
    </row>
    <row r="42" spans="1:36" s="145" customFormat="1" ht="31.5" x14ac:dyDescent="0.25">
      <c r="A42" s="374"/>
      <c r="B42" s="235" t="s">
        <v>610</v>
      </c>
      <c r="C42" s="215"/>
      <c r="D42" s="213" t="s">
        <v>72</v>
      </c>
      <c r="E42" s="626">
        <f>'п. 12'!E106/1000</f>
        <v>0.18</v>
      </c>
      <c r="F42" s="214">
        <v>2016</v>
      </c>
      <c r="G42" s="215">
        <v>2016</v>
      </c>
      <c r="H42" s="607"/>
      <c r="I42" s="216"/>
      <c r="J42" s="216"/>
      <c r="K42" s="217"/>
      <c r="L42" s="217"/>
      <c r="M42" s="217"/>
      <c r="N42" s="214"/>
      <c r="O42" s="214"/>
      <c r="P42" s="214"/>
      <c r="Q42" s="214"/>
      <c r="R42" s="214"/>
      <c r="S42" s="214"/>
      <c r="T42" s="214"/>
      <c r="U42" s="214"/>
      <c r="V42" s="214"/>
      <c r="W42" s="236"/>
      <c r="X42" s="236">
        <f>E42</f>
        <v>0.18</v>
      </c>
      <c r="Y42" s="236"/>
      <c r="Z42" s="740">
        <f t="shared" si="6"/>
        <v>0</v>
      </c>
      <c r="AA42" s="741">
        <f t="shared" si="6"/>
        <v>0.18</v>
      </c>
      <c r="AB42" s="742">
        <f t="shared" si="6"/>
        <v>0</v>
      </c>
      <c r="AC42" s="222"/>
      <c r="AD42" s="222"/>
      <c r="AE42" s="222"/>
      <c r="AF42" s="222"/>
      <c r="AG42" s="237"/>
      <c r="AH42" s="372"/>
      <c r="AJ42" s="179"/>
    </row>
    <row r="43" spans="1:36" s="145" customFormat="1" ht="157.5" x14ac:dyDescent="0.25">
      <c r="A43" s="367">
        <v>13</v>
      </c>
      <c r="B43" s="356" t="s">
        <v>554</v>
      </c>
      <c r="C43" s="166"/>
      <c r="D43" s="164"/>
      <c r="E43" s="208"/>
      <c r="F43" s="165"/>
      <c r="G43" s="166"/>
      <c r="H43" s="203"/>
      <c r="I43" s="168"/>
      <c r="J43" s="168"/>
      <c r="K43" s="169"/>
      <c r="L43" s="169"/>
      <c r="M43" s="169"/>
      <c r="N43" s="165"/>
      <c r="O43" s="165"/>
      <c r="P43" s="165"/>
      <c r="Q43" s="165"/>
      <c r="R43" s="165"/>
      <c r="S43" s="165"/>
      <c r="T43" s="165"/>
      <c r="U43" s="165"/>
      <c r="V43" s="165"/>
      <c r="W43" s="233"/>
      <c r="X43" s="233"/>
      <c r="Y43" s="233"/>
      <c r="Z43" s="200"/>
      <c r="AA43" s="175"/>
      <c r="AB43" s="176"/>
      <c r="AC43" s="177"/>
      <c r="AD43" s="177"/>
      <c r="AE43" s="177"/>
      <c r="AF43" s="177"/>
      <c r="AG43" s="234"/>
      <c r="AH43" s="365"/>
      <c r="AJ43" s="179"/>
    </row>
    <row r="44" spans="1:36" s="145" customFormat="1" ht="31.5" x14ac:dyDescent="0.25">
      <c r="A44" s="374"/>
      <c r="B44" s="235" t="s">
        <v>224</v>
      </c>
      <c r="C44" s="215" t="s">
        <v>149</v>
      </c>
      <c r="D44" s="213" t="s">
        <v>72</v>
      </c>
      <c r="E44" s="626">
        <f>'п. 13'!E107/1000</f>
        <v>2.35</v>
      </c>
      <c r="F44" s="214">
        <v>2016</v>
      </c>
      <c r="G44" s="215">
        <v>2016</v>
      </c>
      <c r="H44" s="222">
        <f>ROUND('п. 13'!K142/1000000,8)</f>
        <v>1.68643948</v>
      </c>
      <c r="I44" s="216"/>
      <c r="J44" s="216"/>
      <c r="K44" s="217"/>
      <c r="L44" s="217"/>
      <c r="M44" s="217"/>
      <c r="N44" s="214"/>
      <c r="O44" s="214"/>
      <c r="P44" s="214"/>
      <c r="Q44" s="214"/>
      <c r="R44" s="214"/>
      <c r="S44" s="214"/>
      <c r="T44" s="214"/>
      <c r="U44" s="214"/>
      <c r="V44" s="214"/>
      <c r="W44" s="236"/>
      <c r="X44" s="236">
        <f>E44</f>
        <v>2.35</v>
      </c>
      <c r="Y44" s="236"/>
      <c r="Z44" s="740">
        <f t="shared" ref="Z44:AB46" si="7">K44+N44+Q44+T44+W44</f>
        <v>0</v>
      </c>
      <c r="AA44" s="741">
        <f t="shared" si="7"/>
        <v>2.35</v>
      </c>
      <c r="AB44" s="742">
        <f t="shared" si="7"/>
        <v>0</v>
      </c>
      <c r="AC44" s="222"/>
      <c r="AD44" s="222"/>
      <c r="AE44" s="222"/>
      <c r="AF44" s="222"/>
      <c r="AG44" s="237">
        <f>H44</f>
        <v>1.68643948</v>
      </c>
      <c r="AH44" s="372">
        <f>AC44+AD44+AE44+AF44+AG44</f>
        <v>1.68643948</v>
      </c>
      <c r="AJ44" s="179"/>
    </row>
    <row r="45" spans="1:36" s="145" customFormat="1" ht="31.5" x14ac:dyDescent="0.25">
      <c r="A45" s="374"/>
      <c r="B45" s="235" t="s">
        <v>600</v>
      </c>
      <c r="C45" s="215"/>
      <c r="D45" s="213" t="s">
        <v>72</v>
      </c>
      <c r="E45" s="212">
        <f>'п. 13'!E106/1000</f>
        <v>7.0000000000000007E-2</v>
      </c>
      <c r="F45" s="214">
        <v>2016</v>
      </c>
      <c r="G45" s="215">
        <v>2016</v>
      </c>
      <c r="H45" s="222"/>
      <c r="I45" s="216"/>
      <c r="J45" s="216"/>
      <c r="K45" s="217"/>
      <c r="L45" s="217"/>
      <c r="M45" s="217"/>
      <c r="N45" s="214"/>
      <c r="O45" s="214"/>
      <c r="P45" s="214"/>
      <c r="Q45" s="214"/>
      <c r="R45" s="214"/>
      <c r="S45" s="214"/>
      <c r="T45" s="214"/>
      <c r="U45" s="214"/>
      <c r="V45" s="214"/>
      <c r="W45" s="236"/>
      <c r="X45" s="236">
        <f>E45</f>
        <v>7.0000000000000007E-2</v>
      </c>
      <c r="Y45" s="236"/>
      <c r="Z45" s="740">
        <f t="shared" si="7"/>
        <v>0</v>
      </c>
      <c r="AA45" s="741">
        <f t="shared" si="7"/>
        <v>7.0000000000000007E-2</v>
      </c>
      <c r="AB45" s="742">
        <f t="shared" si="7"/>
        <v>0</v>
      </c>
      <c r="AC45" s="222"/>
      <c r="AD45" s="222"/>
      <c r="AE45" s="222"/>
      <c r="AF45" s="222"/>
      <c r="AG45" s="237"/>
      <c r="AH45" s="372"/>
      <c r="AJ45" s="179"/>
    </row>
    <row r="46" spans="1:36" s="145" customFormat="1" ht="31.5" x14ac:dyDescent="0.25">
      <c r="A46" s="374"/>
      <c r="B46" s="235" t="s">
        <v>611</v>
      </c>
      <c r="C46" s="215"/>
      <c r="D46" s="213" t="s">
        <v>72</v>
      </c>
      <c r="E46" s="212">
        <f>'п. 13'!E108/1000</f>
        <v>0.3</v>
      </c>
      <c r="F46" s="214">
        <v>2016</v>
      </c>
      <c r="G46" s="215">
        <v>2016</v>
      </c>
      <c r="H46" s="222"/>
      <c r="I46" s="216"/>
      <c r="J46" s="216"/>
      <c r="K46" s="217"/>
      <c r="L46" s="217"/>
      <c r="M46" s="217"/>
      <c r="N46" s="214"/>
      <c r="O46" s="214"/>
      <c r="P46" s="214"/>
      <c r="Q46" s="214"/>
      <c r="R46" s="214"/>
      <c r="S46" s="214"/>
      <c r="T46" s="214"/>
      <c r="U46" s="214"/>
      <c r="V46" s="214"/>
      <c r="W46" s="236"/>
      <c r="X46" s="236">
        <f>E46</f>
        <v>0.3</v>
      </c>
      <c r="Y46" s="236"/>
      <c r="Z46" s="740">
        <f t="shared" si="7"/>
        <v>0</v>
      </c>
      <c r="AA46" s="741">
        <f t="shared" si="7"/>
        <v>0.3</v>
      </c>
      <c r="AB46" s="742">
        <f t="shared" si="7"/>
        <v>0</v>
      </c>
      <c r="AC46" s="222"/>
      <c r="AD46" s="222"/>
      <c r="AE46" s="222"/>
      <c r="AF46" s="222"/>
      <c r="AG46" s="237"/>
      <c r="AH46" s="372"/>
      <c r="AJ46" s="179"/>
    </row>
    <row r="47" spans="1:36" s="145" customFormat="1" ht="126" x14ac:dyDescent="0.25">
      <c r="A47" s="795">
        <v>14</v>
      </c>
      <c r="B47" s="356" t="s">
        <v>607</v>
      </c>
      <c r="C47" s="166"/>
      <c r="D47" s="164"/>
      <c r="E47" s="208"/>
      <c r="F47" s="165"/>
      <c r="G47" s="166"/>
      <c r="H47" s="203"/>
      <c r="I47" s="168"/>
      <c r="J47" s="168"/>
      <c r="K47" s="169"/>
      <c r="L47" s="169"/>
      <c r="M47" s="169"/>
      <c r="N47" s="165"/>
      <c r="O47" s="165"/>
      <c r="P47" s="165"/>
      <c r="Q47" s="165"/>
      <c r="R47" s="165"/>
      <c r="S47" s="165"/>
      <c r="T47" s="165"/>
      <c r="U47" s="165"/>
      <c r="V47" s="165"/>
      <c r="W47" s="233"/>
      <c r="X47" s="233"/>
      <c r="Y47" s="233"/>
      <c r="Z47" s="200"/>
      <c r="AA47" s="175"/>
      <c r="AB47" s="176"/>
      <c r="AC47" s="177"/>
      <c r="AD47" s="177"/>
      <c r="AE47" s="177"/>
      <c r="AF47" s="177"/>
      <c r="AG47" s="234"/>
      <c r="AH47" s="796"/>
      <c r="AJ47" s="179"/>
    </row>
    <row r="48" spans="1:36" s="145" customFormat="1" ht="31.5" x14ac:dyDescent="0.25">
      <c r="A48" s="797"/>
      <c r="B48" s="235" t="s">
        <v>224</v>
      </c>
      <c r="C48" s="215" t="s">
        <v>149</v>
      </c>
      <c r="D48" s="213" t="s">
        <v>72</v>
      </c>
      <c r="E48" s="626">
        <f>'п. 14'!E103/1000</f>
        <v>1.57</v>
      </c>
      <c r="F48" s="214">
        <v>2016</v>
      </c>
      <c r="G48" s="215">
        <v>2016</v>
      </c>
      <c r="H48" s="222">
        <f>ROUND('п. 14'!K141/1000000,8)</f>
        <v>1.2410012800000001</v>
      </c>
      <c r="I48" s="216"/>
      <c r="J48" s="216"/>
      <c r="K48" s="217"/>
      <c r="L48" s="217"/>
      <c r="M48" s="217"/>
      <c r="N48" s="214"/>
      <c r="O48" s="214"/>
      <c r="P48" s="214"/>
      <c r="Q48" s="214"/>
      <c r="R48" s="214"/>
      <c r="S48" s="214"/>
      <c r="T48" s="214"/>
      <c r="U48" s="214"/>
      <c r="V48" s="214"/>
      <c r="W48" s="236"/>
      <c r="X48" s="236">
        <f>E48</f>
        <v>1.57</v>
      </c>
      <c r="Y48" s="236"/>
      <c r="Z48" s="740">
        <f t="shared" ref="Z48:AB50" si="8">K48+N48+Q48+T48+W48</f>
        <v>0</v>
      </c>
      <c r="AA48" s="741">
        <f t="shared" si="8"/>
        <v>1.57</v>
      </c>
      <c r="AB48" s="742">
        <f t="shared" si="8"/>
        <v>0</v>
      </c>
      <c r="AC48" s="222"/>
      <c r="AD48" s="222"/>
      <c r="AE48" s="222"/>
      <c r="AF48" s="222"/>
      <c r="AG48" s="237">
        <f>H48</f>
        <v>1.2410012800000001</v>
      </c>
      <c r="AH48" s="798">
        <f>AC48+AD48+AE48+AF48+AG48</f>
        <v>1.2410012800000001</v>
      </c>
      <c r="AJ48" s="179"/>
    </row>
    <row r="49" spans="1:36" s="145" customFormat="1" ht="31.5" x14ac:dyDescent="0.25">
      <c r="A49" s="797"/>
      <c r="B49" s="235" t="s">
        <v>600</v>
      </c>
      <c r="C49" s="215"/>
      <c r="D49" s="213" t="s">
        <v>72</v>
      </c>
      <c r="E49" s="626">
        <f>'п. 14'!E104/1000</f>
        <v>0.17</v>
      </c>
      <c r="F49" s="214">
        <v>2016</v>
      </c>
      <c r="G49" s="215">
        <v>2016</v>
      </c>
      <c r="H49" s="222"/>
      <c r="I49" s="216"/>
      <c r="J49" s="216"/>
      <c r="K49" s="217"/>
      <c r="L49" s="217"/>
      <c r="M49" s="217"/>
      <c r="N49" s="214"/>
      <c r="O49" s="214"/>
      <c r="P49" s="214"/>
      <c r="Q49" s="214"/>
      <c r="R49" s="214"/>
      <c r="S49" s="214"/>
      <c r="T49" s="214"/>
      <c r="U49" s="214"/>
      <c r="V49" s="214"/>
      <c r="W49" s="236"/>
      <c r="X49" s="236">
        <f>E49</f>
        <v>0.17</v>
      </c>
      <c r="Y49" s="236"/>
      <c r="Z49" s="740">
        <f t="shared" si="8"/>
        <v>0</v>
      </c>
      <c r="AA49" s="741">
        <f t="shared" si="8"/>
        <v>0.17</v>
      </c>
      <c r="AB49" s="742">
        <f t="shared" si="8"/>
        <v>0</v>
      </c>
      <c r="AC49" s="222"/>
      <c r="AD49" s="222"/>
      <c r="AE49" s="222"/>
      <c r="AF49" s="222"/>
      <c r="AG49" s="237"/>
      <c r="AH49" s="798"/>
      <c r="AJ49" s="179"/>
    </row>
    <row r="50" spans="1:36" s="145" customFormat="1" ht="31.5" x14ac:dyDescent="0.25">
      <c r="A50" s="800"/>
      <c r="B50" s="238" t="s">
        <v>611</v>
      </c>
      <c r="C50" s="748"/>
      <c r="D50" s="224" t="s">
        <v>72</v>
      </c>
      <c r="E50" s="96">
        <f>'п. 14'!E105/1000</f>
        <v>0.2</v>
      </c>
      <c r="F50" s="225">
        <v>2016</v>
      </c>
      <c r="G50" s="226">
        <v>2016</v>
      </c>
      <c r="H50" s="232"/>
      <c r="I50" s="227"/>
      <c r="J50" s="227"/>
      <c r="K50" s="228"/>
      <c r="L50" s="228"/>
      <c r="M50" s="228"/>
      <c r="N50" s="225"/>
      <c r="O50" s="225"/>
      <c r="P50" s="225"/>
      <c r="Q50" s="225"/>
      <c r="R50" s="225"/>
      <c r="S50" s="225"/>
      <c r="T50" s="225"/>
      <c r="U50" s="225"/>
      <c r="V50" s="225"/>
      <c r="W50" s="239"/>
      <c r="X50" s="239">
        <f>E50</f>
        <v>0.2</v>
      </c>
      <c r="Y50" s="239"/>
      <c r="Z50" s="907">
        <f t="shared" si="8"/>
        <v>0</v>
      </c>
      <c r="AA50" s="908">
        <f t="shared" si="8"/>
        <v>0.2</v>
      </c>
      <c r="AB50" s="909">
        <f t="shared" si="8"/>
        <v>0</v>
      </c>
      <c r="AC50" s="232"/>
      <c r="AD50" s="232"/>
      <c r="AE50" s="232"/>
      <c r="AF50" s="232"/>
      <c r="AG50" s="240"/>
      <c r="AH50" s="799"/>
      <c r="AJ50" s="179"/>
    </row>
    <row r="51" spans="1:36" s="145" customFormat="1" ht="131.25" customHeight="1" x14ac:dyDescent="0.25">
      <c r="A51" s="371">
        <v>15</v>
      </c>
      <c r="B51" s="906" t="s">
        <v>758</v>
      </c>
      <c r="C51" s="212" t="s">
        <v>149</v>
      </c>
      <c r="D51" s="213"/>
      <c r="F51" s="214"/>
      <c r="G51" s="215"/>
      <c r="H51" s="222"/>
      <c r="I51" s="216"/>
      <c r="J51" s="216"/>
      <c r="K51" s="217"/>
      <c r="L51" s="217"/>
      <c r="M51" s="217"/>
      <c r="N51" s="214"/>
      <c r="O51" s="214"/>
      <c r="P51" s="214"/>
      <c r="Q51" s="214"/>
      <c r="R51" s="214"/>
      <c r="S51" s="214"/>
      <c r="T51" s="214"/>
      <c r="U51" s="214"/>
      <c r="V51" s="214"/>
      <c r="W51" s="236"/>
      <c r="X51" s="236"/>
      <c r="Y51" s="236"/>
      <c r="Z51" s="219"/>
      <c r="AA51" s="220"/>
      <c r="AB51" s="221"/>
      <c r="AC51" s="222"/>
      <c r="AD51" s="222"/>
      <c r="AE51" s="222"/>
      <c r="AF51" s="222"/>
      <c r="AG51" s="237"/>
      <c r="AH51" s="372"/>
      <c r="AJ51" s="179"/>
    </row>
    <row r="52" spans="1:36" s="145" customFormat="1" ht="31.5" x14ac:dyDescent="0.25">
      <c r="A52" s="371"/>
      <c r="B52" s="235" t="s">
        <v>745</v>
      </c>
      <c r="C52" s="212"/>
      <c r="D52" s="213" t="s">
        <v>72</v>
      </c>
      <c r="E52" s="144">
        <f>'п. 15'!E71/1000</f>
        <v>0.7</v>
      </c>
      <c r="F52" s="214">
        <v>2016</v>
      </c>
      <c r="G52" s="215">
        <v>2016</v>
      </c>
      <c r="H52" s="222">
        <f>ROUND('п. 15'!J103/1000000,8)</f>
        <v>1.2849763400000001</v>
      </c>
      <c r="I52" s="216"/>
      <c r="J52" s="216"/>
      <c r="K52" s="217"/>
      <c r="L52" s="217"/>
      <c r="M52" s="217"/>
      <c r="N52" s="214"/>
      <c r="O52" s="214"/>
      <c r="P52" s="214"/>
      <c r="Q52" s="214"/>
      <c r="R52" s="214"/>
      <c r="S52" s="214"/>
      <c r="T52" s="214"/>
      <c r="U52" s="214"/>
      <c r="V52" s="214"/>
      <c r="W52" s="236"/>
      <c r="X52" s="236">
        <f>E52</f>
        <v>0.7</v>
      </c>
      <c r="Y52" s="236"/>
      <c r="Z52" s="740">
        <f t="shared" ref="Z52:AB54" si="9">K52+N52+Q52+T52+W52</f>
        <v>0</v>
      </c>
      <c r="AA52" s="741">
        <f t="shared" si="9"/>
        <v>0.7</v>
      </c>
      <c r="AB52" s="742">
        <f t="shared" si="9"/>
        <v>0</v>
      </c>
      <c r="AC52" s="222"/>
      <c r="AD52" s="222"/>
      <c r="AE52" s="222"/>
      <c r="AF52" s="222"/>
      <c r="AG52" s="237">
        <f>H52</f>
        <v>1.2849763400000001</v>
      </c>
      <c r="AH52" s="798">
        <f>AC52+AD52+AE52+AF52+AG52</f>
        <v>1.2849763400000001</v>
      </c>
      <c r="AJ52" s="179"/>
    </row>
    <row r="53" spans="1:36" s="145" customFormat="1" ht="33.75" customHeight="1" x14ac:dyDescent="0.25">
      <c r="A53" s="371"/>
      <c r="B53" s="235" t="s">
        <v>746</v>
      </c>
      <c r="C53" s="212"/>
      <c r="D53" s="213" t="s">
        <v>72</v>
      </c>
      <c r="E53" s="144">
        <f>'п. 15'!E72/1000</f>
        <v>1.25</v>
      </c>
      <c r="F53" s="214">
        <v>2016</v>
      </c>
      <c r="G53" s="215">
        <v>2016</v>
      </c>
      <c r="H53" s="607"/>
      <c r="I53" s="216"/>
      <c r="J53" s="216"/>
      <c r="K53" s="217"/>
      <c r="L53" s="217"/>
      <c r="M53" s="217"/>
      <c r="N53" s="214"/>
      <c r="O53" s="214"/>
      <c r="P53" s="214"/>
      <c r="Q53" s="214"/>
      <c r="R53" s="214"/>
      <c r="S53" s="214"/>
      <c r="T53" s="214"/>
      <c r="U53" s="214"/>
      <c r="V53" s="214"/>
      <c r="W53" s="236"/>
      <c r="X53" s="236">
        <f>E53</f>
        <v>1.25</v>
      </c>
      <c r="Y53" s="236"/>
      <c r="Z53" s="740">
        <f t="shared" si="9"/>
        <v>0</v>
      </c>
      <c r="AA53" s="741">
        <f t="shared" si="9"/>
        <v>1.25</v>
      </c>
      <c r="AB53" s="742">
        <f t="shared" si="9"/>
        <v>0</v>
      </c>
      <c r="AC53" s="222"/>
      <c r="AD53" s="222"/>
      <c r="AE53" s="222"/>
      <c r="AF53" s="222"/>
      <c r="AG53" s="237"/>
      <c r="AH53" s="905"/>
      <c r="AJ53" s="179"/>
    </row>
    <row r="54" spans="1:36" s="145" customFormat="1" ht="31.5" x14ac:dyDescent="0.25">
      <c r="A54" s="623"/>
      <c r="B54" s="238" t="s">
        <v>750</v>
      </c>
      <c r="C54" s="748"/>
      <c r="D54" s="224" t="s">
        <v>72</v>
      </c>
      <c r="E54" s="144">
        <f>'п. 15'!E73/1000</f>
        <v>0.15</v>
      </c>
      <c r="F54" s="225">
        <v>2016</v>
      </c>
      <c r="G54" s="226">
        <v>2016</v>
      </c>
      <c r="H54" s="232"/>
      <c r="I54" s="227"/>
      <c r="J54" s="227"/>
      <c r="K54" s="228"/>
      <c r="L54" s="228"/>
      <c r="M54" s="228"/>
      <c r="N54" s="225"/>
      <c r="O54" s="225"/>
      <c r="P54" s="225"/>
      <c r="Q54" s="225"/>
      <c r="R54" s="225"/>
      <c r="S54" s="225"/>
      <c r="T54" s="225"/>
      <c r="U54" s="225"/>
      <c r="V54" s="225"/>
      <c r="W54" s="239"/>
      <c r="X54" s="239">
        <f>E54</f>
        <v>0.15</v>
      </c>
      <c r="Y54" s="239"/>
      <c r="Z54" s="907">
        <f t="shared" si="9"/>
        <v>0</v>
      </c>
      <c r="AA54" s="908">
        <f t="shared" si="9"/>
        <v>0.15</v>
      </c>
      <c r="AB54" s="909">
        <f t="shared" si="9"/>
        <v>0</v>
      </c>
      <c r="AC54" s="232"/>
      <c r="AD54" s="232"/>
      <c r="AE54" s="232"/>
      <c r="AF54" s="232"/>
      <c r="AG54" s="240"/>
      <c r="AH54" s="372"/>
      <c r="AJ54" s="179"/>
    </row>
    <row r="55" spans="1:36" s="145" customFormat="1" ht="72.75" customHeight="1" x14ac:dyDescent="0.25">
      <c r="A55" s="687" t="s">
        <v>469</v>
      </c>
      <c r="B55" s="688" t="s">
        <v>603</v>
      </c>
      <c r="C55" s="689"/>
      <c r="D55" s="181"/>
      <c r="E55" s="643"/>
      <c r="F55" s="183">
        <v>2016</v>
      </c>
      <c r="G55" s="163">
        <v>2016</v>
      </c>
      <c r="H55" s="81">
        <v>9.9874809999999994E-2</v>
      </c>
      <c r="I55" s="184"/>
      <c r="J55" s="184"/>
      <c r="K55" s="185"/>
      <c r="L55" s="185"/>
      <c r="M55" s="185"/>
      <c r="N55" s="183"/>
      <c r="O55" s="183"/>
      <c r="P55" s="183"/>
      <c r="Q55" s="183"/>
      <c r="R55" s="183"/>
      <c r="S55" s="183"/>
      <c r="T55" s="690"/>
      <c r="U55" s="690"/>
      <c r="V55" s="690"/>
      <c r="W55" s="183"/>
      <c r="X55" s="183"/>
      <c r="Y55" s="183"/>
      <c r="Z55" s="691"/>
      <c r="AA55" s="692"/>
      <c r="AB55" s="693"/>
      <c r="AC55" s="192"/>
      <c r="AD55" s="192"/>
      <c r="AE55" s="192"/>
      <c r="AF55" s="258"/>
      <c r="AG55" s="694">
        <f>H55</f>
        <v>9.9874809999999994E-2</v>
      </c>
      <c r="AH55" s="882">
        <f>AC55+AD55+AE55+AF55+AG55</f>
        <v>9.9874809999999994E-2</v>
      </c>
      <c r="AJ55" s="179"/>
    </row>
    <row r="56" spans="1:36" s="686" customFormat="1" ht="78.75" x14ac:dyDescent="0.25">
      <c r="A56" s="675">
        <v>17</v>
      </c>
      <c r="B56" s="676" t="s">
        <v>599</v>
      </c>
      <c r="C56" s="677"/>
      <c r="D56" s="678"/>
      <c r="E56" s="679"/>
      <c r="F56" s="680">
        <v>2016</v>
      </c>
      <c r="G56" s="680">
        <v>2016</v>
      </c>
      <c r="H56" s="681">
        <f>H57+H58+H61+H67+H64</f>
        <v>9.8379420199999998</v>
      </c>
      <c r="I56" s="682"/>
      <c r="J56" s="682"/>
      <c r="K56" s="683"/>
      <c r="L56" s="683"/>
      <c r="M56" s="683"/>
      <c r="N56" s="680"/>
      <c r="O56" s="680"/>
      <c r="P56" s="680"/>
      <c r="Q56" s="680"/>
      <c r="R56" s="680"/>
      <c r="S56" s="680"/>
      <c r="T56" s="680"/>
      <c r="U56" s="680"/>
      <c r="V56" s="680"/>
      <c r="W56" s="680"/>
      <c r="X56" s="680"/>
      <c r="Y56" s="680"/>
      <c r="Z56" s="684"/>
      <c r="AA56" s="684"/>
      <c r="AB56" s="684"/>
      <c r="AC56" s="681"/>
      <c r="AD56" s="681"/>
      <c r="AE56" s="681"/>
      <c r="AG56" s="884">
        <f>AG57+AG58+AG61+AG67+AG64</f>
        <v>9.8379420199999998</v>
      </c>
      <c r="AH56" s="885">
        <f>AC56+AD56+AE56+AF56+AG56</f>
        <v>9.8379420199999998</v>
      </c>
      <c r="AJ56" s="179"/>
    </row>
    <row r="57" spans="1:36" s="542" customFormat="1" ht="126" x14ac:dyDescent="0.25">
      <c r="A57" s="545"/>
      <c r="B57" s="533" t="s">
        <v>590</v>
      </c>
      <c r="C57" s="534"/>
      <c r="D57" s="535"/>
      <c r="E57" s="536"/>
      <c r="F57" s="537">
        <v>2016</v>
      </c>
      <c r="G57" s="537">
        <v>2016</v>
      </c>
      <c r="H57" s="538">
        <f>ROUND('п. 17 а'!J75/1000000,8)</f>
        <v>2.5184232600000001</v>
      </c>
      <c r="I57" s="539"/>
      <c r="J57" s="539"/>
      <c r="K57" s="540"/>
      <c r="L57" s="540"/>
      <c r="M57" s="540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41"/>
      <c r="AA57" s="541"/>
      <c r="AB57" s="541"/>
      <c r="AC57" s="538"/>
      <c r="AD57" s="538"/>
      <c r="AE57" s="538"/>
      <c r="AG57" s="538">
        <f>H57</f>
        <v>2.5184232600000001</v>
      </c>
      <c r="AH57" s="538">
        <f>AC57+AD57+AE57+AF57+AG57</f>
        <v>2.5184232600000001</v>
      </c>
      <c r="AJ57" s="179"/>
    </row>
    <row r="58" spans="1:36" s="542" customFormat="1" ht="47.25" x14ac:dyDescent="0.25">
      <c r="A58" s="545"/>
      <c r="B58" s="543" t="s">
        <v>589</v>
      </c>
      <c r="C58" s="534"/>
      <c r="D58" s="535"/>
      <c r="E58" s="536"/>
      <c r="F58" s="537">
        <v>2016</v>
      </c>
      <c r="G58" s="537">
        <v>2016</v>
      </c>
      <c r="H58" s="538">
        <f>ROUND('п. 17 б'!J76/1000000,8)</f>
        <v>3.5326261799999998</v>
      </c>
      <c r="I58" s="539"/>
      <c r="J58" s="539"/>
      <c r="K58" s="540"/>
      <c r="L58" s="540"/>
      <c r="M58" s="540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41"/>
      <c r="AA58" s="541"/>
      <c r="AB58" s="541"/>
      <c r="AC58" s="538"/>
      <c r="AD58" s="538"/>
      <c r="AE58" s="538"/>
      <c r="AG58" s="538">
        <f>H58</f>
        <v>3.5326261799999998</v>
      </c>
      <c r="AH58" s="538">
        <f>AC58+AD58+AE58+AF58+AG58</f>
        <v>3.5326261799999998</v>
      </c>
      <c r="AJ58" s="179"/>
    </row>
    <row r="59" spans="1:36" s="145" customFormat="1" ht="94.5" x14ac:dyDescent="0.25">
      <c r="A59" s="371"/>
      <c r="B59" s="235" t="s">
        <v>591</v>
      </c>
      <c r="C59" s="212"/>
      <c r="D59" s="213"/>
      <c r="E59" s="98"/>
      <c r="F59" s="214"/>
      <c r="G59" s="215"/>
      <c r="H59" s="222"/>
      <c r="I59" s="216"/>
      <c r="J59" s="216"/>
      <c r="K59" s="217"/>
      <c r="L59" s="217"/>
      <c r="M59" s="217"/>
      <c r="N59" s="214"/>
      <c r="O59" s="214"/>
      <c r="P59" s="214"/>
      <c r="Q59" s="214"/>
      <c r="R59" s="214"/>
      <c r="S59" s="214"/>
      <c r="T59" s="218"/>
      <c r="U59" s="218"/>
      <c r="V59" s="218"/>
      <c r="W59" s="214"/>
      <c r="X59" s="214"/>
      <c r="Y59" s="214"/>
      <c r="Z59" s="219"/>
      <c r="AA59" s="220"/>
      <c r="AB59" s="221"/>
      <c r="AC59" s="222"/>
      <c r="AD59" s="222"/>
      <c r="AE59" s="222"/>
      <c r="AF59" s="879"/>
      <c r="AG59" s="223"/>
      <c r="AH59" s="883"/>
      <c r="AJ59" s="179"/>
    </row>
    <row r="60" spans="1:36" s="145" customFormat="1" x14ac:dyDescent="0.25">
      <c r="A60" s="371"/>
      <c r="B60" s="235" t="s">
        <v>588</v>
      </c>
      <c r="C60" s="212"/>
      <c r="D60" s="213"/>
      <c r="E60" s="98"/>
      <c r="F60" s="214"/>
      <c r="G60" s="215"/>
      <c r="H60" s="222"/>
      <c r="I60" s="216"/>
      <c r="J60" s="216"/>
      <c r="K60" s="217"/>
      <c r="L60" s="217"/>
      <c r="M60" s="217"/>
      <c r="N60" s="214"/>
      <c r="O60" s="214"/>
      <c r="P60" s="214"/>
      <c r="Q60" s="214"/>
      <c r="R60" s="214"/>
      <c r="S60" s="214"/>
      <c r="T60" s="218"/>
      <c r="U60" s="218"/>
      <c r="V60" s="218"/>
      <c r="W60" s="214"/>
      <c r="X60" s="214"/>
      <c r="Y60" s="214"/>
      <c r="Z60" s="219"/>
      <c r="AA60" s="220"/>
      <c r="AB60" s="221"/>
      <c r="AC60" s="222"/>
      <c r="AD60" s="222"/>
      <c r="AE60" s="222"/>
      <c r="AF60" s="879"/>
      <c r="AG60" s="223"/>
      <c r="AH60" s="883"/>
      <c r="AJ60" s="179"/>
    </row>
    <row r="61" spans="1:36" s="542" customFormat="1" ht="47.25" x14ac:dyDescent="0.25">
      <c r="A61" s="545"/>
      <c r="B61" s="544" t="s">
        <v>615</v>
      </c>
      <c r="C61" s="534"/>
      <c r="D61" s="535"/>
      <c r="E61" s="536"/>
      <c r="F61" s="537">
        <v>2016</v>
      </c>
      <c r="G61" s="537">
        <v>2016</v>
      </c>
      <c r="H61" s="538">
        <f>ROUND('п. 17 в'!J77/1000000,8)</f>
        <v>2.2470067399999998</v>
      </c>
      <c r="I61" s="539"/>
      <c r="J61" s="539"/>
      <c r="K61" s="540"/>
      <c r="L61" s="540"/>
      <c r="M61" s="540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41"/>
      <c r="AA61" s="541"/>
      <c r="AB61" s="541"/>
      <c r="AC61" s="538"/>
      <c r="AD61" s="538"/>
      <c r="AE61" s="538"/>
      <c r="AF61" s="880"/>
      <c r="AG61" s="538">
        <f>H61</f>
        <v>2.2470067399999998</v>
      </c>
      <c r="AH61" s="538">
        <f>AC61+AD61+AE61+AF61+AG61</f>
        <v>2.2470067399999998</v>
      </c>
      <c r="AJ61" s="179"/>
    </row>
    <row r="62" spans="1:36" s="145" customFormat="1" x14ac:dyDescent="0.25">
      <c r="A62" s="371"/>
      <c r="B62" s="235" t="s">
        <v>597</v>
      </c>
      <c r="C62" s="212"/>
      <c r="D62" s="213"/>
      <c r="E62" s="98"/>
      <c r="F62" s="214"/>
      <c r="G62" s="215"/>
      <c r="H62" s="222"/>
      <c r="I62" s="216"/>
      <c r="J62" s="216"/>
      <c r="K62" s="217"/>
      <c r="L62" s="217"/>
      <c r="M62" s="217"/>
      <c r="N62" s="214"/>
      <c r="O62" s="214"/>
      <c r="P62" s="214"/>
      <c r="Q62" s="214"/>
      <c r="R62" s="214"/>
      <c r="S62" s="214"/>
      <c r="T62" s="218"/>
      <c r="U62" s="218"/>
      <c r="V62" s="218"/>
      <c r="W62" s="214"/>
      <c r="X62" s="214"/>
      <c r="Y62" s="214"/>
      <c r="Z62" s="219"/>
      <c r="AA62" s="220"/>
      <c r="AB62" s="221"/>
      <c r="AC62" s="222"/>
      <c r="AD62" s="222"/>
      <c r="AE62" s="222"/>
      <c r="AF62" s="879"/>
      <c r="AG62" s="223"/>
      <c r="AH62" s="883"/>
      <c r="AJ62" s="179"/>
    </row>
    <row r="63" spans="1:36" s="145" customFormat="1" ht="90" customHeight="1" x14ac:dyDescent="0.25">
      <c r="A63" s="371"/>
      <c r="B63" s="235" t="s">
        <v>598</v>
      </c>
      <c r="C63" s="212"/>
      <c r="D63" s="213"/>
      <c r="E63" s="98"/>
      <c r="F63" s="214"/>
      <c r="G63" s="215"/>
      <c r="H63" s="222"/>
      <c r="I63" s="216"/>
      <c r="J63" s="216"/>
      <c r="K63" s="217"/>
      <c r="L63" s="217"/>
      <c r="M63" s="217"/>
      <c r="N63" s="214"/>
      <c r="O63" s="214"/>
      <c r="P63" s="214"/>
      <c r="Q63" s="214"/>
      <c r="R63" s="214"/>
      <c r="S63" s="214"/>
      <c r="T63" s="218"/>
      <c r="U63" s="218"/>
      <c r="V63" s="218"/>
      <c r="W63" s="214"/>
      <c r="X63" s="214"/>
      <c r="Y63" s="214"/>
      <c r="Z63" s="219"/>
      <c r="AA63" s="220"/>
      <c r="AB63" s="221"/>
      <c r="AC63" s="222"/>
      <c r="AD63" s="222"/>
      <c r="AE63" s="222"/>
      <c r="AF63" s="879"/>
      <c r="AG63" s="223"/>
      <c r="AH63" s="883"/>
      <c r="AJ63" s="179"/>
    </row>
    <row r="64" spans="1:36" s="542" customFormat="1" ht="53.25" customHeight="1" x14ac:dyDescent="0.25">
      <c r="A64" s="545"/>
      <c r="B64" s="543" t="s">
        <v>751</v>
      </c>
      <c r="C64" s="534"/>
      <c r="D64" s="535"/>
      <c r="E64" s="536"/>
      <c r="F64" s="537">
        <v>2016</v>
      </c>
      <c r="G64" s="537">
        <v>2016</v>
      </c>
      <c r="H64" s="538">
        <f>ROUND('п. 17 г'!K124/1000000,8)</f>
        <v>1.4315618400000001</v>
      </c>
      <c r="I64" s="539"/>
      <c r="J64" s="539"/>
      <c r="K64" s="540"/>
      <c r="L64" s="540"/>
      <c r="M64" s="540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41"/>
      <c r="AA64" s="541"/>
      <c r="AB64" s="541"/>
      <c r="AC64" s="538"/>
      <c r="AD64" s="538"/>
      <c r="AE64" s="538"/>
      <c r="AF64" s="880"/>
      <c r="AG64" s="538">
        <f>H64</f>
        <v>1.4315618400000001</v>
      </c>
      <c r="AH64" s="538">
        <f>AC64+AD64+AE64+AF64+AG64</f>
        <v>1.4315618400000001</v>
      </c>
      <c r="AJ64" s="924"/>
    </row>
    <row r="65" spans="1:36" s="145" customFormat="1" ht="51" customHeight="1" x14ac:dyDescent="0.25">
      <c r="A65" s="371"/>
      <c r="B65" s="235" t="s">
        <v>753</v>
      </c>
      <c r="C65" s="212"/>
      <c r="D65" s="213"/>
      <c r="E65" s="98"/>
      <c r="F65" s="214"/>
      <c r="G65" s="215"/>
      <c r="H65" s="222"/>
      <c r="I65" s="216"/>
      <c r="J65" s="216"/>
      <c r="K65" s="217"/>
      <c r="L65" s="217"/>
      <c r="M65" s="217"/>
      <c r="N65" s="214"/>
      <c r="O65" s="214"/>
      <c r="P65" s="214"/>
      <c r="Q65" s="214"/>
      <c r="R65" s="214"/>
      <c r="S65" s="214"/>
      <c r="T65" s="218"/>
      <c r="U65" s="218"/>
      <c r="V65" s="218"/>
      <c r="W65" s="214"/>
      <c r="X65" s="214"/>
      <c r="Y65" s="214"/>
      <c r="Z65" s="219"/>
      <c r="AA65" s="220"/>
      <c r="AB65" s="221"/>
      <c r="AC65" s="222"/>
      <c r="AD65" s="222"/>
      <c r="AE65" s="222"/>
      <c r="AF65" s="879"/>
      <c r="AG65" s="223"/>
      <c r="AH65" s="883"/>
      <c r="AJ65" s="179"/>
    </row>
    <row r="66" spans="1:36" s="145" customFormat="1" ht="65.25" customHeight="1" x14ac:dyDescent="0.25">
      <c r="A66" s="371"/>
      <c r="B66" s="235" t="s">
        <v>752</v>
      </c>
      <c r="C66" s="212"/>
      <c r="D66" s="213"/>
      <c r="E66" s="98"/>
      <c r="F66" s="214"/>
      <c r="G66" s="215"/>
      <c r="H66" s="222"/>
      <c r="I66" s="216"/>
      <c r="J66" s="216"/>
      <c r="K66" s="217"/>
      <c r="L66" s="217"/>
      <c r="M66" s="217"/>
      <c r="N66" s="214"/>
      <c r="O66" s="214"/>
      <c r="P66" s="214"/>
      <c r="Q66" s="214"/>
      <c r="R66" s="214"/>
      <c r="S66" s="214"/>
      <c r="T66" s="218"/>
      <c r="U66" s="218"/>
      <c r="V66" s="218"/>
      <c r="W66" s="214"/>
      <c r="X66" s="214"/>
      <c r="Y66" s="214"/>
      <c r="Z66" s="219"/>
      <c r="AA66" s="220"/>
      <c r="AB66" s="221"/>
      <c r="AC66" s="222"/>
      <c r="AD66" s="222"/>
      <c r="AE66" s="222"/>
      <c r="AF66" s="879"/>
      <c r="AG66" s="223"/>
      <c r="AH66" s="883"/>
      <c r="AJ66" s="179"/>
    </row>
    <row r="67" spans="1:36" s="542" customFormat="1" ht="47.25" x14ac:dyDescent="0.25">
      <c r="A67" s="647"/>
      <c r="B67" s="557" t="s">
        <v>754</v>
      </c>
      <c r="C67" s="657"/>
      <c r="D67" s="658"/>
      <c r="E67" s="659"/>
      <c r="F67" s="660">
        <v>2016</v>
      </c>
      <c r="G67" s="660">
        <v>2016</v>
      </c>
      <c r="H67" s="556">
        <f>ROUND('п. 17 д'!J37/1000000,8)</f>
        <v>0.108324</v>
      </c>
      <c r="I67" s="661"/>
      <c r="J67" s="661"/>
      <c r="K67" s="662"/>
      <c r="L67" s="662"/>
      <c r="M67" s="662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3"/>
      <c r="AA67" s="663"/>
      <c r="AB67" s="663"/>
      <c r="AC67" s="556"/>
      <c r="AD67" s="556"/>
      <c r="AE67" s="556"/>
      <c r="AF67" s="881"/>
      <c r="AG67" s="556">
        <f>H67</f>
        <v>0.108324</v>
      </c>
      <c r="AH67" s="556">
        <f>AC67+AD67+AE67+AF67+AG67</f>
        <v>0.108324</v>
      </c>
      <c r="AJ67" s="179"/>
    </row>
    <row r="68" spans="1:36" s="922" customFormat="1" ht="36.75" customHeight="1" x14ac:dyDescent="0.25">
      <c r="A68" s="911">
        <v>18</v>
      </c>
      <c r="B68" s="912" t="s">
        <v>757</v>
      </c>
      <c r="C68" s="913"/>
      <c r="D68" s="914"/>
      <c r="E68" s="915"/>
      <c r="F68" s="916">
        <v>2016</v>
      </c>
      <c r="G68" s="916">
        <v>2016</v>
      </c>
      <c r="H68" s="935">
        <f>H69+H70+H71</f>
        <v>1.99950764</v>
      </c>
      <c r="I68" s="918"/>
      <c r="J68" s="918"/>
      <c r="K68" s="919"/>
      <c r="L68" s="919"/>
      <c r="M68" s="919"/>
      <c r="N68" s="916"/>
      <c r="O68" s="916"/>
      <c r="P68" s="916"/>
      <c r="Q68" s="916"/>
      <c r="R68" s="916"/>
      <c r="S68" s="916"/>
      <c r="T68" s="916"/>
      <c r="U68" s="916"/>
      <c r="V68" s="916"/>
      <c r="W68" s="916"/>
      <c r="X68" s="916"/>
      <c r="Y68" s="916"/>
      <c r="Z68" s="920"/>
      <c r="AA68" s="920"/>
      <c r="AB68" s="920"/>
      <c r="AC68" s="917"/>
      <c r="AD68" s="917"/>
      <c r="AE68" s="917"/>
      <c r="AF68" s="921"/>
      <c r="AG68" s="936">
        <f>H68</f>
        <v>1.99950764</v>
      </c>
      <c r="AH68" s="936">
        <f>AC68+AD68+AE68+AF68+AG68</f>
        <v>1.99950764</v>
      </c>
      <c r="AJ68" s="923"/>
    </row>
    <row r="69" spans="1:36" s="205" customFormat="1" ht="47.25" x14ac:dyDescent="0.25">
      <c r="A69" s="625"/>
      <c r="B69" s="235" t="s">
        <v>755</v>
      </c>
      <c r="C69" s="932"/>
      <c r="D69" s="207"/>
      <c r="E69" s="628"/>
      <c r="F69" s="214">
        <v>2016</v>
      </c>
      <c r="G69" s="214">
        <v>2016</v>
      </c>
      <c r="H69" s="607">
        <f>ROUND('п. 18 а'!J74/1000000,8)</f>
        <v>0.84803178000000001</v>
      </c>
      <c r="I69" s="933"/>
      <c r="J69" s="933"/>
      <c r="K69" s="217"/>
      <c r="L69" s="217"/>
      <c r="M69" s="217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44"/>
      <c r="AA69" s="244"/>
      <c r="AB69" s="244"/>
      <c r="AC69" s="607"/>
      <c r="AD69" s="607"/>
      <c r="AE69" s="607"/>
      <c r="AF69" s="934"/>
      <c r="AG69" s="607">
        <f>H69</f>
        <v>0.84803178000000001</v>
      </c>
      <c r="AH69" s="607">
        <f>AC69+AD69+AE69+AF69+AG69</f>
        <v>0.84803178000000001</v>
      </c>
      <c r="AJ69" s="206"/>
    </row>
    <row r="70" spans="1:36" s="205" customFormat="1" ht="78.75" x14ac:dyDescent="0.25">
      <c r="A70" s="625"/>
      <c r="B70" s="235" t="s">
        <v>756</v>
      </c>
      <c r="C70" s="932"/>
      <c r="D70" s="207"/>
      <c r="E70" s="628"/>
      <c r="F70" s="214">
        <v>2016</v>
      </c>
      <c r="G70" s="214">
        <v>2016</v>
      </c>
      <c r="H70" s="607">
        <f>ROUND('п. 18 б'!J75/1000000,8)</f>
        <v>0.56521292000000001</v>
      </c>
      <c r="I70" s="933"/>
      <c r="J70" s="933"/>
      <c r="K70" s="217"/>
      <c r="L70" s="217"/>
      <c r="M70" s="217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44"/>
      <c r="AA70" s="244"/>
      <c r="AB70" s="244"/>
      <c r="AC70" s="607"/>
      <c r="AD70" s="607"/>
      <c r="AE70" s="607"/>
      <c r="AF70" s="934"/>
      <c r="AG70" s="607">
        <f>H70</f>
        <v>0.56521292000000001</v>
      </c>
      <c r="AH70" s="607">
        <f>AC70+AD70+AE70+AF70+AG70</f>
        <v>0.56521292000000001</v>
      </c>
      <c r="AJ70" s="206"/>
    </row>
    <row r="71" spans="1:36" s="205" customFormat="1" ht="94.5" x14ac:dyDescent="0.25">
      <c r="A71" s="925"/>
      <c r="B71" s="238" t="s">
        <v>762</v>
      </c>
      <c r="C71" s="926"/>
      <c r="D71" s="927"/>
      <c r="E71" s="928"/>
      <c r="F71" s="225">
        <v>2016</v>
      </c>
      <c r="G71" s="225">
        <v>2016</v>
      </c>
      <c r="H71" s="929">
        <f>ROUND('п. 18 в'!J74/1000000,8)</f>
        <v>0.58626294000000001</v>
      </c>
      <c r="I71" s="930"/>
      <c r="J71" s="930"/>
      <c r="K71" s="228"/>
      <c r="L71" s="228"/>
      <c r="M71" s="228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45"/>
      <c r="AA71" s="245"/>
      <c r="AB71" s="245"/>
      <c r="AC71" s="929"/>
      <c r="AD71" s="929"/>
      <c r="AE71" s="929"/>
      <c r="AF71" s="931"/>
      <c r="AG71" s="929">
        <f>H71</f>
        <v>0.58626294000000001</v>
      </c>
      <c r="AH71" s="929">
        <f>AC71+AD71+AE71+AF71+AG71</f>
        <v>0.58626294000000001</v>
      </c>
      <c r="AJ71" s="206"/>
    </row>
    <row r="72" spans="1:36" s="253" customFormat="1" x14ac:dyDescent="0.25">
      <c r="A72" s="377"/>
      <c r="B72" s="770"/>
      <c r="C72" s="245"/>
      <c r="D72" s="744"/>
      <c r="E72" s="745"/>
      <c r="F72" s="245"/>
      <c r="G72" s="245"/>
      <c r="H72" s="771"/>
      <c r="I72" s="772"/>
      <c r="J72" s="772"/>
      <c r="K72" s="773"/>
      <c r="L72" s="773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774"/>
      <c r="AA72" s="774"/>
      <c r="AB72" s="774"/>
      <c r="AC72" s="245"/>
      <c r="AD72" s="245"/>
      <c r="AE72" s="245"/>
      <c r="AF72" s="245"/>
      <c r="AG72" s="245"/>
      <c r="AH72" s="775"/>
      <c r="AJ72" s="179"/>
    </row>
    <row r="73" spans="1:36" ht="31.5" x14ac:dyDescent="0.25">
      <c r="A73" s="380" t="s">
        <v>87</v>
      </c>
      <c r="B73" s="114" t="s">
        <v>86</v>
      </c>
      <c r="C73" s="163"/>
      <c r="D73" s="181"/>
      <c r="E73" s="254"/>
      <c r="F73" s="163"/>
      <c r="G73" s="163"/>
      <c r="H73" s="192"/>
      <c r="I73" s="255"/>
      <c r="J73" s="255"/>
      <c r="K73" s="256"/>
      <c r="L73" s="256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63"/>
      <c r="X73" s="163"/>
      <c r="Y73" s="163"/>
      <c r="Z73" s="257"/>
      <c r="AA73" s="257"/>
      <c r="AB73" s="257"/>
      <c r="AC73" s="163"/>
      <c r="AD73" s="163"/>
      <c r="AE73" s="163"/>
      <c r="AF73" s="163"/>
      <c r="AG73" s="163"/>
      <c r="AH73" s="379"/>
      <c r="AJ73" s="179"/>
    </row>
    <row r="74" spans="1:36" x14ac:dyDescent="0.25">
      <c r="A74" s="381"/>
      <c r="B74" s="77"/>
      <c r="C74" s="163"/>
      <c r="D74" s="181"/>
      <c r="E74" s="254"/>
      <c r="F74" s="163"/>
      <c r="G74" s="163"/>
      <c r="H74" s="192"/>
      <c r="I74" s="258"/>
      <c r="J74" s="258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63"/>
      <c r="X74" s="163"/>
      <c r="Y74" s="163"/>
      <c r="Z74" s="257"/>
      <c r="AA74" s="257"/>
      <c r="AB74" s="257"/>
      <c r="AC74" s="163"/>
      <c r="AD74" s="163"/>
      <c r="AE74" s="163"/>
      <c r="AF74" s="163"/>
      <c r="AG74" s="163"/>
      <c r="AH74" s="379"/>
      <c r="AJ74" s="179"/>
    </row>
    <row r="75" spans="1:36" s="157" customFormat="1" x14ac:dyDescent="0.25">
      <c r="A75" s="382" t="s">
        <v>85</v>
      </c>
      <c r="B75" s="118" t="s">
        <v>84</v>
      </c>
      <c r="C75" s="259"/>
      <c r="D75" s="260"/>
      <c r="E75" s="261"/>
      <c r="F75" s="259"/>
      <c r="G75" s="259"/>
      <c r="H75" s="394">
        <f>H77+H92+H104+H115</f>
        <v>8.0597432399999995</v>
      </c>
      <c r="I75" s="263"/>
      <c r="J75" s="263"/>
      <c r="K75" s="259">
        <f>K76+K115</f>
        <v>0</v>
      </c>
      <c r="L75" s="259">
        <f t="shared" ref="L75:AG75" si="10">L76+L115</f>
        <v>0</v>
      </c>
      <c r="M75" s="259">
        <f t="shared" si="10"/>
        <v>0</v>
      </c>
      <c r="N75" s="259">
        <f t="shared" si="10"/>
        <v>0</v>
      </c>
      <c r="O75" s="259">
        <f t="shared" si="10"/>
        <v>0</v>
      </c>
      <c r="P75" s="259">
        <f t="shared" si="10"/>
        <v>0</v>
      </c>
      <c r="Q75" s="259">
        <f t="shared" si="10"/>
        <v>0</v>
      </c>
      <c r="R75" s="259">
        <f t="shared" si="10"/>
        <v>0</v>
      </c>
      <c r="S75" s="259">
        <f t="shared" si="10"/>
        <v>0</v>
      </c>
      <c r="T75" s="259">
        <f t="shared" si="10"/>
        <v>0</v>
      </c>
      <c r="U75" s="259">
        <f t="shared" si="10"/>
        <v>0</v>
      </c>
      <c r="V75" s="259">
        <f t="shared" si="10"/>
        <v>0</v>
      </c>
      <c r="W75" s="259">
        <f t="shared" si="10"/>
        <v>0</v>
      </c>
      <c r="X75" s="259">
        <f t="shared" si="10"/>
        <v>0</v>
      </c>
      <c r="Y75" s="259">
        <f t="shared" si="10"/>
        <v>0</v>
      </c>
      <c r="Z75" s="259">
        <f t="shared" si="10"/>
        <v>0</v>
      </c>
      <c r="AA75" s="259">
        <f t="shared" si="10"/>
        <v>0</v>
      </c>
      <c r="AB75" s="259">
        <f t="shared" si="10"/>
        <v>0</v>
      </c>
      <c r="AC75" s="259">
        <f t="shared" si="10"/>
        <v>0</v>
      </c>
      <c r="AD75" s="259">
        <f t="shared" si="10"/>
        <v>0</v>
      </c>
      <c r="AE75" s="259">
        <f t="shared" si="10"/>
        <v>0</v>
      </c>
      <c r="AF75" s="262">
        <f t="shared" si="10"/>
        <v>8.0597432399999995</v>
      </c>
      <c r="AG75" s="259">
        <f t="shared" si="10"/>
        <v>0</v>
      </c>
      <c r="AH75" s="383">
        <f>AH76+AH115</f>
        <v>8.0597432399999995</v>
      </c>
      <c r="AJ75" s="179"/>
    </row>
    <row r="76" spans="1:36" s="145" customFormat="1" ht="220.5" x14ac:dyDescent="0.25">
      <c r="A76" s="665" t="s">
        <v>168</v>
      </c>
      <c r="B76" s="666" t="s">
        <v>271</v>
      </c>
      <c r="C76" s="667"/>
      <c r="D76" s="668"/>
      <c r="E76" s="669"/>
      <c r="F76" s="667">
        <v>2015</v>
      </c>
      <c r="G76" s="667">
        <v>2015</v>
      </c>
      <c r="H76" s="670">
        <f>H77+H104+H92</f>
        <v>7.95995922</v>
      </c>
      <c r="I76" s="667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71"/>
      <c r="U76" s="667"/>
      <c r="V76" s="667"/>
      <c r="W76" s="667"/>
      <c r="X76" s="667"/>
      <c r="Y76" s="667"/>
      <c r="Z76" s="672"/>
      <c r="AA76" s="672"/>
      <c r="AB76" s="672"/>
      <c r="AC76" s="667"/>
      <c r="AD76" s="667"/>
      <c r="AE76" s="667"/>
      <c r="AF76" s="673">
        <f>H76</f>
        <v>7.95995922</v>
      </c>
      <c r="AG76" s="667"/>
      <c r="AH76" s="674">
        <f>SUM(AC76:AG76)</f>
        <v>7.95995922</v>
      </c>
      <c r="AJ76" s="179"/>
    </row>
    <row r="77" spans="1:36" s="145" customFormat="1" x14ac:dyDescent="0.25">
      <c r="A77" s="466" t="s">
        <v>258</v>
      </c>
      <c r="B77" s="473" t="s">
        <v>254</v>
      </c>
      <c r="C77" s="474" t="s">
        <v>149</v>
      </c>
      <c r="D77" s="475"/>
      <c r="E77" s="476"/>
      <c r="F77" s="474">
        <v>2015</v>
      </c>
      <c r="G77" s="474">
        <v>2015</v>
      </c>
      <c r="H77" s="477">
        <f>ROUND((1.99123443+0.89052614)*1.18,8)</f>
        <v>3.4004774699999998</v>
      </c>
      <c r="I77" s="474"/>
      <c r="J77" s="474"/>
      <c r="K77" s="478"/>
      <c r="L77" s="478"/>
      <c r="M77" s="478"/>
      <c r="N77" s="478"/>
      <c r="O77" s="478"/>
      <c r="P77" s="478"/>
      <c r="Q77" s="478"/>
      <c r="R77" s="478"/>
      <c r="S77" s="478"/>
      <c r="T77" s="474"/>
      <c r="U77" s="478"/>
      <c r="V77" s="478"/>
      <c r="W77" s="474"/>
      <c r="X77" s="474"/>
      <c r="Y77" s="474"/>
      <c r="Z77" s="479"/>
      <c r="AA77" s="479"/>
      <c r="AB77" s="479"/>
      <c r="AC77" s="474"/>
      <c r="AD77" s="474"/>
      <c r="AE77" s="474"/>
      <c r="AF77" s="480"/>
      <c r="AG77" s="474"/>
      <c r="AH77" s="481"/>
      <c r="AJ77" s="179"/>
    </row>
    <row r="78" spans="1:36" s="145" customFormat="1" ht="31.5" x14ac:dyDescent="0.25">
      <c r="A78" s="482"/>
      <c r="B78" s="483" t="s">
        <v>252</v>
      </c>
      <c r="C78" s="474"/>
      <c r="D78" s="475"/>
      <c r="E78" s="476"/>
      <c r="F78" s="474"/>
      <c r="G78" s="474"/>
      <c r="H78" s="477">
        <f>ROUND(((10390.25+3703+10991.56)/1000000*1.18),8)</f>
        <v>2.9600080000000001E-2</v>
      </c>
      <c r="I78" s="474"/>
      <c r="J78" s="474"/>
      <c r="K78" s="478"/>
      <c r="L78" s="478"/>
      <c r="M78" s="478"/>
      <c r="N78" s="478"/>
      <c r="O78" s="478"/>
      <c r="P78" s="478"/>
      <c r="Q78" s="478"/>
      <c r="R78" s="478"/>
      <c r="S78" s="478"/>
      <c r="T78" s="474"/>
      <c r="U78" s="478"/>
      <c r="V78" s="478"/>
      <c r="W78" s="474"/>
      <c r="X78" s="474"/>
      <c r="Y78" s="474"/>
      <c r="Z78" s="479"/>
      <c r="AA78" s="479"/>
      <c r="AB78" s="479"/>
      <c r="AC78" s="474"/>
      <c r="AD78" s="474"/>
      <c r="AE78" s="474"/>
      <c r="AF78" s="480"/>
      <c r="AG78" s="474"/>
      <c r="AH78" s="481"/>
      <c r="AJ78" s="179"/>
    </row>
    <row r="79" spans="1:36" s="145" customFormat="1" x14ac:dyDescent="0.25">
      <c r="A79" s="482"/>
      <c r="B79" s="484" t="s">
        <v>242</v>
      </c>
      <c r="C79" s="474"/>
      <c r="D79" s="475"/>
      <c r="E79" s="476"/>
      <c r="F79" s="474"/>
      <c r="G79" s="474"/>
      <c r="H79" s="477"/>
      <c r="I79" s="474"/>
      <c r="J79" s="474"/>
      <c r="K79" s="478"/>
      <c r="L79" s="478"/>
      <c r="M79" s="478"/>
      <c r="N79" s="478"/>
      <c r="O79" s="478"/>
      <c r="P79" s="478"/>
      <c r="Q79" s="478"/>
      <c r="R79" s="478"/>
      <c r="S79" s="478"/>
      <c r="T79" s="474"/>
      <c r="U79" s="478"/>
      <c r="V79" s="478"/>
      <c r="W79" s="474"/>
      <c r="X79" s="474"/>
      <c r="Y79" s="474"/>
      <c r="Z79" s="479"/>
      <c r="AA79" s="479"/>
      <c r="AB79" s="479"/>
      <c r="AC79" s="474"/>
      <c r="AD79" s="474"/>
      <c r="AE79" s="474"/>
      <c r="AF79" s="480"/>
      <c r="AG79" s="474"/>
      <c r="AH79" s="481"/>
      <c r="AJ79" s="179"/>
    </row>
    <row r="80" spans="1:36" s="145" customFormat="1" x14ac:dyDescent="0.25">
      <c r="A80" s="482"/>
      <c r="B80" s="484" t="s">
        <v>241</v>
      </c>
      <c r="C80" s="474"/>
      <c r="D80" s="475"/>
      <c r="E80" s="476"/>
      <c r="F80" s="474"/>
      <c r="G80" s="474"/>
      <c r="H80" s="532"/>
      <c r="I80" s="474"/>
      <c r="J80" s="474"/>
      <c r="K80" s="478"/>
      <c r="L80" s="478"/>
      <c r="M80" s="478"/>
      <c r="N80" s="478"/>
      <c r="O80" s="478"/>
      <c r="P80" s="478"/>
      <c r="Q80" s="478"/>
      <c r="R80" s="478"/>
      <c r="S80" s="478"/>
      <c r="T80" s="474"/>
      <c r="U80" s="478"/>
      <c r="V80" s="478"/>
      <c r="W80" s="474"/>
      <c r="X80" s="474"/>
      <c r="Y80" s="474"/>
      <c r="Z80" s="479"/>
      <c r="AA80" s="479"/>
      <c r="AB80" s="479"/>
      <c r="AC80" s="474"/>
      <c r="AD80" s="474"/>
      <c r="AE80" s="474"/>
      <c r="AF80" s="480"/>
      <c r="AG80" s="474"/>
      <c r="AH80" s="481"/>
      <c r="AJ80" s="179"/>
    </row>
    <row r="81" spans="1:36" s="145" customFormat="1" x14ac:dyDescent="0.25">
      <c r="A81" s="482"/>
      <c r="B81" s="484" t="s">
        <v>243</v>
      </c>
      <c r="C81" s="474"/>
      <c r="D81" s="475"/>
      <c r="E81" s="476"/>
      <c r="F81" s="474"/>
      <c r="G81" s="474"/>
      <c r="H81" s="477"/>
      <c r="I81" s="474"/>
      <c r="J81" s="474"/>
      <c r="K81" s="478"/>
      <c r="L81" s="478"/>
      <c r="M81" s="478"/>
      <c r="N81" s="478"/>
      <c r="O81" s="478"/>
      <c r="P81" s="478"/>
      <c r="Q81" s="478"/>
      <c r="R81" s="478"/>
      <c r="S81" s="478"/>
      <c r="T81" s="474"/>
      <c r="U81" s="478"/>
      <c r="V81" s="478"/>
      <c r="W81" s="474"/>
      <c r="X81" s="474"/>
      <c r="Y81" s="474"/>
      <c r="Z81" s="479"/>
      <c r="AA81" s="479"/>
      <c r="AB81" s="479"/>
      <c r="AC81" s="474"/>
      <c r="AD81" s="474"/>
      <c r="AE81" s="474"/>
      <c r="AF81" s="480"/>
      <c r="AG81" s="474"/>
      <c r="AH81" s="481"/>
      <c r="AJ81" s="179"/>
    </row>
    <row r="82" spans="1:36" s="145" customFormat="1" x14ac:dyDescent="0.25">
      <c r="A82" s="482"/>
      <c r="B82" s="485" t="s">
        <v>253</v>
      </c>
      <c r="C82" s="474"/>
      <c r="D82" s="475"/>
      <c r="E82" s="476"/>
      <c r="F82" s="474"/>
      <c r="G82" s="474"/>
      <c r="H82" s="477">
        <f>H77-H78</f>
        <v>3.37087739</v>
      </c>
      <c r="I82" s="474"/>
      <c r="J82" s="474"/>
      <c r="K82" s="478"/>
      <c r="L82" s="478"/>
      <c r="M82" s="478"/>
      <c r="N82" s="478"/>
      <c r="O82" s="478"/>
      <c r="P82" s="478"/>
      <c r="Q82" s="478"/>
      <c r="R82" s="478"/>
      <c r="S82" s="478"/>
      <c r="T82" s="474"/>
      <c r="U82" s="478"/>
      <c r="V82" s="478"/>
      <c r="W82" s="474"/>
      <c r="X82" s="474"/>
      <c r="Y82" s="474"/>
      <c r="Z82" s="479"/>
      <c r="AA82" s="479"/>
      <c r="AB82" s="479"/>
      <c r="AC82" s="474"/>
      <c r="AD82" s="474"/>
      <c r="AE82" s="474"/>
      <c r="AF82" s="480"/>
      <c r="AG82" s="474"/>
      <c r="AH82" s="481"/>
      <c r="AJ82" s="179"/>
    </row>
    <row r="83" spans="1:36" s="145" customFormat="1" ht="36" customHeight="1" x14ac:dyDescent="0.25">
      <c r="A83" s="482"/>
      <c r="B83" s="486" t="s">
        <v>244</v>
      </c>
      <c r="C83" s="474"/>
      <c r="D83" s="475"/>
      <c r="E83" s="476"/>
      <c r="F83" s="474"/>
      <c r="G83" s="474"/>
      <c r="H83" s="477"/>
      <c r="I83" s="474"/>
      <c r="J83" s="474"/>
      <c r="K83" s="478"/>
      <c r="L83" s="478"/>
      <c r="M83" s="478"/>
      <c r="N83" s="478"/>
      <c r="O83" s="478"/>
      <c r="P83" s="478"/>
      <c r="Q83" s="478"/>
      <c r="R83" s="478"/>
      <c r="S83" s="478"/>
      <c r="T83" s="474"/>
      <c r="U83" s="478"/>
      <c r="V83" s="478"/>
      <c r="W83" s="474"/>
      <c r="X83" s="474"/>
      <c r="Y83" s="474"/>
      <c r="Z83" s="479"/>
      <c r="AA83" s="479"/>
      <c r="AB83" s="479"/>
      <c r="AC83" s="474"/>
      <c r="AD83" s="474"/>
      <c r="AE83" s="474"/>
      <c r="AF83" s="480"/>
      <c r="AG83" s="474"/>
      <c r="AH83" s="481"/>
      <c r="AJ83" s="179"/>
    </row>
    <row r="84" spans="1:36" s="145" customFormat="1" x14ac:dyDescent="0.25">
      <c r="A84" s="482"/>
      <c r="B84" s="486" t="s">
        <v>255</v>
      </c>
      <c r="C84" s="474"/>
      <c r="D84" s="475"/>
      <c r="E84" s="476"/>
      <c r="F84" s="474"/>
      <c r="G84" s="474"/>
      <c r="H84" s="477"/>
      <c r="I84" s="474"/>
      <c r="J84" s="474"/>
      <c r="K84" s="478"/>
      <c r="L84" s="478"/>
      <c r="M84" s="478"/>
      <c r="N84" s="478"/>
      <c r="O84" s="478"/>
      <c r="P84" s="478"/>
      <c r="Q84" s="478"/>
      <c r="R84" s="478"/>
      <c r="S84" s="478"/>
      <c r="T84" s="474"/>
      <c r="U84" s="478"/>
      <c r="V84" s="478"/>
      <c r="W84" s="474"/>
      <c r="X84" s="474"/>
      <c r="Y84" s="474"/>
      <c r="Z84" s="479"/>
      <c r="AA84" s="479"/>
      <c r="AB84" s="479"/>
      <c r="AC84" s="474"/>
      <c r="AD84" s="474"/>
      <c r="AE84" s="474"/>
      <c r="AF84" s="480"/>
      <c r="AG84" s="474"/>
      <c r="AH84" s="481"/>
      <c r="AJ84" s="179"/>
    </row>
    <row r="85" spans="1:36" s="145" customFormat="1" x14ac:dyDescent="0.25">
      <c r="A85" s="482"/>
      <c r="B85" s="484" t="s">
        <v>245</v>
      </c>
      <c r="C85" s="474"/>
      <c r="D85" s="475"/>
      <c r="E85" s="476"/>
      <c r="F85" s="474"/>
      <c r="G85" s="474"/>
      <c r="H85" s="477"/>
      <c r="I85" s="474"/>
      <c r="J85" s="474"/>
      <c r="K85" s="478"/>
      <c r="L85" s="478"/>
      <c r="M85" s="478"/>
      <c r="N85" s="478"/>
      <c r="O85" s="478"/>
      <c r="P85" s="478"/>
      <c r="Q85" s="478"/>
      <c r="R85" s="478"/>
      <c r="S85" s="478"/>
      <c r="T85" s="474"/>
      <c r="U85" s="478"/>
      <c r="V85" s="478"/>
      <c r="W85" s="474"/>
      <c r="X85" s="474"/>
      <c r="Y85" s="474"/>
      <c r="Z85" s="479"/>
      <c r="AA85" s="479"/>
      <c r="AB85" s="479"/>
      <c r="AC85" s="474"/>
      <c r="AD85" s="474"/>
      <c r="AE85" s="474"/>
      <c r="AF85" s="480"/>
      <c r="AG85" s="474"/>
      <c r="AH85" s="481"/>
      <c r="AJ85" s="179"/>
    </row>
    <row r="86" spans="1:36" s="145" customFormat="1" x14ac:dyDescent="0.25">
      <c r="A86" s="482"/>
      <c r="B86" s="484" t="s">
        <v>246</v>
      </c>
      <c r="C86" s="474"/>
      <c r="D86" s="475"/>
      <c r="E86" s="476"/>
      <c r="F86" s="474"/>
      <c r="G86" s="474"/>
      <c r="H86" s="477"/>
      <c r="I86" s="474"/>
      <c r="J86" s="474"/>
      <c r="K86" s="478"/>
      <c r="L86" s="478"/>
      <c r="M86" s="478"/>
      <c r="N86" s="478"/>
      <c r="O86" s="478"/>
      <c r="P86" s="478"/>
      <c r="Q86" s="478"/>
      <c r="R86" s="478"/>
      <c r="S86" s="478"/>
      <c r="T86" s="474"/>
      <c r="U86" s="478"/>
      <c r="V86" s="478"/>
      <c r="W86" s="474"/>
      <c r="X86" s="474"/>
      <c r="Y86" s="474"/>
      <c r="Z86" s="479"/>
      <c r="AA86" s="479"/>
      <c r="AB86" s="479"/>
      <c r="AC86" s="474"/>
      <c r="AD86" s="474"/>
      <c r="AE86" s="474"/>
      <c r="AF86" s="480"/>
      <c r="AG86" s="474"/>
      <c r="AH86" s="481"/>
      <c r="AJ86" s="179"/>
    </row>
    <row r="87" spans="1:36" s="145" customFormat="1" x14ac:dyDescent="0.25">
      <c r="A87" s="482"/>
      <c r="B87" s="484" t="s">
        <v>247</v>
      </c>
      <c r="C87" s="474"/>
      <c r="D87" s="475"/>
      <c r="E87" s="476"/>
      <c r="F87" s="474"/>
      <c r="G87" s="474"/>
      <c r="H87" s="477"/>
      <c r="I87" s="474"/>
      <c r="J87" s="474"/>
      <c r="K87" s="478"/>
      <c r="L87" s="478"/>
      <c r="M87" s="478"/>
      <c r="N87" s="478"/>
      <c r="O87" s="478"/>
      <c r="P87" s="478"/>
      <c r="Q87" s="478"/>
      <c r="R87" s="478"/>
      <c r="S87" s="478"/>
      <c r="T87" s="474"/>
      <c r="U87" s="478"/>
      <c r="V87" s="478"/>
      <c r="W87" s="474"/>
      <c r="X87" s="474"/>
      <c r="Y87" s="474"/>
      <c r="Z87" s="479"/>
      <c r="AA87" s="479"/>
      <c r="AB87" s="479"/>
      <c r="AC87" s="474"/>
      <c r="AD87" s="474"/>
      <c r="AE87" s="474"/>
      <c r="AF87" s="480"/>
      <c r="AG87" s="474"/>
      <c r="AH87" s="481"/>
      <c r="AJ87" s="179"/>
    </row>
    <row r="88" spans="1:36" s="145" customFormat="1" x14ac:dyDescent="0.25">
      <c r="A88" s="482"/>
      <c r="B88" s="484" t="s">
        <v>248</v>
      </c>
      <c r="C88" s="474"/>
      <c r="D88" s="475"/>
      <c r="E88" s="476"/>
      <c r="F88" s="474"/>
      <c r="G88" s="474"/>
      <c r="H88" s="477"/>
      <c r="I88" s="474"/>
      <c r="J88" s="474"/>
      <c r="K88" s="478"/>
      <c r="L88" s="478"/>
      <c r="M88" s="478"/>
      <c r="N88" s="478"/>
      <c r="O88" s="478"/>
      <c r="P88" s="478"/>
      <c r="Q88" s="478"/>
      <c r="R88" s="478"/>
      <c r="S88" s="478"/>
      <c r="T88" s="474"/>
      <c r="U88" s="478"/>
      <c r="V88" s="478"/>
      <c r="W88" s="474"/>
      <c r="X88" s="474"/>
      <c r="Y88" s="474"/>
      <c r="Z88" s="479"/>
      <c r="AA88" s="479"/>
      <c r="AB88" s="479"/>
      <c r="AC88" s="474"/>
      <c r="AD88" s="474"/>
      <c r="AE88" s="474"/>
      <c r="AF88" s="480"/>
      <c r="AG88" s="474"/>
      <c r="AH88" s="481"/>
      <c r="AJ88" s="179"/>
    </row>
    <row r="89" spans="1:36" s="145" customFormat="1" ht="31.5" x14ac:dyDescent="0.25">
      <c r="A89" s="482"/>
      <c r="B89" s="484" t="s">
        <v>249</v>
      </c>
      <c r="C89" s="474"/>
      <c r="D89" s="475"/>
      <c r="E89" s="476"/>
      <c r="F89" s="474"/>
      <c r="G89" s="474"/>
      <c r="H89" s="477"/>
      <c r="I89" s="474"/>
      <c r="J89" s="474"/>
      <c r="K89" s="478"/>
      <c r="L89" s="478"/>
      <c r="M89" s="478"/>
      <c r="N89" s="478"/>
      <c r="O89" s="478"/>
      <c r="P89" s="478"/>
      <c r="Q89" s="478"/>
      <c r="R89" s="478"/>
      <c r="S89" s="478"/>
      <c r="T89" s="474"/>
      <c r="U89" s="478"/>
      <c r="V89" s="478"/>
      <c r="W89" s="474"/>
      <c r="X89" s="474"/>
      <c r="Y89" s="474"/>
      <c r="Z89" s="479"/>
      <c r="AA89" s="479"/>
      <c r="AB89" s="479"/>
      <c r="AC89" s="474"/>
      <c r="AD89" s="474"/>
      <c r="AE89" s="474"/>
      <c r="AF89" s="480"/>
      <c r="AG89" s="474"/>
      <c r="AH89" s="481"/>
      <c r="AJ89" s="179"/>
    </row>
    <row r="90" spans="1:36" s="145" customFormat="1" x14ac:dyDescent="0.25">
      <c r="A90" s="482"/>
      <c r="B90" s="484" t="s">
        <v>250</v>
      </c>
      <c r="C90" s="474"/>
      <c r="D90" s="475"/>
      <c r="E90" s="476"/>
      <c r="F90" s="474"/>
      <c r="G90" s="474"/>
      <c r="H90" s="477"/>
      <c r="I90" s="474"/>
      <c r="J90" s="474"/>
      <c r="K90" s="478"/>
      <c r="L90" s="478"/>
      <c r="M90" s="478"/>
      <c r="N90" s="478"/>
      <c r="O90" s="478"/>
      <c r="P90" s="478"/>
      <c r="Q90" s="478"/>
      <c r="R90" s="478"/>
      <c r="S90" s="478"/>
      <c r="T90" s="474"/>
      <c r="U90" s="478"/>
      <c r="V90" s="478"/>
      <c r="W90" s="474"/>
      <c r="X90" s="474"/>
      <c r="Y90" s="474"/>
      <c r="Z90" s="479"/>
      <c r="AA90" s="479"/>
      <c r="AB90" s="479"/>
      <c r="AC90" s="474"/>
      <c r="AD90" s="474"/>
      <c r="AE90" s="474"/>
      <c r="AF90" s="480"/>
      <c r="AG90" s="474"/>
      <c r="AH90" s="481"/>
      <c r="AJ90" s="179"/>
    </row>
    <row r="91" spans="1:36" s="145" customFormat="1" ht="31.5" x14ac:dyDescent="0.25">
      <c r="A91" s="482"/>
      <c r="B91" s="484" t="s">
        <v>251</v>
      </c>
      <c r="C91" s="474"/>
      <c r="D91" s="475"/>
      <c r="E91" s="476"/>
      <c r="F91" s="474"/>
      <c r="G91" s="474"/>
      <c r="H91" s="477"/>
      <c r="I91" s="474"/>
      <c r="J91" s="474"/>
      <c r="K91" s="478"/>
      <c r="L91" s="478"/>
      <c r="M91" s="478"/>
      <c r="N91" s="478"/>
      <c r="O91" s="478"/>
      <c r="P91" s="478"/>
      <c r="Q91" s="478"/>
      <c r="R91" s="478"/>
      <c r="S91" s="478"/>
      <c r="T91" s="474"/>
      <c r="U91" s="478"/>
      <c r="V91" s="478"/>
      <c r="W91" s="474"/>
      <c r="X91" s="474"/>
      <c r="Y91" s="474"/>
      <c r="Z91" s="479"/>
      <c r="AA91" s="479"/>
      <c r="AB91" s="479"/>
      <c r="AC91" s="474"/>
      <c r="AD91" s="474"/>
      <c r="AE91" s="474"/>
      <c r="AF91" s="480"/>
      <c r="AG91" s="474"/>
      <c r="AH91" s="481"/>
      <c r="AJ91" s="179"/>
    </row>
    <row r="92" spans="1:36" s="145" customFormat="1" ht="51" customHeight="1" x14ac:dyDescent="0.25">
      <c r="A92" s="466" t="s">
        <v>258</v>
      </c>
      <c r="B92" s="473" t="s">
        <v>256</v>
      </c>
      <c r="C92" s="474" t="s">
        <v>149</v>
      </c>
      <c r="D92" s="475"/>
      <c r="E92" s="476"/>
      <c r="F92" s="474">
        <v>2015</v>
      </c>
      <c r="G92" s="474">
        <v>2015</v>
      </c>
      <c r="H92" s="477">
        <f>ROUND(((0.11998048+0.09253863)*10*1.18),8)</f>
        <v>2.5077254999999998</v>
      </c>
      <c r="I92" s="474"/>
      <c r="J92" s="474"/>
      <c r="K92" s="478"/>
      <c r="L92" s="478"/>
      <c r="M92" s="478"/>
      <c r="N92" s="478"/>
      <c r="O92" s="478"/>
      <c r="P92" s="478"/>
      <c r="Q92" s="478"/>
      <c r="R92" s="478"/>
      <c r="S92" s="478"/>
      <c r="T92" s="474"/>
      <c r="U92" s="478"/>
      <c r="V92" s="478"/>
      <c r="W92" s="474"/>
      <c r="X92" s="474"/>
      <c r="Y92" s="474"/>
      <c r="Z92" s="479"/>
      <c r="AA92" s="479"/>
      <c r="AB92" s="479"/>
      <c r="AC92" s="474"/>
      <c r="AD92" s="474"/>
      <c r="AE92" s="474"/>
      <c r="AF92" s="480"/>
      <c r="AG92" s="474"/>
      <c r="AH92" s="481"/>
      <c r="AJ92" s="179"/>
    </row>
    <row r="93" spans="1:36" s="43" customFormat="1" x14ac:dyDescent="0.25">
      <c r="A93" s="487"/>
      <c r="B93" s="484" t="s">
        <v>257</v>
      </c>
      <c r="C93" s="458"/>
      <c r="D93" s="488"/>
      <c r="E93" s="489"/>
      <c r="F93" s="458"/>
      <c r="G93" s="458"/>
      <c r="H93" s="490"/>
      <c r="I93" s="458"/>
      <c r="J93" s="458"/>
      <c r="K93" s="491"/>
      <c r="L93" s="491"/>
      <c r="M93" s="491"/>
      <c r="N93" s="491"/>
      <c r="O93" s="491"/>
      <c r="P93" s="491"/>
      <c r="Q93" s="491"/>
      <c r="R93" s="491"/>
      <c r="S93" s="491"/>
      <c r="T93" s="458"/>
      <c r="U93" s="491"/>
      <c r="V93" s="491"/>
      <c r="W93" s="458"/>
      <c r="X93" s="458"/>
      <c r="Y93" s="458"/>
      <c r="Z93" s="460"/>
      <c r="AA93" s="460"/>
      <c r="AB93" s="460"/>
      <c r="AC93" s="458"/>
      <c r="AD93" s="458"/>
      <c r="AE93" s="458"/>
      <c r="AF93" s="492"/>
      <c r="AG93" s="458"/>
      <c r="AH93" s="493"/>
      <c r="AJ93" s="179"/>
    </row>
    <row r="94" spans="1:36" s="43" customFormat="1" x14ac:dyDescent="0.25">
      <c r="A94" s="487"/>
      <c r="B94" s="484" t="s">
        <v>294</v>
      </c>
      <c r="C94" s="458"/>
      <c r="D94" s="488"/>
      <c r="E94" s="489"/>
      <c r="F94" s="458"/>
      <c r="G94" s="458"/>
      <c r="H94" s="490"/>
      <c r="I94" s="458"/>
      <c r="J94" s="458"/>
      <c r="K94" s="491"/>
      <c r="L94" s="491"/>
      <c r="M94" s="491"/>
      <c r="N94" s="491"/>
      <c r="O94" s="491"/>
      <c r="P94" s="491"/>
      <c r="Q94" s="491"/>
      <c r="R94" s="491"/>
      <c r="S94" s="491"/>
      <c r="T94" s="458"/>
      <c r="U94" s="491"/>
      <c r="V94" s="491"/>
      <c r="W94" s="458"/>
      <c r="X94" s="458"/>
      <c r="Y94" s="458"/>
      <c r="Z94" s="460"/>
      <c r="AA94" s="460"/>
      <c r="AB94" s="460"/>
      <c r="AC94" s="458"/>
      <c r="AD94" s="458"/>
      <c r="AE94" s="458"/>
      <c r="AF94" s="492"/>
      <c r="AG94" s="458"/>
      <c r="AH94" s="493"/>
      <c r="AJ94" s="179"/>
    </row>
    <row r="95" spans="1:36" s="43" customFormat="1" x14ac:dyDescent="0.25">
      <c r="A95" s="487"/>
      <c r="B95" s="484" t="s">
        <v>295</v>
      </c>
      <c r="C95" s="458"/>
      <c r="D95" s="488"/>
      <c r="E95" s="489"/>
      <c r="F95" s="458"/>
      <c r="G95" s="458"/>
      <c r="H95" s="490"/>
      <c r="I95" s="458"/>
      <c r="J95" s="458"/>
      <c r="K95" s="491"/>
      <c r="L95" s="491"/>
      <c r="M95" s="491"/>
      <c r="N95" s="491"/>
      <c r="O95" s="491"/>
      <c r="P95" s="491"/>
      <c r="Q95" s="491"/>
      <c r="R95" s="491"/>
      <c r="S95" s="491"/>
      <c r="T95" s="458"/>
      <c r="U95" s="491"/>
      <c r="V95" s="491"/>
      <c r="W95" s="458"/>
      <c r="X95" s="458"/>
      <c r="Y95" s="458"/>
      <c r="Z95" s="460"/>
      <c r="AA95" s="460"/>
      <c r="AB95" s="460"/>
      <c r="AC95" s="458"/>
      <c r="AD95" s="458"/>
      <c r="AE95" s="458"/>
      <c r="AF95" s="492"/>
      <c r="AG95" s="458"/>
      <c r="AH95" s="493"/>
      <c r="AJ95" s="179"/>
    </row>
    <row r="96" spans="1:36" s="43" customFormat="1" x14ac:dyDescent="0.25">
      <c r="A96" s="487"/>
      <c r="B96" s="484" t="s">
        <v>296</v>
      </c>
      <c r="C96" s="458"/>
      <c r="D96" s="488"/>
      <c r="E96" s="489"/>
      <c r="F96" s="458"/>
      <c r="G96" s="458"/>
      <c r="H96" s="490"/>
      <c r="I96" s="458"/>
      <c r="J96" s="458"/>
      <c r="K96" s="491"/>
      <c r="L96" s="491"/>
      <c r="M96" s="491"/>
      <c r="N96" s="491"/>
      <c r="O96" s="491"/>
      <c r="P96" s="491"/>
      <c r="Q96" s="491"/>
      <c r="R96" s="491"/>
      <c r="S96" s="491"/>
      <c r="T96" s="458"/>
      <c r="U96" s="491"/>
      <c r="V96" s="491"/>
      <c r="W96" s="458"/>
      <c r="X96" s="458"/>
      <c r="Y96" s="458"/>
      <c r="Z96" s="460"/>
      <c r="AA96" s="460"/>
      <c r="AB96" s="460"/>
      <c r="AC96" s="458"/>
      <c r="AD96" s="458"/>
      <c r="AE96" s="458"/>
      <c r="AF96" s="492"/>
      <c r="AG96" s="458"/>
      <c r="AH96" s="493"/>
      <c r="AJ96" s="179"/>
    </row>
    <row r="97" spans="1:36" s="43" customFormat="1" ht="31.5" x14ac:dyDescent="0.25">
      <c r="A97" s="487"/>
      <c r="B97" s="484" t="s">
        <v>297</v>
      </c>
      <c r="C97" s="458"/>
      <c r="D97" s="488"/>
      <c r="E97" s="489"/>
      <c r="F97" s="458"/>
      <c r="G97" s="458"/>
      <c r="H97" s="490"/>
      <c r="I97" s="458"/>
      <c r="J97" s="458"/>
      <c r="K97" s="491"/>
      <c r="L97" s="491"/>
      <c r="M97" s="491"/>
      <c r="N97" s="491"/>
      <c r="O97" s="491"/>
      <c r="P97" s="491"/>
      <c r="Q97" s="491"/>
      <c r="R97" s="491"/>
      <c r="S97" s="491"/>
      <c r="T97" s="458"/>
      <c r="U97" s="491"/>
      <c r="V97" s="491"/>
      <c r="W97" s="458"/>
      <c r="X97" s="458"/>
      <c r="Y97" s="458"/>
      <c r="Z97" s="460"/>
      <c r="AA97" s="460"/>
      <c r="AB97" s="460"/>
      <c r="AC97" s="458"/>
      <c r="AD97" s="458"/>
      <c r="AE97" s="458"/>
      <c r="AF97" s="492"/>
      <c r="AG97" s="458"/>
      <c r="AH97" s="493"/>
      <c r="AJ97" s="179"/>
    </row>
    <row r="98" spans="1:36" s="43" customFormat="1" ht="31.5" x14ac:dyDescent="0.25">
      <c r="A98" s="487"/>
      <c r="B98" s="484" t="s">
        <v>298</v>
      </c>
      <c r="C98" s="458"/>
      <c r="D98" s="488"/>
      <c r="E98" s="489"/>
      <c r="F98" s="458"/>
      <c r="G98" s="458"/>
      <c r="H98" s="490"/>
      <c r="I98" s="458"/>
      <c r="J98" s="458"/>
      <c r="K98" s="491"/>
      <c r="L98" s="491"/>
      <c r="M98" s="491"/>
      <c r="N98" s="491"/>
      <c r="O98" s="491"/>
      <c r="P98" s="491"/>
      <c r="Q98" s="491"/>
      <c r="R98" s="491"/>
      <c r="S98" s="491"/>
      <c r="T98" s="458"/>
      <c r="U98" s="491"/>
      <c r="V98" s="491"/>
      <c r="W98" s="458"/>
      <c r="X98" s="458"/>
      <c r="Y98" s="458"/>
      <c r="Z98" s="460"/>
      <c r="AA98" s="460"/>
      <c r="AB98" s="460"/>
      <c r="AC98" s="458"/>
      <c r="AD98" s="458"/>
      <c r="AE98" s="458"/>
      <c r="AF98" s="492"/>
      <c r="AG98" s="458"/>
      <c r="AH98" s="493"/>
      <c r="AJ98" s="179"/>
    </row>
    <row r="99" spans="1:36" s="43" customFormat="1" ht="31.5" x14ac:dyDescent="0.25">
      <c r="A99" s="487"/>
      <c r="B99" s="484" t="s">
        <v>299</v>
      </c>
      <c r="C99" s="458"/>
      <c r="D99" s="488"/>
      <c r="E99" s="489"/>
      <c r="F99" s="458"/>
      <c r="G99" s="458"/>
      <c r="H99" s="490"/>
      <c r="I99" s="458"/>
      <c r="J99" s="458"/>
      <c r="K99" s="491"/>
      <c r="L99" s="491"/>
      <c r="M99" s="491"/>
      <c r="N99" s="491"/>
      <c r="O99" s="491"/>
      <c r="P99" s="491"/>
      <c r="Q99" s="491"/>
      <c r="R99" s="491"/>
      <c r="S99" s="491"/>
      <c r="T99" s="458"/>
      <c r="U99" s="491"/>
      <c r="V99" s="491"/>
      <c r="W99" s="458"/>
      <c r="X99" s="458"/>
      <c r="Y99" s="458"/>
      <c r="Z99" s="460"/>
      <c r="AA99" s="460"/>
      <c r="AB99" s="460"/>
      <c r="AC99" s="458"/>
      <c r="AD99" s="458"/>
      <c r="AE99" s="458"/>
      <c r="AF99" s="492"/>
      <c r="AG99" s="458"/>
      <c r="AH99" s="493"/>
      <c r="AJ99" s="179"/>
    </row>
    <row r="100" spans="1:36" s="43" customFormat="1" ht="31.5" x14ac:dyDescent="0.25">
      <c r="A100" s="487"/>
      <c r="B100" s="486" t="s">
        <v>300</v>
      </c>
      <c r="C100" s="458"/>
      <c r="D100" s="488"/>
      <c r="E100" s="489"/>
      <c r="F100" s="458"/>
      <c r="G100" s="458"/>
      <c r="H100" s="490"/>
      <c r="I100" s="458"/>
      <c r="J100" s="458"/>
      <c r="K100" s="491"/>
      <c r="L100" s="491"/>
      <c r="M100" s="491"/>
      <c r="N100" s="491"/>
      <c r="O100" s="491"/>
      <c r="P100" s="491"/>
      <c r="Q100" s="491"/>
      <c r="R100" s="491"/>
      <c r="S100" s="491"/>
      <c r="T100" s="458"/>
      <c r="U100" s="491"/>
      <c r="V100" s="491"/>
      <c r="W100" s="458"/>
      <c r="X100" s="458"/>
      <c r="Y100" s="458"/>
      <c r="Z100" s="460"/>
      <c r="AA100" s="460"/>
      <c r="AB100" s="460"/>
      <c r="AC100" s="458"/>
      <c r="AD100" s="458"/>
      <c r="AE100" s="458"/>
      <c r="AF100" s="492"/>
      <c r="AG100" s="458"/>
      <c r="AH100" s="493"/>
      <c r="AJ100" s="179"/>
    </row>
    <row r="101" spans="1:36" s="43" customFormat="1" ht="31.5" x14ac:dyDescent="0.25">
      <c r="A101" s="487"/>
      <c r="B101" s="484" t="s">
        <v>301</v>
      </c>
      <c r="C101" s="458"/>
      <c r="D101" s="488"/>
      <c r="E101" s="489"/>
      <c r="F101" s="458"/>
      <c r="G101" s="458"/>
      <c r="H101" s="490"/>
      <c r="I101" s="458"/>
      <c r="J101" s="458"/>
      <c r="K101" s="491"/>
      <c r="L101" s="491"/>
      <c r="M101" s="491"/>
      <c r="N101" s="491"/>
      <c r="O101" s="491"/>
      <c r="P101" s="491"/>
      <c r="Q101" s="491"/>
      <c r="R101" s="491"/>
      <c r="S101" s="491"/>
      <c r="T101" s="458"/>
      <c r="U101" s="491"/>
      <c r="V101" s="491"/>
      <c r="W101" s="458"/>
      <c r="X101" s="458"/>
      <c r="Y101" s="458"/>
      <c r="Z101" s="460"/>
      <c r="AA101" s="460"/>
      <c r="AB101" s="460"/>
      <c r="AC101" s="458"/>
      <c r="AD101" s="458"/>
      <c r="AE101" s="458"/>
      <c r="AF101" s="492"/>
      <c r="AG101" s="458"/>
      <c r="AH101" s="493"/>
      <c r="AJ101" s="179"/>
    </row>
    <row r="102" spans="1:36" s="43" customFormat="1" ht="17.25" customHeight="1" x14ac:dyDescent="0.25">
      <c r="A102" s="487"/>
      <c r="B102" s="484" t="s">
        <v>302</v>
      </c>
      <c r="C102" s="458"/>
      <c r="D102" s="488"/>
      <c r="E102" s="489"/>
      <c r="F102" s="458"/>
      <c r="G102" s="458"/>
      <c r="H102" s="490"/>
      <c r="I102" s="458"/>
      <c r="J102" s="458"/>
      <c r="K102" s="491"/>
      <c r="L102" s="491"/>
      <c r="M102" s="491"/>
      <c r="N102" s="491"/>
      <c r="O102" s="491"/>
      <c r="P102" s="491"/>
      <c r="Q102" s="491"/>
      <c r="R102" s="491"/>
      <c r="S102" s="491"/>
      <c r="T102" s="458"/>
      <c r="U102" s="491"/>
      <c r="V102" s="491"/>
      <c r="W102" s="458"/>
      <c r="X102" s="458"/>
      <c r="Y102" s="458"/>
      <c r="Z102" s="460"/>
      <c r="AA102" s="460"/>
      <c r="AB102" s="460"/>
      <c r="AC102" s="458"/>
      <c r="AD102" s="458"/>
      <c r="AE102" s="458"/>
      <c r="AF102" s="492"/>
      <c r="AG102" s="458"/>
      <c r="AH102" s="493"/>
      <c r="AJ102" s="179"/>
    </row>
    <row r="103" spans="1:36" s="43" customFormat="1" x14ac:dyDescent="0.25">
      <c r="A103" s="487"/>
      <c r="B103" s="484" t="s">
        <v>303</v>
      </c>
      <c r="C103" s="458"/>
      <c r="D103" s="488"/>
      <c r="E103" s="489"/>
      <c r="F103" s="458"/>
      <c r="G103" s="458"/>
      <c r="H103" s="490"/>
      <c r="I103" s="458"/>
      <c r="J103" s="458"/>
      <c r="K103" s="491"/>
      <c r="L103" s="491"/>
      <c r="M103" s="491"/>
      <c r="N103" s="491"/>
      <c r="O103" s="491"/>
      <c r="P103" s="491"/>
      <c r="Q103" s="491"/>
      <c r="R103" s="491"/>
      <c r="S103" s="491"/>
      <c r="T103" s="458"/>
      <c r="U103" s="491"/>
      <c r="V103" s="491"/>
      <c r="W103" s="458"/>
      <c r="X103" s="458"/>
      <c r="Y103" s="458"/>
      <c r="Z103" s="460"/>
      <c r="AA103" s="460"/>
      <c r="AB103" s="460"/>
      <c r="AC103" s="458"/>
      <c r="AD103" s="458"/>
      <c r="AE103" s="458"/>
      <c r="AF103" s="492"/>
      <c r="AG103" s="458"/>
      <c r="AH103" s="493"/>
      <c r="AJ103" s="179"/>
    </row>
    <row r="104" spans="1:36" s="43" customFormat="1" x14ac:dyDescent="0.25">
      <c r="A104" s="466" t="s">
        <v>258</v>
      </c>
      <c r="B104" s="473" t="s">
        <v>259</v>
      </c>
      <c r="C104" s="458" t="s">
        <v>149</v>
      </c>
      <c r="D104" s="488"/>
      <c r="E104" s="489"/>
      <c r="F104" s="458">
        <v>2015</v>
      </c>
      <c r="G104" s="458">
        <v>2015</v>
      </c>
      <c r="H104" s="553">
        <f>ROUND(1.73877648*1.18,8)</f>
        <v>2.0517562499999999</v>
      </c>
      <c r="I104" s="458"/>
      <c r="J104" s="458"/>
      <c r="K104" s="491"/>
      <c r="L104" s="491"/>
      <c r="M104" s="491"/>
      <c r="N104" s="491"/>
      <c r="O104" s="491"/>
      <c r="P104" s="491"/>
      <c r="Q104" s="491"/>
      <c r="R104" s="491"/>
      <c r="S104" s="491"/>
      <c r="T104" s="458"/>
      <c r="U104" s="491"/>
      <c r="V104" s="491"/>
      <c r="W104" s="458"/>
      <c r="X104" s="458"/>
      <c r="Y104" s="458"/>
      <c r="Z104" s="460"/>
      <c r="AA104" s="460"/>
      <c r="AB104" s="460"/>
      <c r="AC104" s="458"/>
      <c r="AD104" s="458"/>
      <c r="AE104" s="458"/>
      <c r="AF104" s="492"/>
      <c r="AG104" s="458"/>
      <c r="AH104" s="493"/>
      <c r="AJ104" s="179"/>
    </row>
    <row r="105" spans="1:36" s="43" customFormat="1" x14ac:dyDescent="0.25">
      <c r="A105" s="466"/>
      <c r="B105" s="484" t="s">
        <v>260</v>
      </c>
      <c r="C105" s="458"/>
      <c r="D105" s="488"/>
      <c r="E105" s="489"/>
      <c r="F105" s="458"/>
      <c r="G105" s="458"/>
      <c r="H105" s="490"/>
      <c r="I105" s="458"/>
      <c r="J105" s="458"/>
      <c r="K105" s="491"/>
      <c r="L105" s="491"/>
      <c r="M105" s="491"/>
      <c r="N105" s="491"/>
      <c r="O105" s="491"/>
      <c r="P105" s="491"/>
      <c r="Q105" s="491"/>
      <c r="R105" s="491"/>
      <c r="S105" s="491"/>
      <c r="T105" s="458"/>
      <c r="U105" s="491"/>
      <c r="V105" s="491"/>
      <c r="W105" s="458"/>
      <c r="X105" s="458"/>
      <c r="Y105" s="458"/>
      <c r="Z105" s="460"/>
      <c r="AA105" s="460"/>
      <c r="AB105" s="460"/>
      <c r="AC105" s="458"/>
      <c r="AD105" s="458"/>
      <c r="AE105" s="458"/>
      <c r="AF105" s="492"/>
      <c r="AG105" s="458"/>
      <c r="AH105" s="493"/>
      <c r="AJ105" s="179"/>
    </row>
    <row r="106" spans="1:36" s="43" customFormat="1" ht="31.5" x14ac:dyDescent="0.25">
      <c r="A106" s="466"/>
      <c r="B106" s="484" t="s">
        <v>261</v>
      </c>
      <c r="C106" s="458"/>
      <c r="D106" s="488"/>
      <c r="E106" s="489"/>
      <c r="F106" s="458"/>
      <c r="G106" s="458"/>
      <c r="H106" s="490"/>
      <c r="I106" s="458"/>
      <c r="J106" s="458"/>
      <c r="K106" s="491"/>
      <c r="L106" s="491"/>
      <c r="M106" s="491"/>
      <c r="N106" s="491"/>
      <c r="O106" s="491"/>
      <c r="P106" s="491"/>
      <c r="Q106" s="491"/>
      <c r="R106" s="491"/>
      <c r="S106" s="491"/>
      <c r="T106" s="458"/>
      <c r="U106" s="491"/>
      <c r="V106" s="491"/>
      <c r="W106" s="458"/>
      <c r="X106" s="458"/>
      <c r="Y106" s="458"/>
      <c r="Z106" s="460"/>
      <c r="AA106" s="460"/>
      <c r="AB106" s="460"/>
      <c r="AC106" s="458"/>
      <c r="AD106" s="458"/>
      <c r="AE106" s="458"/>
      <c r="AF106" s="492"/>
      <c r="AG106" s="458"/>
      <c r="AH106" s="493"/>
      <c r="AJ106" s="179"/>
    </row>
    <row r="107" spans="1:36" s="43" customFormat="1" x14ac:dyDescent="0.25">
      <c r="A107" s="466"/>
      <c r="B107" s="484" t="s">
        <v>262</v>
      </c>
      <c r="C107" s="458"/>
      <c r="D107" s="488"/>
      <c r="E107" s="489"/>
      <c r="F107" s="458"/>
      <c r="G107" s="458"/>
      <c r="H107" s="490"/>
      <c r="I107" s="458"/>
      <c r="J107" s="458"/>
      <c r="K107" s="491"/>
      <c r="L107" s="491"/>
      <c r="M107" s="491"/>
      <c r="N107" s="491"/>
      <c r="O107" s="491"/>
      <c r="P107" s="491"/>
      <c r="Q107" s="491"/>
      <c r="R107" s="491"/>
      <c r="S107" s="491"/>
      <c r="T107" s="458"/>
      <c r="U107" s="491"/>
      <c r="V107" s="491"/>
      <c r="W107" s="458"/>
      <c r="X107" s="458"/>
      <c r="Y107" s="458"/>
      <c r="Z107" s="460"/>
      <c r="AA107" s="460"/>
      <c r="AB107" s="460"/>
      <c r="AC107" s="458"/>
      <c r="AD107" s="458"/>
      <c r="AE107" s="458"/>
      <c r="AF107" s="492"/>
      <c r="AG107" s="458"/>
      <c r="AH107" s="493"/>
      <c r="AJ107" s="179"/>
    </row>
    <row r="108" spans="1:36" s="43" customFormat="1" x14ac:dyDescent="0.25">
      <c r="A108" s="466"/>
      <c r="B108" s="484" t="s">
        <v>263</v>
      </c>
      <c r="C108" s="458"/>
      <c r="D108" s="488"/>
      <c r="E108" s="489"/>
      <c r="F108" s="458"/>
      <c r="G108" s="458"/>
      <c r="H108" s="490"/>
      <c r="I108" s="458"/>
      <c r="J108" s="458"/>
      <c r="K108" s="491"/>
      <c r="L108" s="491"/>
      <c r="M108" s="491"/>
      <c r="N108" s="491"/>
      <c r="O108" s="491"/>
      <c r="P108" s="491"/>
      <c r="Q108" s="491"/>
      <c r="R108" s="491"/>
      <c r="S108" s="491"/>
      <c r="T108" s="458"/>
      <c r="U108" s="491"/>
      <c r="V108" s="491"/>
      <c r="W108" s="458"/>
      <c r="X108" s="458"/>
      <c r="Y108" s="458"/>
      <c r="Z108" s="460"/>
      <c r="AA108" s="460"/>
      <c r="AB108" s="460"/>
      <c r="AC108" s="458"/>
      <c r="AD108" s="458"/>
      <c r="AE108" s="458"/>
      <c r="AF108" s="492"/>
      <c r="AG108" s="458"/>
      <c r="AH108" s="493"/>
      <c r="AJ108" s="179"/>
    </row>
    <row r="109" spans="1:36" s="43" customFormat="1" ht="31.5" x14ac:dyDescent="0.25">
      <c r="A109" s="466"/>
      <c r="B109" s="484" t="s">
        <v>264</v>
      </c>
      <c r="C109" s="458"/>
      <c r="D109" s="488"/>
      <c r="E109" s="489"/>
      <c r="F109" s="458"/>
      <c r="G109" s="458"/>
      <c r="H109" s="490"/>
      <c r="I109" s="458"/>
      <c r="J109" s="458"/>
      <c r="K109" s="491"/>
      <c r="L109" s="491"/>
      <c r="M109" s="491"/>
      <c r="N109" s="491"/>
      <c r="O109" s="491"/>
      <c r="P109" s="491"/>
      <c r="Q109" s="491"/>
      <c r="R109" s="491"/>
      <c r="S109" s="491"/>
      <c r="T109" s="458"/>
      <c r="U109" s="491"/>
      <c r="V109" s="491"/>
      <c r="W109" s="458"/>
      <c r="X109" s="458"/>
      <c r="Y109" s="458"/>
      <c r="Z109" s="460"/>
      <c r="AA109" s="460"/>
      <c r="AB109" s="460"/>
      <c r="AC109" s="458"/>
      <c r="AD109" s="458"/>
      <c r="AE109" s="458"/>
      <c r="AF109" s="492"/>
      <c r="AG109" s="458"/>
      <c r="AH109" s="493"/>
      <c r="AJ109" s="179"/>
    </row>
    <row r="110" spans="1:36" s="43" customFormat="1" x14ac:dyDescent="0.25">
      <c r="A110" s="466"/>
      <c r="B110" s="484" t="s">
        <v>265</v>
      </c>
      <c r="C110" s="458"/>
      <c r="D110" s="488"/>
      <c r="E110" s="489"/>
      <c r="F110" s="458"/>
      <c r="G110" s="458"/>
      <c r="H110" s="490"/>
      <c r="I110" s="458"/>
      <c r="J110" s="458"/>
      <c r="K110" s="491"/>
      <c r="L110" s="491"/>
      <c r="M110" s="491"/>
      <c r="N110" s="491"/>
      <c r="O110" s="491"/>
      <c r="P110" s="491"/>
      <c r="Q110" s="491"/>
      <c r="R110" s="491"/>
      <c r="S110" s="491"/>
      <c r="T110" s="458"/>
      <c r="U110" s="491"/>
      <c r="V110" s="491"/>
      <c r="W110" s="458"/>
      <c r="X110" s="458"/>
      <c r="Y110" s="458"/>
      <c r="Z110" s="460"/>
      <c r="AA110" s="460"/>
      <c r="AB110" s="460"/>
      <c r="AC110" s="458"/>
      <c r="AD110" s="458"/>
      <c r="AE110" s="458"/>
      <c r="AF110" s="492"/>
      <c r="AG110" s="458"/>
      <c r="AH110" s="493"/>
      <c r="AJ110" s="179"/>
    </row>
    <row r="111" spans="1:36" s="43" customFormat="1" ht="31.5" x14ac:dyDescent="0.25">
      <c r="A111" s="466"/>
      <c r="B111" s="484" t="s">
        <v>266</v>
      </c>
      <c r="C111" s="458"/>
      <c r="D111" s="488"/>
      <c r="E111" s="489"/>
      <c r="F111" s="458"/>
      <c r="G111" s="458"/>
      <c r="H111" s="490"/>
      <c r="I111" s="458"/>
      <c r="J111" s="458"/>
      <c r="K111" s="491"/>
      <c r="L111" s="491"/>
      <c r="M111" s="491"/>
      <c r="N111" s="491"/>
      <c r="O111" s="491"/>
      <c r="P111" s="491"/>
      <c r="Q111" s="491"/>
      <c r="R111" s="491"/>
      <c r="S111" s="491"/>
      <c r="T111" s="458"/>
      <c r="U111" s="491"/>
      <c r="V111" s="491"/>
      <c r="W111" s="458"/>
      <c r="X111" s="458"/>
      <c r="Y111" s="458"/>
      <c r="Z111" s="460"/>
      <c r="AA111" s="460"/>
      <c r="AB111" s="460"/>
      <c r="AC111" s="458"/>
      <c r="AD111" s="458"/>
      <c r="AE111" s="458"/>
      <c r="AF111" s="492"/>
      <c r="AG111" s="458"/>
      <c r="AH111" s="493"/>
      <c r="AJ111" s="179"/>
    </row>
    <row r="112" spans="1:36" s="43" customFormat="1" x14ac:dyDescent="0.25">
      <c r="A112" s="466"/>
      <c r="B112" s="484" t="s">
        <v>267</v>
      </c>
      <c r="C112" s="458"/>
      <c r="D112" s="488"/>
      <c r="E112" s="489"/>
      <c r="F112" s="458"/>
      <c r="G112" s="458"/>
      <c r="H112" s="490"/>
      <c r="I112" s="458"/>
      <c r="J112" s="458"/>
      <c r="K112" s="491"/>
      <c r="L112" s="491"/>
      <c r="M112" s="491"/>
      <c r="N112" s="491"/>
      <c r="O112" s="491"/>
      <c r="P112" s="491"/>
      <c r="Q112" s="491"/>
      <c r="R112" s="491"/>
      <c r="S112" s="491"/>
      <c r="T112" s="458"/>
      <c r="U112" s="491"/>
      <c r="V112" s="491"/>
      <c r="W112" s="458"/>
      <c r="X112" s="458"/>
      <c r="Y112" s="458"/>
      <c r="Z112" s="460"/>
      <c r="AA112" s="460"/>
      <c r="AB112" s="460"/>
      <c r="AC112" s="458"/>
      <c r="AD112" s="458"/>
      <c r="AE112" s="458"/>
      <c r="AF112" s="492"/>
      <c r="AG112" s="458"/>
      <c r="AH112" s="493"/>
      <c r="AJ112" s="179"/>
    </row>
    <row r="113" spans="1:36" s="43" customFormat="1" x14ac:dyDescent="0.25">
      <c r="A113" s="466"/>
      <c r="B113" s="484" t="s">
        <v>293</v>
      </c>
      <c r="C113" s="458"/>
      <c r="D113" s="488"/>
      <c r="E113" s="489"/>
      <c r="F113" s="458"/>
      <c r="G113" s="458"/>
      <c r="H113" s="490"/>
      <c r="I113" s="458"/>
      <c r="J113" s="458"/>
      <c r="K113" s="491"/>
      <c r="L113" s="491"/>
      <c r="M113" s="491"/>
      <c r="N113" s="491"/>
      <c r="O113" s="491"/>
      <c r="P113" s="491"/>
      <c r="Q113" s="491"/>
      <c r="R113" s="491"/>
      <c r="S113" s="491"/>
      <c r="T113" s="458"/>
      <c r="U113" s="491"/>
      <c r="V113" s="491"/>
      <c r="W113" s="458"/>
      <c r="X113" s="458"/>
      <c r="Y113" s="458"/>
      <c r="Z113" s="460"/>
      <c r="AA113" s="460"/>
      <c r="AB113" s="460"/>
      <c r="AC113" s="458"/>
      <c r="AD113" s="458"/>
      <c r="AE113" s="458"/>
      <c r="AF113" s="492"/>
      <c r="AG113" s="458"/>
      <c r="AH113" s="493"/>
      <c r="AJ113" s="179"/>
    </row>
    <row r="114" spans="1:36" s="43" customFormat="1" x14ac:dyDescent="0.25">
      <c r="A114" s="494"/>
      <c r="B114" s="495" t="s">
        <v>292</v>
      </c>
      <c r="C114" s="459"/>
      <c r="D114" s="496"/>
      <c r="E114" s="497"/>
      <c r="F114" s="459"/>
      <c r="G114" s="459"/>
      <c r="H114" s="498"/>
      <c r="I114" s="459"/>
      <c r="J114" s="459"/>
      <c r="K114" s="499"/>
      <c r="L114" s="499"/>
      <c r="M114" s="499"/>
      <c r="N114" s="499"/>
      <c r="O114" s="499"/>
      <c r="P114" s="499"/>
      <c r="Q114" s="499"/>
      <c r="R114" s="499"/>
      <c r="S114" s="499"/>
      <c r="T114" s="459"/>
      <c r="U114" s="499"/>
      <c r="V114" s="499"/>
      <c r="W114" s="459"/>
      <c r="X114" s="459"/>
      <c r="Y114" s="459"/>
      <c r="Z114" s="311"/>
      <c r="AA114" s="311"/>
      <c r="AB114" s="311"/>
      <c r="AC114" s="459"/>
      <c r="AD114" s="459"/>
      <c r="AE114" s="459"/>
      <c r="AF114" s="500"/>
      <c r="AG114" s="459"/>
      <c r="AH114" s="501"/>
      <c r="AJ114" s="179"/>
    </row>
    <row r="115" spans="1:36" s="43" customFormat="1" ht="66" customHeight="1" x14ac:dyDescent="0.25">
      <c r="A115" s="695" t="s">
        <v>81</v>
      </c>
      <c r="B115" s="696" t="s">
        <v>463</v>
      </c>
      <c r="C115" s="697"/>
      <c r="D115" s="698"/>
      <c r="E115" s="699"/>
      <c r="F115" s="697">
        <v>2015</v>
      </c>
      <c r="G115" s="697">
        <v>2015</v>
      </c>
      <c r="H115" s="700">
        <v>9.9784020000000001E-2</v>
      </c>
      <c r="I115" s="697"/>
      <c r="J115" s="697"/>
      <c r="K115" s="701"/>
      <c r="L115" s="701"/>
      <c r="M115" s="701"/>
      <c r="N115" s="701"/>
      <c r="O115" s="701"/>
      <c r="P115" s="701"/>
      <c r="Q115" s="701"/>
      <c r="R115" s="701"/>
      <c r="S115" s="701"/>
      <c r="T115" s="697"/>
      <c r="U115" s="701"/>
      <c r="V115" s="701"/>
      <c r="W115" s="697"/>
      <c r="X115" s="697"/>
      <c r="Y115" s="697"/>
      <c r="Z115" s="308"/>
      <c r="AA115" s="308"/>
      <c r="AB115" s="308"/>
      <c r="AC115" s="697"/>
      <c r="AD115" s="697"/>
      <c r="AE115" s="697"/>
      <c r="AF115" s="702">
        <f>H115</f>
        <v>9.9784020000000001E-2</v>
      </c>
      <c r="AG115" s="697"/>
      <c r="AH115" s="703">
        <f>SUM(AC115:AG115)</f>
        <v>9.9784020000000001E-2</v>
      </c>
      <c r="AJ115" s="179"/>
    </row>
    <row r="116" spans="1:36" ht="31.5" x14ac:dyDescent="0.25">
      <c r="A116" s="380" t="s">
        <v>83</v>
      </c>
      <c r="B116" s="114" t="s">
        <v>82</v>
      </c>
      <c r="C116" s="163"/>
      <c r="D116" s="181"/>
      <c r="E116" s="254"/>
      <c r="F116" s="163"/>
      <c r="G116" s="163"/>
      <c r="H116" s="163"/>
      <c r="I116" s="258"/>
      <c r="J116" s="258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63"/>
      <c r="X116" s="163"/>
      <c r="Y116" s="163"/>
      <c r="Z116" s="257"/>
      <c r="AA116" s="257"/>
      <c r="AB116" s="257"/>
      <c r="AC116" s="163"/>
      <c r="AD116" s="163"/>
      <c r="AE116" s="163"/>
      <c r="AF116" s="163"/>
      <c r="AG116" s="163"/>
      <c r="AH116" s="379"/>
    </row>
    <row r="117" spans="1:36" x14ac:dyDescent="0.25">
      <c r="A117" s="381"/>
      <c r="B117" s="77"/>
      <c r="C117" s="163"/>
      <c r="D117" s="181"/>
      <c r="E117" s="254"/>
      <c r="F117" s="163"/>
      <c r="G117" s="163"/>
      <c r="H117" s="163"/>
      <c r="I117" s="258"/>
      <c r="J117" s="258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63"/>
      <c r="X117" s="163"/>
      <c r="Y117" s="163"/>
      <c r="Z117" s="257"/>
      <c r="AA117" s="257"/>
      <c r="AB117" s="257"/>
      <c r="AC117" s="163"/>
      <c r="AD117" s="163"/>
      <c r="AE117" s="163"/>
      <c r="AF117" s="163"/>
      <c r="AG117" s="163"/>
      <c r="AH117" s="379"/>
    </row>
    <row r="118" spans="1:36" x14ac:dyDescent="0.25">
      <c r="A118" s="380" t="s">
        <v>81</v>
      </c>
      <c r="B118" s="114" t="s">
        <v>80</v>
      </c>
      <c r="C118" s="163"/>
      <c r="D118" s="181"/>
      <c r="E118" s="254"/>
      <c r="F118" s="163"/>
      <c r="G118" s="163"/>
      <c r="H118" s="163"/>
      <c r="I118" s="258"/>
      <c r="J118" s="258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63"/>
      <c r="X118" s="163"/>
      <c r="Y118" s="163"/>
      <c r="Z118" s="257"/>
      <c r="AA118" s="257"/>
      <c r="AB118" s="257"/>
      <c r="AC118" s="163"/>
      <c r="AD118" s="163"/>
      <c r="AE118" s="163"/>
      <c r="AF118" s="163"/>
      <c r="AG118" s="163"/>
      <c r="AH118" s="379"/>
    </row>
    <row r="119" spans="1:36" ht="31.5" x14ac:dyDescent="0.25">
      <c r="A119" s="380" t="s">
        <v>79</v>
      </c>
      <c r="B119" s="114" t="s">
        <v>78</v>
      </c>
      <c r="C119" s="163"/>
      <c r="D119" s="181"/>
      <c r="E119" s="254"/>
      <c r="F119" s="163"/>
      <c r="G119" s="163"/>
      <c r="H119" s="163"/>
      <c r="I119" s="258"/>
      <c r="J119" s="258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63"/>
      <c r="X119" s="163"/>
      <c r="Y119" s="163"/>
      <c r="Z119" s="257"/>
      <c r="AA119" s="257"/>
      <c r="AB119" s="257"/>
      <c r="AC119" s="163"/>
      <c r="AD119" s="163"/>
      <c r="AE119" s="163"/>
      <c r="AF119" s="163"/>
      <c r="AG119" s="163"/>
      <c r="AH119" s="379"/>
    </row>
    <row r="120" spans="1:36" x14ac:dyDescent="0.25">
      <c r="A120" s="380"/>
      <c r="B120" s="114"/>
      <c r="C120" s="163"/>
      <c r="D120" s="181"/>
      <c r="E120" s="254"/>
      <c r="F120" s="163"/>
      <c r="G120" s="163"/>
      <c r="H120" s="163"/>
      <c r="I120" s="258"/>
      <c r="J120" s="258"/>
      <c r="K120" s="183"/>
      <c r="L120" s="183"/>
      <c r="M120" s="183"/>
      <c r="N120" s="183"/>
      <c r="O120" s="183"/>
      <c r="P120" s="183"/>
      <c r="Q120" s="183"/>
      <c r="R120" s="183"/>
      <c r="S120" s="183"/>
      <c r="T120" s="163"/>
      <c r="U120" s="163"/>
      <c r="V120" s="163"/>
      <c r="W120" s="163"/>
      <c r="X120" s="163"/>
      <c r="Y120" s="163"/>
      <c r="Z120" s="257"/>
      <c r="AA120" s="257"/>
      <c r="AB120" s="257"/>
      <c r="AC120" s="163"/>
      <c r="AD120" s="163"/>
      <c r="AE120" s="163"/>
      <c r="AF120" s="163"/>
      <c r="AG120" s="163"/>
      <c r="AH120" s="379"/>
    </row>
    <row r="121" spans="1:36" x14ac:dyDescent="0.25">
      <c r="A121" s="380" t="s">
        <v>77</v>
      </c>
      <c r="B121" s="114" t="s">
        <v>76</v>
      </c>
      <c r="C121" s="163"/>
      <c r="D121" s="181"/>
      <c r="E121" s="254"/>
      <c r="F121" s="163"/>
      <c r="G121" s="163"/>
      <c r="H121" s="163"/>
      <c r="I121" s="258"/>
      <c r="J121" s="258"/>
      <c r="K121" s="183"/>
      <c r="L121" s="183"/>
      <c r="M121" s="183"/>
      <c r="N121" s="183"/>
      <c r="O121" s="183"/>
      <c r="P121" s="183"/>
      <c r="Q121" s="183"/>
      <c r="R121" s="183"/>
      <c r="S121" s="183"/>
      <c r="T121" s="163"/>
      <c r="U121" s="163"/>
      <c r="V121" s="163"/>
      <c r="W121" s="163"/>
      <c r="X121" s="163"/>
      <c r="Y121" s="163"/>
      <c r="Z121" s="257"/>
      <c r="AA121" s="257"/>
      <c r="AB121" s="257"/>
      <c r="AC121" s="163"/>
      <c r="AD121" s="163"/>
      <c r="AE121" s="163"/>
      <c r="AF121" s="163"/>
      <c r="AG121" s="163"/>
      <c r="AH121" s="379"/>
    </row>
    <row r="122" spans="1:36" x14ac:dyDescent="0.25">
      <c r="A122" s="380"/>
      <c r="B122" s="114"/>
      <c r="C122" s="163"/>
      <c r="D122" s="181"/>
      <c r="E122" s="254"/>
      <c r="F122" s="163"/>
      <c r="G122" s="163"/>
      <c r="H122" s="163"/>
      <c r="I122" s="258"/>
      <c r="J122" s="258"/>
      <c r="K122" s="183"/>
      <c r="L122" s="183"/>
      <c r="M122" s="183"/>
      <c r="N122" s="183"/>
      <c r="O122" s="183"/>
      <c r="P122" s="183"/>
      <c r="Q122" s="183"/>
      <c r="R122" s="183"/>
      <c r="S122" s="183"/>
      <c r="T122" s="163"/>
      <c r="U122" s="163"/>
      <c r="V122" s="163"/>
      <c r="W122" s="163"/>
      <c r="X122" s="163"/>
      <c r="Y122" s="163"/>
      <c r="Z122" s="257"/>
      <c r="AA122" s="257"/>
      <c r="AB122" s="257"/>
      <c r="AC122" s="163"/>
      <c r="AD122" s="163"/>
      <c r="AE122" s="163"/>
      <c r="AF122" s="163"/>
      <c r="AG122" s="163"/>
      <c r="AH122" s="379"/>
    </row>
    <row r="123" spans="1:36" x14ac:dyDescent="0.25">
      <c r="A123" s="1034" t="s">
        <v>75</v>
      </c>
      <c r="B123" s="1035"/>
      <c r="C123" s="163"/>
      <c r="D123" s="181"/>
      <c r="E123" s="254"/>
      <c r="F123" s="163"/>
      <c r="G123" s="163"/>
      <c r="H123" s="163"/>
      <c r="I123" s="258"/>
      <c r="J123" s="258"/>
      <c r="K123" s="183"/>
      <c r="L123" s="183"/>
      <c r="M123" s="183"/>
      <c r="N123" s="183"/>
      <c r="O123" s="183"/>
      <c r="P123" s="183"/>
      <c r="Q123" s="183"/>
      <c r="R123" s="183"/>
      <c r="S123" s="183"/>
      <c r="T123" s="163"/>
      <c r="U123" s="163"/>
      <c r="V123" s="163"/>
      <c r="W123" s="163"/>
      <c r="X123" s="163"/>
      <c r="Y123" s="163"/>
      <c r="Z123" s="257"/>
      <c r="AA123" s="257"/>
      <c r="AB123" s="257"/>
      <c r="AC123" s="163"/>
      <c r="AD123" s="163"/>
      <c r="AE123" s="163"/>
      <c r="AF123" s="163"/>
      <c r="AG123" s="163"/>
      <c r="AH123" s="379"/>
    </row>
    <row r="124" spans="1:36" ht="31.5" x14ac:dyDescent="0.25">
      <c r="A124" s="380"/>
      <c r="B124" s="114" t="s">
        <v>74</v>
      </c>
      <c r="C124" s="163"/>
      <c r="D124" s="181"/>
      <c r="E124" s="254"/>
      <c r="F124" s="163"/>
      <c r="G124" s="163"/>
      <c r="H124" s="163"/>
      <c r="I124" s="258"/>
      <c r="J124" s="258"/>
      <c r="K124" s="183"/>
      <c r="L124" s="183"/>
      <c r="M124" s="183"/>
      <c r="N124" s="183"/>
      <c r="O124" s="183"/>
      <c r="P124" s="183"/>
      <c r="Q124" s="183"/>
      <c r="R124" s="183"/>
      <c r="S124" s="183"/>
      <c r="T124" s="163"/>
      <c r="U124" s="163"/>
      <c r="V124" s="163"/>
      <c r="W124" s="163"/>
      <c r="X124" s="163"/>
      <c r="Y124" s="163"/>
      <c r="Z124" s="257"/>
      <c r="AA124" s="257"/>
      <c r="AB124" s="257"/>
      <c r="AC124" s="163"/>
      <c r="AD124" s="163"/>
      <c r="AE124" s="163"/>
      <c r="AF124" s="163"/>
      <c r="AG124" s="163"/>
      <c r="AH124" s="379"/>
    </row>
    <row r="125" spans="1:36" ht="16.5" thickBot="1" x14ac:dyDescent="0.3">
      <c r="A125" s="384"/>
      <c r="B125" s="385"/>
      <c r="C125" s="386"/>
      <c r="D125" s="387"/>
      <c r="E125" s="388"/>
      <c r="F125" s="386"/>
      <c r="G125" s="386"/>
      <c r="H125" s="386"/>
      <c r="I125" s="389"/>
      <c r="J125" s="389"/>
      <c r="K125" s="390"/>
      <c r="L125" s="390"/>
      <c r="M125" s="390"/>
      <c r="N125" s="390"/>
      <c r="O125" s="390"/>
      <c r="P125" s="390"/>
      <c r="Q125" s="390"/>
      <c r="R125" s="390"/>
      <c r="S125" s="390"/>
      <c r="T125" s="386"/>
      <c r="U125" s="386"/>
      <c r="V125" s="386"/>
      <c r="W125" s="386"/>
      <c r="X125" s="386"/>
      <c r="Y125" s="386"/>
      <c r="Z125" s="391"/>
      <c r="AA125" s="391"/>
      <c r="AB125" s="391"/>
      <c r="AC125" s="386"/>
      <c r="AD125" s="386"/>
      <c r="AE125" s="386"/>
      <c r="AF125" s="386"/>
      <c r="AG125" s="386"/>
      <c r="AH125" s="392"/>
    </row>
    <row r="126" spans="1:36" s="253" customFormat="1" x14ac:dyDescent="0.25">
      <c r="A126" s="502"/>
      <c r="B126" s="503"/>
      <c r="C126" s="465"/>
      <c r="D126" s="465"/>
      <c r="E126" s="205"/>
      <c r="F126" s="465"/>
      <c r="G126" s="465"/>
      <c r="H126" s="465"/>
      <c r="I126" s="205"/>
      <c r="J126" s="205"/>
      <c r="K126" s="465"/>
      <c r="L126" s="465"/>
      <c r="M126" s="465"/>
      <c r="N126" s="465"/>
      <c r="O126" s="465"/>
      <c r="P126" s="465"/>
      <c r="Q126" s="465"/>
      <c r="R126" s="465"/>
      <c r="S126" s="465"/>
      <c r="T126" s="465"/>
      <c r="U126" s="465"/>
      <c r="V126" s="465"/>
      <c r="W126" s="465"/>
      <c r="X126" s="465"/>
      <c r="Y126" s="465"/>
      <c r="Z126" s="504"/>
      <c r="AA126" s="504"/>
      <c r="AB126" s="504"/>
      <c r="AC126" s="465"/>
      <c r="AD126" s="465"/>
      <c r="AE126" s="465"/>
      <c r="AF126" s="465"/>
      <c r="AG126" s="465"/>
      <c r="AH126" s="504"/>
    </row>
    <row r="127" spans="1:36" s="253" customFormat="1" x14ac:dyDescent="0.25">
      <c r="A127" s="502"/>
      <c r="B127" s="503"/>
      <c r="C127" s="465"/>
      <c r="D127" s="465"/>
      <c r="E127" s="205"/>
      <c r="F127" s="465"/>
      <c r="G127" s="465"/>
      <c r="H127" s="465"/>
      <c r="I127" s="205"/>
      <c r="J127" s="205"/>
      <c r="K127" s="465"/>
      <c r="L127" s="465"/>
      <c r="M127" s="465"/>
      <c r="N127" s="465"/>
      <c r="O127" s="465"/>
      <c r="P127" s="465"/>
      <c r="Q127" s="465"/>
      <c r="R127" s="465"/>
      <c r="S127" s="465"/>
      <c r="T127" s="465"/>
      <c r="U127" s="465"/>
      <c r="V127" s="465"/>
      <c r="W127" s="465"/>
      <c r="X127" s="465"/>
      <c r="Y127" s="465"/>
      <c r="Z127" s="504"/>
      <c r="AA127" s="504"/>
      <c r="AB127" s="504"/>
      <c r="AC127" s="465"/>
      <c r="AD127" s="465"/>
      <c r="AE127" s="465"/>
      <c r="AF127" s="465"/>
      <c r="AG127" s="465"/>
      <c r="AH127" s="504"/>
    </row>
    <row r="128" spans="1:36" s="253" customFormat="1" x14ac:dyDescent="0.25">
      <c r="A128" s="502"/>
      <c r="B128" s="503"/>
      <c r="C128" s="465"/>
      <c r="D128" s="465"/>
      <c r="E128" s="205"/>
      <c r="F128" s="465"/>
      <c r="G128" s="465"/>
      <c r="H128" s="465"/>
      <c r="I128" s="205"/>
      <c r="J128" s="205"/>
      <c r="K128" s="465"/>
      <c r="L128" s="465"/>
      <c r="M128" s="465"/>
      <c r="N128" s="465"/>
      <c r="O128" s="465"/>
      <c r="P128" s="465"/>
      <c r="Q128" s="465"/>
      <c r="R128" s="465"/>
      <c r="S128" s="465"/>
      <c r="T128" s="465"/>
      <c r="U128" s="465"/>
      <c r="V128" s="465"/>
      <c r="W128" s="465"/>
      <c r="X128" s="465"/>
      <c r="Y128" s="465"/>
      <c r="Z128" s="504"/>
      <c r="AA128" s="504"/>
      <c r="AB128" s="504"/>
      <c r="AC128" s="465"/>
      <c r="AD128" s="465"/>
      <c r="AE128" s="465"/>
      <c r="AF128" s="465"/>
      <c r="AG128" s="465"/>
      <c r="AH128" s="504"/>
    </row>
    <row r="129" spans="1:34" s="253" customFormat="1" x14ac:dyDescent="0.25">
      <c r="A129" s="502"/>
      <c r="B129" s="503"/>
      <c r="C129" s="465"/>
      <c r="D129" s="465"/>
      <c r="E129" s="205"/>
      <c r="F129" s="465"/>
      <c r="G129" s="465"/>
      <c r="H129" s="465"/>
      <c r="I129" s="205"/>
      <c r="J129" s="20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504"/>
      <c r="AA129" s="504"/>
      <c r="AB129" s="504"/>
      <c r="AC129" s="465"/>
      <c r="AD129" s="465"/>
      <c r="AE129" s="465"/>
      <c r="AF129" s="465"/>
      <c r="AG129" s="465"/>
      <c r="AH129" s="504"/>
    </row>
    <row r="130" spans="1:34" s="253" customFormat="1" x14ac:dyDescent="0.25">
      <c r="A130" s="502"/>
      <c r="B130" s="503"/>
      <c r="C130" s="465"/>
      <c r="D130" s="465"/>
      <c r="E130" s="205"/>
      <c r="F130" s="465"/>
      <c r="G130" s="465"/>
      <c r="H130" s="465"/>
      <c r="I130" s="205"/>
      <c r="J130" s="205"/>
      <c r="K130" s="465"/>
      <c r="L130" s="465"/>
      <c r="M130" s="465"/>
      <c r="N130" s="465"/>
      <c r="O130" s="465"/>
      <c r="P130" s="465"/>
      <c r="Q130" s="465"/>
      <c r="R130" s="465"/>
      <c r="S130" s="465"/>
      <c r="T130" s="465"/>
      <c r="U130" s="465"/>
      <c r="V130" s="465"/>
      <c r="W130" s="465"/>
      <c r="X130" s="465"/>
      <c r="Y130" s="465"/>
      <c r="Z130" s="504"/>
      <c r="AA130" s="504"/>
      <c r="AB130" s="504"/>
      <c r="AC130" s="465"/>
      <c r="AD130" s="465"/>
      <c r="AE130" s="465"/>
      <c r="AF130" s="465"/>
      <c r="AG130" s="465"/>
      <c r="AH130" s="504"/>
    </row>
    <row r="131" spans="1:34" s="253" customFormat="1" x14ac:dyDescent="0.25">
      <c r="A131" s="502"/>
      <c r="B131" s="503"/>
      <c r="C131" s="465"/>
      <c r="D131" s="465"/>
      <c r="E131" s="205"/>
      <c r="F131" s="465"/>
      <c r="G131" s="465"/>
      <c r="H131" s="465"/>
      <c r="I131" s="205"/>
      <c r="J131" s="20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504"/>
      <c r="AA131" s="504"/>
      <c r="AB131" s="504"/>
      <c r="AC131" s="465"/>
      <c r="AD131" s="465"/>
      <c r="AE131" s="465"/>
      <c r="AF131" s="465"/>
      <c r="AG131" s="465"/>
      <c r="AH131" s="504"/>
    </row>
    <row r="132" spans="1:34" s="253" customFormat="1" x14ac:dyDescent="0.25">
      <c r="A132" s="502"/>
      <c r="B132" s="503"/>
      <c r="C132" s="465"/>
      <c r="D132" s="465"/>
      <c r="E132" s="205"/>
      <c r="F132" s="465"/>
      <c r="G132" s="465"/>
      <c r="H132" s="465"/>
      <c r="I132" s="205"/>
      <c r="J132" s="205"/>
      <c r="K132" s="465"/>
      <c r="L132" s="465"/>
      <c r="M132" s="465"/>
      <c r="N132" s="465"/>
      <c r="O132" s="465"/>
      <c r="P132" s="465"/>
      <c r="Q132" s="465"/>
      <c r="R132" s="465"/>
      <c r="S132" s="465"/>
      <c r="T132" s="465"/>
      <c r="U132" s="465"/>
      <c r="V132" s="465"/>
      <c r="W132" s="465"/>
      <c r="X132" s="465"/>
      <c r="Y132" s="465"/>
      <c r="Z132" s="504"/>
      <c r="AA132" s="504"/>
      <c r="AB132" s="504"/>
      <c r="AC132" s="465"/>
      <c r="AD132" s="465"/>
      <c r="AE132" s="465"/>
      <c r="AF132" s="465"/>
      <c r="AG132" s="465"/>
      <c r="AH132" s="504"/>
    </row>
    <row r="133" spans="1:34" s="253" customFormat="1" x14ac:dyDescent="0.25">
      <c r="A133" s="502"/>
      <c r="B133" s="503"/>
      <c r="C133" s="465"/>
      <c r="D133" s="465"/>
      <c r="E133" s="205"/>
      <c r="F133" s="465"/>
      <c r="G133" s="465"/>
      <c r="H133" s="465"/>
      <c r="I133" s="205"/>
      <c r="J133" s="205"/>
      <c r="K133" s="465"/>
      <c r="L133" s="465"/>
      <c r="M133" s="465"/>
      <c r="N133" s="465"/>
      <c r="O133" s="465"/>
      <c r="P133" s="465"/>
      <c r="Q133" s="465"/>
      <c r="R133" s="465"/>
      <c r="S133" s="465"/>
      <c r="T133" s="465"/>
      <c r="U133" s="465"/>
      <c r="V133" s="465"/>
      <c r="W133" s="465"/>
      <c r="X133" s="465"/>
      <c r="Y133" s="465"/>
      <c r="Z133" s="504"/>
      <c r="AA133" s="504"/>
      <c r="AB133" s="504"/>
      <c r="AC133" s="465"/>
      <c r="AD133" s="465"/>
      <c r="AE133" s="465"/>
      <c r="AF133" s="465"/>
      <c r="AG133" s="465"/>
      <c r="AH133" s="504"/>
    </row>
    <row r="134" spans="1:34" s="253" customFormat="1" x14ac:dyDescent="0.25">
      <c r="A134" s="502"/>
      <c r="B134" s="503"/>
      <c r="C134" s="465"/>
      <c r="D134" s="465"/>
      <c r="E134" s="205"/>
      <c r="F134" s="465"/>
      <c r="G134" s="465"/>
      <c r="H134" s="758"/>
      <c r="I134" s="205"/>
      <c r="J134" s="205"/>
      <c r="K134" s="465"/>
      <c r="L134" s="465"/>
      <c r="M134" s="465"/>
      <c r="N134" s="465"/>
      <c r="O134" s="465"/>
      <c r="P134" s="465"/>
      <c r="Q134" s="465"/>
      <c r="R134" s="465"/>
      <c r="S134" s="465"/>
      <c r="T134" s="465"/>
      <c r="U134" s="465"/>
      <c r="V134" s="465"/>
      <c r="W134" s="465"/>
      <c r="X134" s="465"/>
      <c r="Y134" s="465"/>
      <c r="Z134" s="504"/>
      <c r="AA134" s="504"/>
      <c r="AB134" s="504"/>
      <c r="AC134" s="465"/>
      <c r="AD134" s="465"/>
      <c r="AE134" s="465"/>
      <c r="AF134" s="465"/>
      <c r="AG134" s="465"/>
      <c r="AH134" s="504"/>
    </row>
    <row r="135" spans="1:34" s="253" customFormat="1" x14ac:dyDescent="0.25">
      <c r="A135" s="502"/>
      <c r="B135" s="503"/>
      <c r="C135" s="465"/>
      <c r="D135" s="465"/>
      <c r="E135" s="205"/>
      <c r="F135" s="465"/>
      <c r="G135" s="465"/>
      <c r="H135" s="465"/>
      <c r="I135" s="205"/>
      <c r="J135" s="205"/>
      <c r="K135" s="465"/>
      <c r="L135" s="465"/>
      <c r="M135" s="465"/>
      <c r="N135" s="465"/>
      <c r="O135" s="465"/>
      <c r="P135" s="465"/>
      <c r="Q135" s="465"/>
      <c r="R135" s="465"/>
      <c r="S135" s="465"/>
      <c r="T135" s="465"/>
      <c r="U135" s="465"/>
      <c r="V135" s="465"/>
      <c r="W135" s="465"/>
      <c r="X135" s="465"/>
      <c r="Y135" s="465"/>
      <c r="Z135" s="504"/>
      <c r="AA135" s="504"/>
      <c r="AB135" s="504"/>
      <c r="AC135" s="465"/>
      <c r="AD135" s="465"/>
      <c r="AE135" s="465"/>
      <c r="AF135" s="465"/>
      <c r="AG135" s="465"/>
      <c r="AH135" s="504"/>
    </row>
    <row r="136" spans="1:34" s="253" customFormat="1" x14ac:dyDescent="0.25">
      <c r="A136" s="502"/>
      <c r="B136" s="503"/>
      <c r="C136" s="465"/>
      <c r="D136" s="465"/>
      <c r="E136" s="205"/>
      <c r="F136" s="465"/>
      <c r="G136" s="465"/>
      <c r="H136" s="465"/>
      <c r="I136" s="205"/>
      <c r="J136" s="205"/>
      <c r="K136" s="465"/>
      <c r="L136" s="465"/>
      <c r="M136" s="465"/>
      <c r="N136" s="465"/>
      <c r="O136" s="465"/>
      <c r="P136" s="465"/>
      <c r="Q136" s="465"/>
      <c r="R136" s="465"/>
      <c r="S136" s="465"/>
      <c r="T136" s="465"/>
      <c r="U136" s="465"/>
      <c r="V136" s="465"/>
      <c r="W136" s="465"/>
      <c r="X136" s="465"/>
      <c r="Y136" s="465"/>
      <c r="Z136" s="504"/>
      <c r="AA136" s="504"/>
      <c r="AB136" s="504"/>
      <c r="AC136" s="465"/>
      <c r="AD136" s="465"/>
      <c r="AE136" s="465"/>
      <c r="AF136" s="465"/>
      <c r="AG136" s="465"/>
      <c r="AH136" s="504"/>
    </row>
    <row r="137" spans="1:34" s="253" customFormat="1" x14ac:dyDescent="0.25">
      <c r="A137" s="502"/>
      <c r="B137" s="503"/>
      <c r="C137" s="465"/>
      <c r="D137" s="465"/>
      <c r="E137" s="205"/>
      <c r="F137" s="465"/>
      <c r="G137" s="465"/>
      <c r="H137" s="465"/>
      <c r="I137" s="205"/>
      <c r="J137" s="205"/>
      <c r="K137" s="465"/>
      <c r="L137" s="465"/>
      <c r="M137" s="465"/>
      <c r="N137" s="465"/>
      <c r="O137" s="465"/>
      <c r="P137" s="465"/>
      <c r="Q137" s="465"/>
      <c r="R137" s="465"/>
      <c r="S137" s="465"/>
      <c r="T137" s="465"/>
      <c r="U137" s="465"/>
      <c r="V137" s="465"/>
      <c r="W137" s="465"/>
      <c r="X137" s="465"/>
      <c r="Y137" s="465"/>
      <c r="Z137" s="504"/>
      <c r="AA137" s="504"/>
      <c r="AB137" s="504"/>
      <c r="AC137" s="465"/>
      <c r="AD137" s="465"/>
      <c r="AE137" s="465"/>
      <c r="AF137" s="465"/>
      <c r="AG137" s="465"/>
      <c r="AH137" s="504"/>
    </row>
    <row r="138" spans="1:34" s="2" customFormat="1" ht="20.25" x14ac:dyDescent="0.3">
      <c r="B138" s="134" t="s">
        <v>774</v>
      </c>
      <c r="E138" s="136"/>
      <c r="K138" s="441"/>
      <c r="L138" s="441"/>
      <c r="M138" s="441"/>
      <c r="N138" s="441"/>
      <c r="O138" s="441"/>
      <c r="P138" s="441"/>
      <c r="Q138" s="441"/>
      <c r="R138" s="441"/>
      <c r="S138" s="441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4" t="s">
        <v>466</v>
      </c>
      <c r="AG138" s="136"/>
      <c r="AH138" s="136"/>
    </row>
    <row r="140" spans="1:34" s="2" customFormat="1" ht="20.25" x14ac:dyDescent="0.3">
      <c r="C140" s="136"/>
      <c r="D140" s="138"/>
      <c r="E140" s="139"/>
      <c r="F140" s="136"/>
      <c r="G140" s="136"/>
      <c r="H140" s="136"/>
      <c r="K140" s="441"/>
      <c r="L140" s="441"/>
      <c r="M140" s="441"/>
      <c r="N140" s="441"/>
      <c r="O140" s="441"/>
      <c r="P140" s="441"/>
      <c r="Q140" s="441"/>
      <c r="R140" s="441"/>
      <c r="S140" s="441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4"/>
      <c r="AG140" s="136"/>
      <c r="AH140" s="136"/>
    </row>
    <row r="141" spans="1:34" s="2" customFormat="1" ht="20.25" x14ac:dyDescent="0.3">
      <c r="B141" s="2" t="s">
        <v>458</v>
      </c>
      <c r="C141" s="136"/>
      <c r="D141" s="138"/>
      <c r="E141" s="139"/>
      <c r="F141" s="136"/>
      <c r="G141" s="136"/>
      <c r="H141" s="136"/>
      <c r="K141" s="441"/>
      <c r="L141" s="441"/>
      <c r="M141" s="441"/>
      <c r="N141" s="441"/>
      <c r="O141" s="441"/>
      <c r="P141" s="441"/>
      <c r="Q141" s="441"/>
      <c r="R141" s="441"/>
      <c r="S141" s="441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4" t="s">
        <v>459</v>
      </c>
      <c r="AG141" s="136"/>
      <c r="AH141" s="136"/>
    </row>
    <row r="142" spans="1:34" s="2" customFormat="1" ht="20.25" x14ac:dyDescent="0.3">
      <c r="B142" s="134"/>
      <c r="C142" s="136"/>
      <c r="D142" s="138"/>
      <c r="E142" s="139"/>
      <c r="F142" s="136"/>
      <c r="G142" s="136"/>
      <c r="H142" s="136"/>
      <c r="K142" s="441"/>
      <c r="L142" s="441"/>
      <c r="M142" s="441"/>
      <c r="N142" s="441"/>
      <c r="O142" s="441"/>
      <c r="P142" s="441"/>
      <c r="Q142" s="441"/>
      <c r="R142" s="441"/>
      <c r="S142" s="441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4"/>
      <c r="AG142" s="136"/>
      <c r="AH142" s="136"/>
    </row>
    <row r="144" spans="1:34" x14ac:dyDescent="0.25">
      <c r="K144" s="264"/>
      <c r="L144" s="264"/>
      <c r="M144" s="264"/>
      <c r="N144" s="264"/>
      <c r="O144" s="264"/>
      <c r="P144" s="264"/>
      <c r="Q144" s="264"/>
      <c r="R144" s="264"/>
      <c r="S144" s="264"/>
    </row>
    <row r="145" spans="11:19" x14ac:dyDescent="0.25">
      <c r="K145" s="264"/>
      <c r="L145" s="264"/>
      <c r="M145" s="264"/>
      <c r="N145" s="264"/>
      <c r="O145" s="264"/>
      <c r="P145" s="264"/>
      <c r="Q145" s="264"/>
      <c r="R145" s="264"/>
      <c r="S145" s="264"/>
    </row>
    <row r="146" spans="11:19" x14ac:dyDescent="0.25">
      <c r="K146" s="264"/>
      <c r="L146" s="264"/>
      <c r="M146" s="264"/>
      <c r="N146" s="264"/>
      <c r="O146" s="264"/>
      <c r="P146" s="264"/>
      <c r="Q146" s="264"/>
      <c r="R146" s="264"/>
      <c r="S146" s="264"/>
    </row>
    <row r="147" spans="11:19" x14ac:dyDescent="0.25">
      <c r="K147" s="264"/>
      <c r="L147" s="264"/>
      <c r="M147" s="264"/>
      <c r="N147" s="264"/>
      <c r="O147" s="264"/>
      <c r="P147" s="264"/>
      <c r="Q147" s="264"/>
      <c r="R147" s="264"/>
      <c r="S147" s="264"/>
    </row>
    <row r="148" spans="11:19" x14ac:dyDescent="0.25">
      <c r="K148" s="264"/>
      <c r="L148" s="264"/>
      <c r="M148" s="264"/>
      <c r="N148" s="264"/>
      <c r="O148" s="264"/>
      <c r="P148" s="264"/>
      <c r="Q148" s="264"/>
      <c r="R148" s="264"/>
      <c r="S148" s="264"/>
    </row>
    <row r="149" spans="11:19" x14ac:dyDescent="0.25">
      <c r="K149" s="264"/>
      <c r="L149" s="264"/>
      <c r="M149" s="264"/>
      <c r="N149" s="264"/>
      <c r="O149" s="264"/>
      <c r="P149" s="264"/>
      <c r="Q149" s="264"/>
      <c r="R149" s="264"/>
      <c r="S149" s="264"/>
    </row>
    <row r="150" spans="11:19" x14ac:dyDescent="0.25">
      <c r="K150" s="264"/>
      <c r="L150" s="264"/>
      <c r="M150" s="264"/>
      <c r="N150" s="264"/>
      <c r="O150" s="264"/>
      <c r="P150" s="264"/>
      <c r="Q150" s="264"/>
      <c r="R150" s="264"/>
      <c r="S150" s="264"/>
    </row>
    <row r="151" spans="11:19" x14ac:dyDescent="0.25">
      <c r="K151" s="264"/>
      <c r="L151" s="264"/>
      <c r="M151" s="264"/>
      <c r="N151" s="264"/>
      <c r="O151" s="264"/>
      <c r="P151" s="264"/>
      <c r="Q151" s="264"/>
      <c r="R151" s="264"/>
      <c r="S151" s="264"/>
    </row>
    <row r="152" spans="11:19" x14ac:dyDescent="0.25">
      <c r="K152" s="264"/>
      <c r="L152" s="264"/>
      <c r="M152" s="264"/>
      <c r="N152" s="264"/>
      <c r="O152" s="264"/>
      <c r="P152" s="264"/>
      <c r="Q152" s="264"/>
      <c r="R152" s="264"/>
      <c r="S152" s="264"/>
    </row>
    <row r="153" spans="11:19" x14ac:dyDescent="0.25">
      <c r="K153" s="264"/>
      <c r="L153" s="264"/>
      <c r="M153" s="264"/>
      <c r="N153" s="264"/>
      <c r="O153" s="264"/>
      <c r="P153" s="264"/>
    </row>
    <row r="154" spans="11:19" x14ac:dyDescent="0.25">
      <c r="K154" s="264"/>
      <c r="L154" s="264"/>
      <c r="M154" s="264"/>
      <c r="N154" s="264"/>
      <c r="O154" s="264"/>
      <c r="P154" s="264"/>
    </row>
    <row r="155" spans="11:19" x14ac:dyDescent="0.25">
      <c r="K155" s="264"/>
      <c r="L155" s="264"/>
      <c r="M155" s="264"/>
      <c r="N155" s="264"/>
      <c r="O155" s="264"/>
      <c r="P155" s="264"/>
    </row>
    <row r="156" spans="11:19" x14ac:dyDescent="0.25">
      <c r="K156" s="264"/>
      <c r="L156" s="264"/>
      <c r="M156" s="264"/>
      <c r="N156" s="264"/>
      <c r="O156" s="264"/>
      <c r="P156" s="264"/>
    </row>
    <row r="157" spans="11:19" x14ac:dyDescent="0.25">
      <c r="K157" s="264"/>
      <c r="L157" s="264"/>
      <c r="M157" s="264"/>
      <c r="N157" s="264"/>
      <c r="O157" s="264"/>
      <c r="P157" s="264"/>
    </row>
    <row r="158" spans="11:19" x14ac:dyDescent="0.25">
      <c r="K158" s="264"/>
      <c r="L158" s="264"/>
      <c r="M158" s="264"/>
      <c r="N158" s="264"/>
      <c r="O158" s="264"/>
      <c r="P158" s="264"/>
    </row>
    <row r="159" spans="11:19" x14ac:dyDescent="0.25">
      <c r="K159" s="264"/>
      <c r="L159" s="264"/>
      <c r="M159" s="264"/>
      <c r="N159" s="264"/>
      <c r="O159" s="264"/>
      <c r="P159" s="264"/>
    </row>
    <row r="160" spans="11:19" x14ac:dyDescent="0.25">
      <c r="K160" s="264"/>
      <c r="L160" s="264"/>
      <c r="M160" s="264"/>
      <c r="N160" s="264"/>
      <c r="O160" s="264"/>
      <c r="P160" s="264"/>
    </row>
    <row r="161" spans="11:16" x14ac:dyDescent="0.25">
      <c r="K161" s="264"/>
      <c r="L161" s="264"/>
      <c r="M161" s="264"/>
      <c r="N161" s="264"/>
      <c r="O161" s="264"/>
      <c r="P161" s="264"/>
    </row>
    <row r="162" spans="11:16" x14ac:dyDescent="0.25">
      <c r="K162" s="264"/>
      <c r="L162" s="264"/>
      <c r="M162" s="264"/>
      <c r="N162" s="264"/>
      <c r="O162" s="264"/>
      <c r="P162" s="264"/>
    </row>
  </sheetData>
  <mergeCells count="23">
    <mergeCell ref="K9:M9"/>
    <mergeCell ref="N9:P9"/>
    <mergeCell ref="Q9:S9"/>
    <mergeCell ref="A123:B123"/>
    <mergeCell ref="H8:H9"/>
    <mergeCell ref="I8:I9"/>
    <mergeCell ref="F8:F10"/>
    <mergeCell ref="J8:J9"/>
    <mergeCell ref="K8:AB8"/>
    <mergeCell ref="G8:G10"/>
    <mergeCell ref="T9:V9"/>
    <mergeCell ref="W9:Y9"/>
    <mergeCell ref="Z9:AB9"/>
    <mergeCell ref="AF1:AH1"/>
    <mergeCell ref="AF2:AH2"/>
    <mergeCell ref="D10:E10"/>
    <mergeCell ref="AC8:AH8"/>
    <mergeCell ref="A5:AH5"/>
    <mergeCell ref="A6:AH6"/>
    <mergeCell ref="A8:A10"/>
    <mergeCell ref="B8:B10"/>
    <mergeCell ref="C8:C9"/>
    <mergeCell ref="D8:E9"/>
  </mergeCells>
  <printOptions horizontalCentered="1"/>
  <pageMargins left="0.23622047244094491" right="0.23622047244094491" top="0.59055118110236227" bottom="0.35433070866141736" header="0.31496062992125984" footer="0.31496062992125984"/>
  <pageSetup paperSize="8" scale="47" fitToHeight="4" orientation="landscape" horizontalDpi="4294967293" verticalDpi="300" r:id="rId1"/>
  <headerFooter alignWithMargins="0"/>
  <rowBreaks count="3" manualBreakCount="3">
    <brk id="32" max="33" man="1"/>
    <brk id="57" max="33" man="1"/>
    <brk id="76" max="3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3"/>
    <pageSetUpPr fitToPage="1"/>
  </sheetPr>
  <dimension ref="A1:AN179"/>
  <sheetViews>
    <sheetView tabSelected="1" view="pageBreakPreview" zoomScale="75" zoomScaleNormal="100" zoomScaleSheetLayoutView="75" workbookViewId="0">
      <selection activeCell="A5" sqref="A5:AK5"/>
    </sheetView>
  </sheetViews>
  <sheetFormatPr defaultRowHeight="12.75" x14ac:dyDescent="0.2"/>
  <cols>
    <col min="1" max="1" width="6.5703125" style="39" customWidth="1"/>
    <col min="2" max="2" width="51.140625" style="39" customWidth="1"/>
    <col min="3" max="3" width="12.7109375" style="40" customWidth="1"/>
    <col min="4" max="4" width="14.5703125" style="40" customWidth="1"/>
    <col min="5" max="5" width="13" style="40" customWidth="1"/>
    <col min="6" max="6" width="11.42578125" style="40" customWidth="1"/>
    <col min="7" max="7" width="14.85546875" style="40" customWidth="1"/>
    <col min="8" max="8" width="14.7109375" style="40" customWidth="1"/>
    <col min="9" max="9" width="5.85546875" style="41" customWidth="1"/>
    <col min="10" max="10" width="8.85546875" style="42" customWidth="1"/>
    <col min="11" max="11" width="14.28515625" style="40" customWidth="1"/>
    <col min="12" max="12" width="13.85546875" style="40" customWidth="1"/>
    <col min="13" max="13" width="12.85546875" style="40" customWidth="1"/>
    <col min="14" max="14" width="18.28515625" style="40" customWidth="1"/>
    <col min="15" max="15" width="12.85546875" style="40" customWidth="1"/>
    <col min="16" max="16" width="18.42578125" style="40" customWidth="1"/>
    <col min="17" max="17" width="12.85546875" style="40" customWidth="1"/>
    <col min="18" max="18" width="11.5703125" style="40" customWidth="1"/>
    <col min="19" max="19" width="11.28515625" style="40" customWidth="1"/>
    <col min="20" max="20" width="11.5703125" style="40" customWidth="1"/>
    <col min="21" max="21" width="12.7109375" style="40" customWidth="1"/>
    <col min="22" max="22" width="11.140625" style="40" customWidth="1"/>
    <col min="23" max="23" width="12.7109375" style="40" customWidth="1"/>
    <col min="24" max="24" width="12.42578125" style="40" customWidth="1"/>
    <col min="25" max="25" width="13.5703125" style="40" customWidth="1"/>
    <col min="26" max="26" width="13.7109375" style="40" customWidth="1"/>
    <col min="27" max="27" width="13.28515625" style="40" customWidth="1"/>
    <col min="28" max="28" width="12.7109375" style="40" customWidth="1"/>
    <col min="29" max="29" width="5.85546875" style="41" customWidth="1"/>
    <col min="30" max="30" width="9.140625" style="42"/>
    <col min="31" max="31" width="12.42578125" style="40" customWidth="1"/>
    <col min="32" max="32" width="13.42578125" style="40" customWidth="1"/>
    <col min="33" max="33" width="13.5703125" style="40" customWidth="1"/>
    <col min="34" max="34" width="15.28515625" style="40" customWidth="1"/>
    <col min="35" max="35" width="13.5703125" style="40" customWidth="1"/>
    <col min="36" max="36" width="13.85546875" style="40" customWidth="1"/>
    <col min="37" max="37" width="15" style="40" customWidth="1"/>
    <col min="38" max="39" width="9.140625" style="39"/>
    <col min="40" max="40" width="28.85546875" style="39" customWidth="1"/>
    <col min="41" max="16384" width="9.140625" style="39"/>
  </cols>
  <sheetData>
    <row r="1" spans="1:37" s="2" customFormat="1" ht="20.25" x14ac:dyDescent="0.3">
      <c r="C1" s="136"/>
      <c r="D1" s="136"/>
      <c r="E1" s="136"/>
      <c r="F1" s="136"/>
      <c r="G1" s="136"/>
      <c r="H1" s="136"/>
      <c r="I1" s="137"/>
      <c r="J1" s="135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7"/>
      <c r="AD1" s="135"/>
      <c r="AE1" s="44"/>
      <c r="AF1" s="44"/>
      <c r="AG1" s="1013" t="s">
        <v>268</v>
      </c>
      <c r="AH1" s="1013"/>
      <c r="AI1" s="1013"/>
      <c r="AJ1" s="44"/>
      <c r="AK1" s="44"/>
    </row>
    <row r="2" spans="1:37" s="2" customFormat="1" ht="40.5" customHeight="1" x14ac:dyDescent="0.3">
      <c r="C2" s="136"/>
      <c r="D2" s="136"/>
      <c r="E2" s="136"/>
      <c r="F2" s="136"/>
      <c r="G2" s="136"/>
      <c r="H2" s="136"/>
      <c r="I2" s="137"/>
      <c r="J2" s="135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7"/>
      <c r="AD2" s="135"/>
      <c r="AE2" s="44"/>
      <c r="AF2" s="44"/>
      <c r="AG2" s="1013" t="s">
        <v>269</v>
      </c>
      <c r="AH2" s="1013"/>
      <c r="AI2" s="1013"/>
      <c r="AJ2" s="1013"/>
      <c r="AK2" s="1013"/>
    </row>
    <row r="3" spans="1:37" s="2" customFormat="1" ht="20.25" x14ac:dyDescent="0.3">
      <c r="C3" s="136"/>
      <c r="D3" s="136"/>
      <c r="E3" s="136"/>
      <c r="F3" s="136"/>
      <c r="G3" s="136"/>
      <c r="H3" s="136"/>
      <c r="I3" s="137"/>
      <c r="J3" s="135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  <c r="AD3" s="135"/>
      <c r="AE3" s="47"/>
      <c r="AF3" s="47"/>
      <c r="AG3" s="47" t="s">
        <v>617</v>
      </c>
      <c r="AH3" s="138"/>
      <c r="AI3" s="268"/>
      <c r="AJ3" s="47"/>
      <c r="AK3" s="47"/>
    </row>
    <row r="4" spans="1:37" s="2" customFormat="1" ht="20.25" x14ac:dyDescent="0.3">
      <c r="C4" s="136"/>
      <c r="D4" s="136"/>
      <c r="E4" s="136"/>
      <c r="F4" s="136"/>
      <c r="G4" s="136"/>
      <c r="H4" s="136"/>
      <c r="I4" s="137"/>
      <c r="J4" s="135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7"/>
      <c r="AD4" s="135"/>
      <c r="AE4" s="47"/>
      <c r="AF4" s="47"/>
      <c r="AG4" s="45"/>
      <c r="AH4" s="47"/>
      <c r="AI4" s="355"/>
      <c r="AJ4" s="135"/>
      <c r="AK4" s="47"/>
    </row>
    <row r="5" spans="1:37" s="2" customFormat="1" ht="20.25" x14ac:dyDescent="0.3">
      <c r="A5" s="1045" t="s">
        <v>115</v>
      </c>
      <c r="B5" s="1045"/>
      <c r="C5" s="1045"/>
      <c r="D5" s="1045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</row>
    <row r="6" spans="1:37" s="2" customFormat="1" ht="20.25" x14ac:dyDescent="0.3">
      <c r="A6" s="1045" t="str">
        <f>'1.1 корр 2016'!A6:AH6</f>
        <v>(корректировка мероприятий 2016 года)</v>
      </c>
      <c r="B6" s="1045"/>
      <c r="C6" s="1045"/>
      <c r="D6" s="1045"/>
      <c r="E6" s="1045"/>
      <c r="F6" s="1045"/>
      <c r="G6" s="1045"/>
      <c r="H6" s="1045"/>
      <c r="I6" s="1045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1045"/>
      <c r="AB6" s="1045"/>
      <c r="AC6" s="1045"/>
      <c r="AD6" s="1045"/>
      <c r="AE6" s="1045"/>
      <c r="AF6" s="1045"/>
      <c r="AG6" s="1045"/>
      <c r="AH6" s="1045"/>
      <c r="AI6" s="1045"/>
      <c r="AJ6" s="1045"/>
      <c r="AK6" s="1045"/>
    </row>
    <row r="7" spans="1:37" ht="13.5" thickBot="1" x14ac:dyDescent="0.25">
      <c r="AK7" s="40" t="s">
        <v>114</v>
      </c>
    </row>
    <row r="8" spans="1:37" ht="14.25" x14ac:dyDescent="0.2">
      <c r="A8" s="1069" t="s">
        <v>2</v>
      </c>
      <c r="B8" s="1084" t="s">
        <v>113</v>
      </c>
      <c r="C8" s="1072" t="s">
        <v>112</v>
      </c>
      <c r="D8" s="1073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073"/>
      <c r="Q8" s="1074"/>
      <c r="R8" s="1072" t="s">
        <v>111</v>
      </c>
      <c r="S8" s="1073"/>
      <c r="T8" s="1073"/>
      <c r="U8" s="1073"/>
      <c r="V8" s="1074"/>
      <c r="W8" s="1072" t="s">
        <v>110</v>
      </c>
      <c r="X8" s="1073"/>
      <c r="Y8" s="1073"/>
      <c r="Z8" s="1073"/>
      <c r="AA8" s="1073"/>
      <c r="AB8" s="1073"/>
      <c r="AC8" s="1073"/>
      <c r="AD8" s="1073"/>
      <c r="AE8" s="1073"/>
      <c r="AF8" s="1073"/>
      <c r="AG8" s="1073"/>
      <c r="AH8" s="1073"/>
      <c r="AI8" s="1073"/>
      <c r="AJ8" s="1073"/>
      <c r="AK8" s="1090"/>
    </row>
    <row r="9" spans="1:37" ht="14.25" x14ac:dyDescent="0.2">
      <c r="A9" s="1070"/>
      <c r="B9" s="1085"/>
      <c r="C9" s="1066" t="s">
        <v>109</v>
      </c>
      <c r="D9" s="1067"/>
      <c r="E9" s="1067"/>
      <c r="F9" s="1068"/>
      <c r="G9" s="1066" t="s">
        <v>108</v>
      </c>
      <c r="H9" s="1067"/>
      <c r="I9" s="1067"/>
      <c r="J9" s="1067"/>
      <c r="K9" s="1068"/>
      <c r="L9" s="1066" t="s">
        <v>107</v>
      </c>
      <c r="M9" s="1067"/>
      <c r="N9" s="1067"/>
      <c r="O9" s="1067"/>
      <c r="P9" s="1068"/>
      <c r="Q9" s="1082" t="s">
        <v>106</v>
      </c>
      <c r="R9" s="1075"/>
      <c r="S9" s="1076"/>
      <c r="T9" s="1076"/>
      <c r="U9" s="1076"/>
      <c r="V9" s="1077"/>
      <c r="W9" s="1066" t="s">
        <v>109</v>
      </c>
      <c r="X9" s="1067"/>
      <c r="Y9" s="1067"/>
      <c r="Z9" s="1068"/>
      <c r="AA9" s="1066" t="s">
        <v>108</v>
      </c>
      <c r="AB9" s="1067"/>
      <c r="AC9" s="1067"/>
      <c r="AD9" s="1067"/>
      <c r="AE9" s="1068"/>
      <c r="AF9" s="1066" t="s">
        <v>107</v>
      </c>
      <c r="AG9" s="1067"/>
      <c r="AH9" s="1067"/>
      <c r="AI9" s="1067"/>
      <c r="AJ9" s="1068"/>
      <c r="AK9" s="1088" t="s">
        <v>217</v>
      </c>
    </row>
    <row r="10" spans="1:37" ht="77.25" customHeight="1" x14ac:dyDescent="0.2">
      <c r="A10" s="1071"/>
      <c r="B10" s="1083"/>
      <c r="C10" s="49" t="s">
        <v>20</v>
      </c>
      <c r="D10" s="49" t="s">
        <v>97</v>
      </c>
      <c r="E10" s="49" t="s">
        <v>16</v>
      </c>
      <c r="F10" s="49" t="s">
        <v>100</v>
      </c>
      <c r="G10" s="49" t="s">
        <v>20</v>
      </c>
      <c r="H10" s="49" t="s">
        <v>97</v>
      </c>
      <c r="I10" s="1066" t="s">
        <v>99</v>
      </c>
      <c r="J10" s="1068"/>
      <c r="K10" s="49" t="s">
        <v>98</v>
      </c>
      <c r="L10" s="49" t="s">
        <v>20</v>
      </c>
      <c r="M10" s="49" t="s">
        <v>97</v>
      </c>
      <c r="N10" s="49" t="s">
        <v>96</v>
      </c>
      <c r="O10" s="49" t="s">
        <v>95</v>
      </c>
      <c r="P10" s="49" t="s">
        <v>94</v>
      </c>
      <c r="Q10" s="1083"/>
      <c r="R10" s="49" t="s">
        <v>105</v>
      </c>
      <c r="S10" s="49" t="s">
        <v>104</v>
      </c>
      <c r="T10" s="49" t="s">
        <v>103</v>
      </c>
      <c r="U10" s="49" t="s">
        <v>102</v>
      </c>
      <c r="V10" s="49" t="s">
        <v>101</v>
      </c>
      <c r="W10" s="49" t="s">
        <v>20</v>
      </c>
      <c r="X10" s="49" t="s">
        <v>97</v>
      </c>
      <c r="Y10" s="49" t="s">
        <v>16</v>
      </c>
      <c r="Z10" s="49" t="s">
        <v>100</v>
      </c>
      <c r="AA10" s="49" t="s">
        <v>20</v>
      </c>
      <c r="AB10" s="49" t="s">
        <v>97</v>
      </c>
      <c r="AC10" s="1078" t="s">
        <v>99</v>
      </c>
      <c r="AD10" s="1079"/>
      <c r="AE10" s="49" t="s">
        <v>98</v>
      </c>
      <c r="AF10" s="49" t="s">
        <v>20</v>
      </c>
      <c r="AG10" s="49" t="s">
        <v>97</v>
      </c>
      <c r="AH10" s="49" t="s">
        <v>96</v>
      </c>
      <c r="AI10" s="49" t="s">
        <v>95</v>
      </c>
      <c r="AJ10" s="49" t="s">
        <v>94</v>
      </c>
      <c r="AK10" s="1089"/>
    </row>
    <row r="11" spans="1:37" s="58" customFormat="1" ht="18.75" x14ac:dyDescent="0.3">
      <c r="A11" s="395"/>
      <c r="B11" s="50" t="s">
        <v>93</v>
      </c>
      <c r="C11" s="50"/>
      <c r="D11" s="50"/>
      <c r="E11" s="50"/>
      <c r="F11" s="50"/>
      <c r="G11" s="50"/>
      <c r="H11" s="50"/>
      <c r="I11" s="51">
        <f>I12+I120</f>
        <v>8</v>
      </c>
      <c r="J11" s="52"/>
      <c r="K11" s="50">
        <f>K12+K120</f>
        <v>2.38</v>
      </c>
      <c r="L11" s="50"/>
      <c r="M11" s="50"/>
      <c r="N11" s="50"/>
      <c r="O11" s="50"/>
      <c r="P11" s="50">
        <f>P12+P120</f>
        <v>10.35</v>
      </c>
      <c r="Q11" s="50"/>
      <c r="R11" s="53">
        <f>R12+R120</f>
        <v>87.639924764</v>
      </c>
      <c r="S11" s="53">
        <f>S12+S120</f>
        <v>2.5415336400000004</v>
      </c>
      <c r="T11" s="53">
        <f>T12+T120</f>
        <v>37.267078333800001</v>
      </c>
      <c r="U11" s="53">
        <f>U12+U120</f>
        <v>37.180186143600004</v>
      </c>
      <c r="V11" s="53">
        <f>V12+V120</f>
        <v>10.651126646599998</v>
      </c>
      <c r="W11" s="50"/>
      <c r="X11" s="50"/>
      <c r="Y11" s="50"/>
      <c r="Z11" s="50"/>
      <c r="AA11" s="50"/>
      <c r="AB11" s="54"/>
      <c r="AC11" s="55">
        <f>AC12+AC120</f>
        <v>9</v>
      </c>
      <c r="AD11" s="56"/>
      <c r="AE11" s="57">
        <f>AE12+AE120</f>
        <v>4.66</v>
      </c>
      <c r="AF11" s="54"/>
      <c r="AG11" s="54"/>
      <c r="AH11" s="54"/>
      <c r="AI11" s="54"/>
      <c r="AJ11" s="50">
        <f>AJ12+AJ120</f>
        <v>22.376999999999999</v>
      </c>
      <c r="AK11" s="396">
        <f>AK12+AK120</f>
        <v>300</v>
      </c>
    </row>
    <row r="12" spans="1:37" ht="31.5" x14ac:dyDescent="0.25">
      <c r="A12" s="397">
        <v>1</v>
      </c>
      <c r="B12" s="59" t="s">
        <v>92</v>
      </c>
      <c r="C12" s="59"/>
      <c r="D12" s="59"/>
      <c r="E12" s="59"/>
      <c r="F12" s="59"/>
      <c r="G12" s="59"/>
      <c r="H12" s="59"/>
      <c r="I12" s="60">
        <f>I13+I76+I78+I118</f>
        <v>8</v>
      </c>
      <c r="J12" s="61"/>
      <c r="K12" s="62">
        <f>K13+K76+K78+K118</f>
        <v>2.38</v>
      </c>
      <c r="L12" s="62"/>
      <c r="M12" s="62"/>
      <c r="N12" s="62"/>
      <c r="O12" s="62"/>
      <c r="P12" s="62">
        <f>P13+P76+P78+P118</f>
        <v>10.35</v>
      </c>
      <c r="Q12" s="62"/>
      <c r="R12" s="63">
        <f>R13+R76+R78+R118</f>
        <v>87.639924764</v>
      </c>
      <c r="S12" s="63">
        <f>S13+S78</f>
        <v>2.5415336400000004</v>
      </c>
      <c r="T12" s="63">
        <f>T13+T78</f>
        <v>37.267078333800001</v>
      </c>
      <c r="U12" s="63">
        <f>U13+U78</f>
        <v>37.180186143600004</v>
      </c>
      <c r="V12" s="63">
        <f>V13+V78</f>
        <v>10.651126646599998</v>
      </c>
      <c r="W12" s="62"/>
      <c r="X12" s="62"/>
      <c r="Y12" s="62"/>
      <c r="Z12" s="62"/>
      <c r="AA12" s="62"/>
      <c r="AB12" s="62"/>
      <c r="AC12" s="64">
        <f>AC13+AC76+AC78+AC118</f>
        <v>9</v>
      </c>
      <c r="AD12" s="65"/>
      <c r="AE12" s="62">
        <f>AE13+AE76+AE78+AE118</f>
        <v>4.66</v>
      </c>
      <c r="AF12" s="62"/>
      <c r="AG12" s="62"/>
      <c r="AH12" s="62"/>
      <c r="AI12" s="62"/>
      <c r="AJ12" s="62">
        <f>AJ13+AJ76+AJ78+AJ118</f>
        <v>22.376999999999999</v>
      </c>
      <c r="AK12" s="398">
        <f>AK13+AK76+AK78+AK118</f>
        <v>300</v>
      </c>
    </row>
    <row r="13" spans="1:37" ht="31.5" x14ac:dyDescent="0.25">
      <c r="A13" s="399" t="s">
        <v>91</v>
      </c>
      <c r="B13" s="66" t="s">
        <v>78</v>
      </c>
      <c r="C13" s="66"/>
      <c r="D13" s="66"/>
      <c r="E13" s="66"/>
      <c r="F13" s="66"/>
      <c r="G13" s="66"/>
      <c r="H13" s="66"/>
      <c r="I13" s="67">
        <f>SUM(I14:I70)</f>
        <v>8</v>
      </c>
      <c r="J13" s="68"/>
      <c r="K13" s="69">
        <f>SUM(K14:K70)</f>
        <v>2.38</v>
      </c>
      <c r="L13" s="67"/>
      <c r="M13" s="67"/>
      <c r="N13" s="67"/>
      <c r="O13" s="67"/>
      <c r="P13" s="69">
        <f>SUM(P14:P74)</f>
        <v>10.35</v>
      </c>
      <c r="Q13" s="67"/>
      <c r="R13" s="70">
        <f>SUM(R14:R33,R43:R59,R71)</f>
        <v>79.580181527000008</v>
      </c>
      <c r="S13" s="70">
        <f>SUM(S14:S33,S43:S57,S58,S59,S71)</f>
        <v>2.4417496200000004</v>
      </c>
      <c r="T13" s="70">
        <f>SUM(T14:T33,T43:T59,T71)</f>
        <v>35.267183276200001</v>
      </c>
      <c r="U13" s="70">
        <f>SUM(U14:U33,U43:U59,U71)</f>
        <v>33.362898663400003</v>
      </c>
      <c r="V13" s="70">
        <f>SUM(V14:V33,V43:V59,V71)</f>
        <v>8.5083499673999992</v>
      </c>
      <c r="W13" s="67"/>
      <c r="X13" s="67"/>
      <c r="Y13" s="67"/>
      <c r="Z13" s="67"/>
      <c r="AA13" s="67"/>
      <c r="AB13" s="67"/>
      <c r="AC13" s="71">
        <f>SUM(AC14:AC70)</f>
        <v>9</v>
      </c>
      <c r="AD13" s="68"/>
      <c r="AE13" s="69">
        <f>SUM(AE14:AE70)</f>
        <v>4.66</v>
      </c>
      <c r="AF13" s="69"/>
      <c r="AG13" s="69"/>
      <c r="AH13" s="69"/>
      <c r="AI13" s="69"/>
      <c r="AJ13" s="69">
        <f>SUM(AJ14:AJ70)</f>
        <v>22.376999999999999</v>
      </c>
      <c r="AK13" s="400">
        <f>SUM(AK14:AK33,AK59,AK71)</f>
        <v>300</v>
      </c>
    </row>
    <row r="14" spans="1:37" s="78" customFormat="1" ht="63" x14ac:dyDescent="0.25">
      <c r="A14" s="367">
        <v>1</v>
      </c>
      <c r="B14" s="72" t="str">
        <f>'1.1 корр 2016'!B14</f>
        <v>Модернизация открытого распределительного устройства напряжением 110 кВ  головной понизительной подстанции № 32 110/6 кВ, находящейся на о. Н.-Атамановский</v>
      </c>
      <c r="C14" s="73"/>
      <c r="D14" s="73"/>
      <c r="E14" s="73"/>
      <c r="F14" s="73"/>
      <c r="G14" s="73">
        <v>1967</v>
      </c>
      <c r="H14" s="73"/>
      <c r="I14" s="74"/>
      <c r="J14" s="75"/>
      <c r="K14" s="73"/>
      <c r="L14" s="73"/>
      <c r="M14" s="73"/>
      <c r="N14" s="73"/>
      <c r="O14" s="73"/>
      <c r="P14" s="73"/>
      <c r="Q14" s="73"/>
      <c r="R14" s="507">
        <f>'1.1 корр 2016'!AH14</f>
        <v>42.432151000000005</v>
      </c>
      <c r="S14" s="76" t="s">
        <v>89</v>
      </c>
      <c r="T14" s="76">
        <v>26.604828500000004</v>
      </c>
      <c r="U14" s="76">
        <v>14.388475</v>
      </c>
      <c r="V14" s="76">
        <v>1.4388475000000001</v>
      </c>
      <c r="W14" s="73"/>
      <c r="X14" s="73"/>
      <c r="Y14" s="73"/>
      <c r="Z14" s="73"/>
      <c r="AA14" s="73">
        <v>2014</v>
      </c>
      <c r="AB14" s="73"/>
      <c r="AC14" s="74"/>
      <c r="AD14" s="75"/>
      <c r="AE14" s="73"/>
      <c r="AF14" s="73"/>
      <c r="AG14" s="73"/>
      <c r="AH14" s="73"/>
      <c r="AI14" s="73"/>
      <c r="AJ14" s="73"/>
      <c r="AK14" s="357"/>
    </row>
    <row r="15" spans="1:37" ht="63" x14ac:dyDescent="0.25">
      <c r="A15" s="364">
        <f>1+A14</f>
        <v>2</v>
      </c>
      <c r="B15" s="72" t="str">
        <f>'1.1 корр 2016'!B15</f>
        <v>Замена трансформатора мощностью 630 кВА в трансформаторной подстанции № 521, находящейся по ул. П. Железняка, 17, на трансформатор мощностью 1000 кВА</v>
      </c>
      <c r="C15" s="77"/>
      <c r="D15" s="77"/>
      <c r="E15" s="77"/>
      <c r="F15" s="77"/>
      <c r="G15" s="77">
        <v>1974</v>
      </c>
      <c r="H15" s="77">
        <v>20</v>
      </c>
      <c r="I15" s="79">
        <v>1</v>
      </c>
      <c r="J15" s="80" t="s">
        <v>88</v>
      </c>
      <c r="K15" s="77">
        <v>0.63</v>
      </c>
      <c r="L15" s="77"/>
      <c r="M15" s="77"/>
      <c r="N15" s="77"/>
      <c r="O15" s="77"/>
      <c r="P15" s="77"/>
      <c r="Q15" s="77"/>
      <c r="R15" s="117">
        <f>'1.1 корр 2016'!AH15</f>
        <v>0.56999899999999992</v>
      </c>
      <c r="S15" s="81" t="s">
        <v>89</v>
      </c>
      <c r="T15" s="81">
        <f>ROUND(R15-U15-V15,6)</f>
        <v>0.37648399999999999</v>
      </c>
      <c r="U15" s="81">
        <v>0.172069</v>
      </c>
      <c r="V15" s="81">
        <v>2.1446E-2</v>
      </c>
      <c r="W15" s="77"/>
      <c r="X15" s="77"/>
      <c r="Y15" s="77"/>
      <c r="Z15" s="77"/>
      <c r="AA15" s="77">
        <v>2014</v>
      </c>
      <c r="AB15" s="77">
        <v>20</v>
      </c>
      <c r="AC15" s="79">
        <v>1</v>
      </c>
      <c r="AD15" s="80" t="s">
        <v>88</v>
      </c>
      <c r="AE15" s="77">
        <v>1</v>
      </c>
      <c r="AF15" s="77"/>
      <c r="AG15" s="77"/>
      <c r="AH15" s="77"/>
      <c r="AI15" s="77"/>
      <c r="AJ15" s="77"/>
      <c r="AK15" s="357"/>
    </row>
    <row r="16" spans="1:37" s="90" customFormat="1" ht="47.25" x14ac:dyDescent="0.25">
      <c r="A16" s="364">
        <f>1+A15</f>
        <v>3</v>
      </c>
      <c r="B16" s="82" t="str">
        <f>'1.1 корр 2016'!B16</f>
        <v>Строительство кабельно-воздушной ЛЭП 10 кВ от ПС-147 "Речпорт" 110/10 кВ до РП-127 цеха "Левобережных очистных сооружений".</v>
      </c>
      <c r="C16" s="83"/>
      <c r="D16" s="83"/>
      <c r="E16" s="83"/>
      <c r="F16" s="83"/>
      <c r="G16" s="83"/>
      <c r="H16" s="83"/>
      <c r="I16" s="84"/>
      <c r="J16" s="85"/>
      <c r="K16" s="83"/>
      <c r="L16" s="83"/>
      <c r="M16" s="83"/>
      <c r="N16" s="83"/>
      <c r="O16" s="83"/>
      <c r="P16" s="83"/>
      <c r="Q16" s="83"/>
      <c r="R16" s="117">
        <f>'1.1 корр 2016'!AH16</f>
        <v>2.242</v>
      </c>
      <c r="S16" s="76">
        <f>1.9*1.18</f>
        <v>2.242</v>
      </c>
      <c r="T16" s="86" t="s">
        <v>89</v>
      </c>
      <c r="U16" s="86" t="s">
        <v>89</v>
      </c>
      <c r="V16" s="86" t="s">
        <v>89</v>
      </c>
      <c r="W16" s="83"/>
      <c r="X16" s="83"/>
      <c r="Y16" s="83"/>
      <c r="Z16" s="83"/>
      <c r="AA16" s="87"/>
      <c r="AB16" s="83"/>
      <c r="AC16" s="88"/>
      <c r="AD16" s="89"/>
      <c r="AE16" s="87"/>
      <c r="AF16" s="87">
        <v>2015</v>
      </c>
      <c r="AG16" s="87">
        <v>25</v>
      </c>
      <c r="AH16" s="87" t="s">
        <v>198</v>
      </c>
      <c r="AI16" s="87" t="s">
        <v>199</v>
      </c>
      <c r="AJ16" s="87">
        <f>'1.1 корр 2016'!E16</f>
        <v>5.6999999999999993</v>
      </c>
      <c r="AK16" s="401"/>
    </row>
    <row r="17" spans="1:37" s="90" customFormat="1" ht="78.75" x14ac:dyDescent="0.25">
      <c r="A17" s="364">
        <f>1+A16</f>
        <v>4</v>
      </c>
      <c r="B17" s="82" t="str">
        <f>'1.1 корр 2016'!B17</f>
        <v>Замена двух силовых трансформаторов типа ТСМА мощностью 320 кВА на силовые трансформаторы типа ТМГ мощностью 400 кВА  на трансформаторной подстанции № 527, находящейся по ул.Малиновского, 20 г.</v>
      </c>
      <c r="C17" s="83"/>
      <c r="D17" s="83"/>
      <c r="E17" s="83"/>
      <c r="F17" s="83"/>
      <c r="G17" s="87">
        <v>1957</v>
      </c>
      <c r="H17" s="87">
        <v>20</v>
      </c>
      <c r="I17" s="88">
        <v>2</v>
      </c>
      <c r="J17" s="89" t="s">
        <v>90</v>
      </c>
      <c r="K17" s="87">
        <v>0.32</v>
      </c>
      <c r="L17" s="83"/>
      <c r="M17" s="83"/>
      <c r="N17" s="83"/>
      <c r="O17" s="83"/>
      <c r="P17" s="83"/>
      <c r="Q17" s="83"/>
      <c r="R17" s="117">
        <f>'1.1 корр 2016'!AH17</f>
        <v>0.70176959999999999</v>
      </c>
      <c r="S17" s="81" t="s">
        <v>89</v>
      </c>
      <c r="T17" s="86">
        <f>R17-U17-V17</f>
        <v>0.42062060000000001</v>
      </c>
      <c r="U17" s="86">
        <v>0.24999099999999999</v>
      </c>
      <c r="V17" s="86">
        <v>3.1157999999999991E-2</v>
      </c>
      <c r="W17" s="83"/>
      <c r="X17" s="83"/>
      <c r="Y17" s="83"/>
      <c r="Z17" s="83"/>
      <c r="AA17" s="87">
        <v>2014</v>
      </c>
      <c r="AB17" s="87">
        <v>20</v>
      </c>
      <c r="AC17" s="88">
        <v>2</v>
      </c>
      <c r="AD17" s="91" t="s">
        <v>88</v>
      </c>
      <c r="AE17" s="87">
        <v>0.4</v>
      </c>
      <c r="AF17" s="87"/>
      <c r="AG17" s="87"/>
      <c r="AH17" s="87"/>
      <c r="AI17" s="87"/>
      <c r="AJ17" s="87"/>
      <c r="AK17" s="401"/>
    </row>
    <row r="18" spans="1:37" s="90" customFormat="1" ht="94.5" x14ac:dyDescent="0.25">
      <c r="A18" s="364">
        <f>1+A17</f>
        <v>5</v>
      </c>
      <c r="B18" s="82" t="str">
        <f>'1.1 корр 2016'!B18</f>
        <v>Замена двух силовых трансформаторов типа ТМ мощностью 400 кВА на силовые трансформаторы типа ТМГ мощностью 630 кВА на трансформаторной подстанции № 624, находящейся по ул. 26 Бакинских комиссаров, 17 г.</v>
      </c>
      <c r="C18" s="83"/>
      <c r="D18" s="83"/>
      <c r="E18" s="83"/>
      <c r="F18" s="83"/>
      <c r="G18" s="87">
        <v>1974</v>
      </c>
      <c r="H18" s="87">
        <v>20</v>
      </c>
      <c r="I18" s="88">
        <v>2</v>
      </c>
      <c r="J18" s="89" t="s">
        <v>186</v>
      </c>
      <c r="K18" s="87">
        <v>0.4</v>
      </c>
      <c r="L18" s="83"/>
      <c r="M18" s="83"/>
      <c r="N18" s="83"/>
      <c r="O18" s="83"/>
      <c r="P18" s="83"/>
      <c r="Q18" s="83"/>
      <c r="R18" s="117">
        <f>'1.1 корр 2016'!AH18</f>
        <v>1.0077659999999999</v>
      </c>
      <c r="S18" s="76" t="s">
        <v>89</v>
      </c>
      <c r="T18" s="86">
        <v>0.67427819999999994</v>
      </c>
      <c r="U18" s="86">
        <v>0.30232979999999998</v>
      </c>
      <c r="V18" s="86">
        <v>3.1157999999999991E-2</v>
      </c>
      <c r="W18" s="83"/>
      <c r="X18" s="83"/>
      <c r="Y18" s="83"/>
      <c r="Z18" s="83"/>
      <c r="AA18" s="87">
        <v>2014</v>
      </c>
      <c r="AB18" s="87">
        <v>20</v>
      </c>
      <c r="AC18" s="88">
        <v>2</v>
      </c>
      <c r="AD18" s="91" t="s">
        <v>88</v>
      </c>
      <c r="AE18" s="87">
        <v>0.63</v>
      </c>
      <c r="AF18" s="87"/>
      <c r="AG18" s="87"/>
      <c r="AH18" s="87"/>
      <c r="AI18" s="87"/>
      <c r="AJ18" s="87"/>
      <c r="AK18" s="401"/>
    </row>
    <row r="19" spans="1:37" s="90" customFormat="1" ht="78.75" x14ac:dyDescent="0.25">
      <c r="A19" s="364">
        <f>1+A18</f>
        <v>6</v>
      </c>
      <c r="B19" s="82" t="str">
        <f>'1.1 корр 2016'!B19</f>
        <v>Замена силового трансформатора типа ТМГ мощностью 630 кВА на силовой трансформатор типа ТМГ мощностью 1000 кВА  на трансформаторной подстанции № 1А (134-8-2), находящейся по ул. Вечерняя, 10 г.</v>
      </c>
      <c r="C19" s="83"/>
      <c r="D19" s="83"/>
      <c r="E19" s="83"/>
      <c r="F19" s="83"/>
      <c r="G19" s="87">
        <v>2012</v>
      </c>
      <c r="H19" s="87">
        <v>20</v>
      </c>
      <c r="I19" s="88">
        <v>1</v>
      </c>
      <c r="J19" s="89" t="s">
        <v>186</v>
      </c>
      <c r="K19" s="87">
        <v>0.63</v>
      </c>
      <c r="L19" s="83"/>
      <c r="M19" s="83"/>
      <c r="N19" s="83"/>
      <c r="O19" s="83"/>
      <c r="P19" s="83"/>
      <c r="Q19" s="83"/>
      <c r="R19" s="117">
        <f>'1.1 корр 2016'!AH19</f>
        <v>0.56999999999999995</v>
      </c>
      <c r="S19" s="81" t="s">
        <v>89</v>
      </c>
      <c r="T19" s="86">
        <v>0.36876799999999998</v>
      </c>
      <c r="U19" s="86">
        <v>0.18413199999999999</v>
      </c>
      <c r="V19" s="86">
        <v>1.7099999999999997E-2</v>
      </c>
      <c r="W19" s="83"/>
      <c r="X19" s="83"/>
      <c r="Y19" s="83"/>
      <c r="Z19" s="83"/>
      <c r="AA19" s="87">
        <v>2014</v>
      </c>
      <c r="AB19" s="87">
        <v>20</v>
      </c>
      <c r="AC19" s="88">
        <v>1</v>
      </c>
      <c r="AD19" s="91" t="s">
        <v>88</v>
      </c>
      <c r="AE19" s="87">
        <v>1</v>
      </c>
      <c r="AF19" s="87"/>
      <c r="AG19" s="87"/>
      <c r="AH19" s="87"/>
      <c r="AI19" s="87"/>
      <c r="AJ19" s="87"/>
      <c r="AK19" s="401"/>
    </row>
    <row r="20" spans="1:37" s="90" customFormat="1" ht="94.5" x14ac:dyDescent="0.25">
      <c r="A20" s="364">
        <v>7</v>
      </c>
      <c r="B20" s="82" t="str">
        <f>'1.1 корр 2016'!B20</f>
        <v>Замена двух силовых трансформаторов типа ТМ мощностью 400 кВА на силовые трансформаторы типа ТМГ мощностью 630 кВА на трансформаторной подстанции № 655, находящейся по ул. 26 Бакинских комиссаров, 3 д.</v>
      </c>
      <c r="C20" s="92"/>
      <c r="D20" s="92"/>
      <c r="E20" s="92"/>
      <c r="F20" s="92"/>
      <c r="G20" s="93">
        <v>1986</v>
      </c>
      <c r="H20" s="93">
        <v>20</v>
      </c>
      <c r="I20" s="94">
        <v>2</v>
      </c>
      <c r="J20" s="89" t="s">
        <v>186</v>
      </c>
      <c r="K20" s="93">
        <v>0.4</v>
      </c>
      <c r="L20" s="92"/>
      <c r="M20" s="92"/>
      <c r="N20" s="92"/>
      <c r="O20" s="92"/>
      <c r="P20" s="92"/>
      <c r="Q20" s="92"/>
      <c r="R20" s="117">
        <f>'1.1 корр 2016'!AH20</f>
        <v>1.0077659999999999</v>
      </c>
      <c r="S20" s="76" t="s">
        <v>89</v>
      </c>
      <c r="T20" s="86">
        <v>0.67427819999999994</v>
      </c>
      <c r="U20" s="86">
        <v>0.30232979999999998</v>
      </c>
      <c r="V20" s="86">
        <v>3.1157999999999991E-2</v>
      </c>
      <c r="W20" s="92"/>
      <c r="X20" s="92"/>
      <c r="Y20" s="92"/>
      <c r="Z20" s="92"/>
      <c r="AA20" s="93">
        <v>2014</v>
      </c>
      <c r="AB20" s="93">
        <v>20</v>
      </c>
      <c r="AC20" s="95">
        <v>2</v>
      </c>
      <c r="AD20" s="96" t="s">
        <v>88</v>
      </c>
      <c r="AE20" s="93">
        <v>0.63</v>
      </c>
      <c r="AF20" s="93"/>
      <c r="AG20" s="93"/>
      <c r="AH20" s="93"/>
      <c r="AI20" s="93"/>
      <c r="AJ20" s="93"/>
      <c r="AK20" s="402"/>
    </row>
    <row r="21" spans="1:37" s="78" customFormat="1" ht="131.25" customHeight="1" x14ac:dyDescent="0.25">
      <c r="A21" s="370">
        <v>8</v>
      </c>
      <c r="B21" s="194" t="s">
        <v>289</v>
      </c>
      <c r="C21" s="97"/>
      <c r="D21" s="73"/>
      <c r="E21" s="73"/>
      <c r="F21" s="73"/>
      <c r="G21" s="73"/>
      <c r="H21" s="73"/>
      <c r="I21" s="74"/>
      <c r="J21" s="75"/>
      <c r="K21" s="99"/>
      <c r="L21" s="613"/>
      <c r="M21" s="616"/>
      <c r="N21" s="614"/>
      <c r="O21" s="616"/>
      <c r="P21" s="615"/>
      <c r="Q21" s="97"/>
      <c r="R21" s="507">
        <v>4.8837793861999996</v>
      </c>
      <c r="S21" s="76" t="s">
        <v>89</v>
      </c>
      <c r="T21" s="76">
        <v>1.3573972588000003</v>
      </c>
      <c r="U21" s="76">
        <v>3.4743948319999998</v>
      </c>
      <c r="V21" s="76">
        <v>5.1987295399999994E-2</v>
      </c>
      <c r="W21" s="73"/>
      <c r="X21" s="73"/>
      <c r="Y21" s="73"/>
      <c r="Z21" s="73"/>
      <c r="AA21" s="73"/>
      <c r="AB21" s="99"/>
      <c r="AC21" s="74"/>
      <c r="AD21" s="75"/>
      <c r="AE21" s="100"/>
      <c r="AF21" s="613"/>
      <c r="AG21" s="616"/>
      <c r="AH21" s="614"/>
      <c r="AI21" s="616"/>
      <c r="AJ21" s="615"/>
      <c r="AK21" s="620"/>
    </row>
    <row r="22" spans="1:37" s="78" customFormat="1" ht="47.25" x14ac:dyDescent="0.25">
      <c r="A22" s="371"/>
      <c r="B22" s="235" t="s">
        <v>282</v>
      </c>
      <c r="C22" s="101"/>
      <c r="D22" s="102"/>
      <c r="E22" s="102"/>
      <c r="F22" s="102"/>
      <c r="G22" s="102"/>
      <c r="H22" s="102"/>
      <c r="I22" s="103"/>
      <c r="J22" s="104"/>
      <c r="K22" s="106"/>
      <c r="L22" s="106"/>
      <c r="M22" s="102"/>
      <c r="N22" s="98"/>
      <c r="O22" s="102"/>
      <c r="P22" s="101"/>
      <c r="Q22" s="101"/>
      <c r="R22" s="508"/>
      <c r="S22" s="105"/>
      <c r="T22" s="105"/>
      <c r="U22" s="105"/>
      <c r="V22" s="105"/>
      <c r="W22" s="102"/>
      <c r="X22" s="102"/>
      <c r="Y22" s="102"/>
      <c r="Z22" s="102"/>
      <c r="AA22" s="215">
        <v>2015</v>
      </c>
      <c r="AB22" s="213">
        <v>30</v>
      </c>
      <c r="AC22" s="624">
        <v>1</v>
      </c>
      <c r="AD22" s="212" t="s">
        <v>88</v>
      </c>
      <c r="AE22" s="144">
        <v>1</v>
      </c>
      <c r="AF22" s="106"/>
      <c r="AG22" s="102"/>
      <c r="AH22" s="98"/>
      <c r="AI22" s="102"/>
      <c r="AJ22" s="101"/>
      <c r="AK22" s="621"/>
    </row>
    <row r="23" spans="1:37" s="632" customFormat="1" ht="31.5" x14ac:dyDescent="0.25">
      <c r="A23" s="625"/>
      <c r="B23" s="235" t="s">
        <v>212</v>
      </c>
      <c r="C23" s="626"/>
      <c r="D23" s="93"/>
      <c r="E23" s="93"/>
      <c r="F23" s="93"/>
      <c r="G23" s="93"/>
      <c r="H23" s="93"/>
      <c r="I23" s="94"/>
      <c r="J23" s="486"/>
      <c r="K23" s="627"/>
      <c r="L23" s="627"/>
      <c r="M23" s="93"/>
      <c r="N23" s="628"/>
      <c r="O23" s="93"/>
      <c r="P23" s="626"/>
      <c r="Q23" s="626"/>
      <c r="R23" s="629"/>
      <c r="S23" s="630"/>
      <c r="T23" s="630"/>
      <c r="U23" s="630"/>
      <c r="V23" s="630"/>
      <c r="W23" s="93"/>
      <c r="X23" s="93"/>
      <c r="Y23" s="93"/>
      <c r="Z23" s="93"/>
      <c r="AA23" s="93"/>
      <c r="AB23" s="627"/>
      <c r="AC23" s="94"/>
      <c r="AD23" s="486"/>
      <c r="AE23" s="628"/>
      <c r="AF23" s="637">
        <v>2015</v>
      </c>
      <c r="AG23" s="633">
        <v>20</v>
      </c>
      <c r="AH23" s="639" t="s">
        <v>215</v>
      </c>
      <c r="AI23" s="633" t="s">
        <v>454</v>
      </c>
      <c r="AJ23" s="634">
        <v>1.167</v>
      </c>
      <c r="AK23" s="631"/>
    </row>
    <row r="24" spans="1:37" s="632" customFormat="1" ht="15.75" x14ac:dyDescent="0.25">
      <c r="A24" s="625"/>
      <c r="B24" s="235"/>
      <c r="C24" s="626"/>
      <c r="D24" s="93"/>
      <c r="E24" s="93"/>
      <c r="F24" s="93"/>
      <c r="G24" s="93"/>
      <c r="H24" s="93"/>
      <c r="I24" s="94"/>
      <c r="J24" s="486"/>
      <c r="K24" s="627"/>
      <c r="L24" s="627"/>
      <c r="M24" s="93"/>
      <c r="N24" s="628"/>
      <c r="O24" s="93"/>
      <c r="P24" s="626"/>
      <c r="Q24" s="626"/>
      <c r="R24" s="629"/>
      <c r="S24" s="630"/>
      <c r="T24" s="630"/>
      <c r="U24" s="630"/>
      <c r="V24" s="630"/>
      <c r="W24" s="93"/>
      <c r="X24" s="93"/>
      <c r="Y24" s="93"/>
      <c r="Z24" s="93"/>
      <c r="AA24" s="93"/>
      <c r="AB24" s="627"/>
      <c r="AC24" s="94"/>
      <c r="AD24" s="486"/>
      <c r="AE24" s="628"/>
      <c r="AF24" s="637">
        <v>2015</v>
      </c>
      <c r="AG24" s="633">
        <v>25</v>
      </c>
      <c r="AH24" s="639"/>
      <c r="AI24" s="633" t="s">
        <v>455</v>
      </c>
      <c r="AJ24" s="634">
        <v>0.1</v>
      </c>
      <c r="AK24" s="631"/>
    </row>
    <row r="25" spans="1:37" s="78" customFormat="1" ht="31.5" x14ac:dyDescent="0.25">
      <c r="A25" s="371"/>
      <c r="B25" s="1080" t="s">
        <v>219</v>
      </c>
      <c r="C25" s="101"/>
      <c r="D25" s="102"/>
      <c r="E25" s="102"/>
      <c r="F25" s="102"/>
      <c r="G25" s="102"/>
      <c r="H25" s="102"/>
      <c r="I25" s="103"/>
      <c r="J25" s="104"/>
      <c r="K25" s="106"/>
      <c r="L25" s="106">
        <v>1960</v>
      </c>
      <c r="M25" s="102">
        <v>7</v>
      </c>
      <c r="N25" s="98" t="s">
        <v>214</v>
      </c>
      <c r="O25" s="102" t="s">
        <v>213</v>
      </c>
      <c r="P25" s="101">
        <v>1.1100000000000001</v>
      </c>
      <c r="Q25" s="101"/>
      <c r="R25" s="508"/>
      <c r="S25" s="105"/>
      <c r="T25" s="105"/>
      <c r="U25" s="105"/>
      <c r="V25" s="105"/>
      <c r="W25" s="102"/>
      <c r="X25" s="102"/>
      <c r="Y25" s="102"/>
      <c r="Z25" s="102"/>
      <c r="AA25" s="102"/>
      <c r="AB25" s="106"/>
      <c r="AC25" s="103"/>
      <c r="AD25" s="104"/>
      <c r="AE25" s="98"/>
      <c r="AF25" s="638">
        <v>2015</v>
      </c>
      <c r="AG25" s="619">
        <v>20</v>
      </c>
      <c r="AH25" s="618" t="s">
        <v>215</v>
      </c>
      <c r="AI25" s="619" t="s">
        <v>452</v>
      </c>
      <c r="AJ25" s="635">
        <v>1.5</v>
      </c>
      <c r="AK25" s="621"/>
    </row>
    <row r="26" spans="1:37" s="78" customFormat="1" ht="31.5" x14ac:dyDescent="0.25">
      <c r="A26" s="371"/>
      <c r="B26" s="1080"/>
      <c r="C26" s="101"/>
      <c r="D26" s="102"/>
      <c r="E26" s="102"/>
      <c r="F26" s="102"/>
      <c r="G26" s="102"/>
      <c r="H26" s="102"/>
      <c r="I26" s="103"/>
      <c r="J26" s="104"/>
      <c r="K26" s="106"/>
      <c r="L26" s="106">
        <v>1960</v>
      </c>
      <c r="M26" s="102">
        <v>25</v>
      </c>
      <c r="N26" s="98"/>
      <c r="O26" s="102" t="s">
        <v>457</v>
      </c>
      <c r="P26" s="101">
        <v>0.34799999999999998</v>
      </c>
      <c r="Q26" s="101"/>
      <c r="R26" s="508"/>
      <c r="S26" s="105"/>
      <c r="T26" s="105"/>
      <c r="U26" s="105"/>
      <c r="V26" s="105"/>
      <c r="W26" s="102"/>
      <c r="X26" s="102"/>
      <c r="Y26" s="102"/>
      <c r="Z26" s="102"/>
      <c r="AA26" s="102"/>
      <c r="AB26" s="106"/>
      <c r="AC26" s="103"/>
      <c r="AD26" s="104"/>
      <c r="AE26" s="98"/>
      <c r="AF26" s="638">
        <v>2015</v>
      </c>
      <c r="AG26" s="619">
        <v>25</v>
      </c>
      <c r="AH26" s="98"/>
      <c r="AI26" s="619" t="s">
        <v>456</v>
      </c>
      <c r="AJ26" s="635">
        <v>0.12</v>
      </c>
      <c r="AK26" s="621"/>
    </row>
    <row r="27" spans="1:37" s="78" customFormat="1" ht="51" customHeight="1" x14ac:dyDescent="0.25">
      <c r="A27" s="371"/>
      <c r="B27" s="1081"/>
      <c r="C27" s="101"/>
      <c r="D27" s="102"/>
      <c r="E27" s="102"/>
      <c r="F27" s="102"/>
      <c r="G27" s="102"/>
      <c r="H27" s="102"/>
      <c r="I27" s="103"/>
      <c r="J27" s="104"/>
      <c r="K27" s="106"/>
      <c r="L27" s="612"/>
      <c r="M27" s="108"/>
      <c r="N27" s="111"/>
      <c r="O27" s="108"/>
      <c r="P27" s="107"/>
      <c r="Q27" s="101"/>
      <c r="R27" s="508"/>
      <c r="S27" s="105"/>
      <c r="T27" s="105"/>
      <c r="U27" s="105"/>
      <c r="V27" s="105"/>
      <c r="W27" s="102"/>
      <c r="X27" s="102"/>
      <c r="Y27" s="102"/>
      <c r="Z27" s="102"/>
      <c r="AA27" s="102"/>
      <c r="AB27" s="106"/>
      <c r="AC27" s="103"/>
      <c r="AD27" s="104"/>
      <c r="AE27" s="98"/>
      <c r="AF27" s="640">
        <v>2015</v>
      </c>
      <c r="AG27" s="617">
        <v>20</v>
      </c>
      <c r="AH27" s="111"/>
      <c r="AI27" s="617" t="s">
        <v>453</v>
      </c>
      <c r="AJ27" s="636">
        <v>2.4</v>
      </c>
      <c r="AK27" s="622"/>
    </row>
    <row r="28" spans="1:37" s="78" customFormat="1" ht="155.25" customHeight="1" x14ac:dyDescent="0.25">
      <c r="A28" s="370">
        <v>9</v>
      </c>
      <c r="B28" s="194" t="s">
        <v>290</v>
      </c>
      <c r="C28" s="97"/>
      <c r="D28" s="73"/>
      <c r="E28" s="73"/>
      <c r="F28" s="73"/>
      <c r="G28" s="73"/>
      <c r="H28" s="73"/>
      <c r="I28" s="74"/>
      <c r="J28" s="75"/>
      <c r="K28" s="73"/>
      <c r="L28" s="102">
        <v>2012</v>
      </c>
      <c r="M28" s="102">
        <v>7</v>
      </c>
      <c r="N28" s="102" t="s">
        <v>214</v>
      </c>
      <c r="O28" s="102" t="s">
        <v>213</v>
      </c>
      <c r="P28" s="102">
        <v>1.79</v>
      </c>
      <c r="Q28" s="73"/>
      <c r="R28" s="507">
        <v>2.1650765316</v>
      </c>
      <c r="S28" s="76" t="s">
        <v>89</v>
      </c>
      <c r="T28" s="76">
        <v>0.82907876160000005</v>
      </c>
      <c r="U28" s="76">
        <v>1.3359977700000001</v>
      </c>
      <c r="V28" s="76" t="s">
        <v>89</v>
      </c>
      <c r="W28" s="73"/>
      <c r="X28" s="73"/>
      <c r="Y28" s="73"/>
      <c r="Z28" s="73"/>
      <c r="AA28" s="73"/>
      <c r="AB28" s="73"/>
      <c r="AC28" s="74"/>
      <c r="AD28" s="75"/>
      <c r="AE28" s="73"/>
      <c r="AF28" s="102">
        <v>2015</v>
      </c>
      <c r="AG28" s="102">
        <v>7</v>
      </c>
      <c r="AH28" s="102" t="s">
        <v>214</v>
      </c>
      <c r="AI28" s="98" t="s">
        <v>216</v>
      </c>
      <c r="AJ28" s="102">
        <v>2.2000000000000002</v>
      </c>
      <c r="AK28" s="404"/>
    </row>
    <row r="29" spans="1:37" s="78" customFormat="1" ht="31.5" x14ac:dyDescent="0.25">
      <c r="A29" s="623"/>
      <c r="B29" s="238" t="s">
        <v>224</v>
      </c>
      <c r="C29" s="107"/>
      <c r="D29" s="108"/>
      <c r="E29" s="108"/>
      <c r="F29" s="108"/>
      <c r="G29" s="108"/>
      <c r="H29" s="108"/>
      <c r="I29" s="109"/>
      <c r="J29" s="110"/>
      <c r="K29" s="108"/>
      <c r="L29" s="108"/>
      <c r="M29" s="108"/>
      <c r="N29" s="108"/>
      <c r="O29" s="108"/>
      <c r="P29" s="108"/>
      <c r="Q29" s="108"/>
      <c r="R29" s="509"/>
      <c r="S29" s="112"/>
      <c r="T29" s="112"/>
      <c r="U29" s="112"/>
      <c r="V29" s="112"/>
      <c r="W29" s="108"/>
      <c r="X29" s="108"/>
      <c r="Y29" s="108"/>
      <c r="Z29" s="108"/>
      <c r="AA29" s="108"/>
      <c r="AB29" s="108"/>
      <c r="AC29" s="109"/>
      <c r="AD29" s="110"/>
      <c r="AE29" s="108"/>
      <c r="AF29" s="108"/>
      <c r="AG29" s="108"/>
      <c r="AH29" s="108"/>
      <c r="AI29" s="108"/>
      <c r="AJ29" s="108"/>
      <c r="AK29" s="405"/>
    </row>
    <row r="30" spans="1:37" s="78" customFormat="1" ht="146.25" customHeight="1" x14ac:dyDescent="0.25">
      <c r="A30" s="370">
        <v>10</v>
      </c>
      <c r="B30" s="194" t="s">
        <v>277</v>
      </c>
      <c r="C30" s="97"/>
      <c r="D30" s="73"/>
      <c r="E30" s="73"/>
      <c r="F30" s="73"/>
      <c r="G30" s="73"/>
      <c r="H30" s="73"/>
      <c r="I30" s="74"/>
      <c r="J30" s="75"/>
      <c r="K30" s="73"/>
      <c r="L30" s="73">
        <v>1960</v>
      </c>
      <c r="M30" s="73">
        <v>7</v>
      </c>
      <c r="N30" s="73" t="s">
        <v>214</v>
      </c>
      <c r="O30" s="73" t="s">
        <v>213</v>
      </c>
      <c r="P30" s="73">
        <v>1.0449999999999999</v>
      </c>
      <c r="Q30" s="73"/>
      <c r="R30" s="507">
        <v>1.0148408752</v>
      </c>
      <c r="S30" s="76" t="s">
        <v>89</v>
      </c>
      <c r="T30" s="76">
        <v>0.30945365479999998</v>
      </c>
      <c r="U30" s="76">
        <v>0.70010033659999993</v>
      </c>
      <c r="V30" s="76">
        <v>5.2868837999999994E-3</v>
      </c>
      <c r="W30" s="73"/>
      <c r="X30" s="73"/>
      <c r="Y30" s="73"/>
      <c r="Z30" s="73"/>
      <c r="AA30" s="73"/>
      <c r="AB30" s="73"/>
      <c r="AC30" s="74"/>
      <c r="AD30" s="75"/>
      <c r="AE30" s="73"/>
      <c r="AF30" s="73">
        <v>2015</v>
      </c>
      <c r="AG30" s="73">
        <v>16</v>
      </c>
      <c r="AH30" s="73" t="s">
        <v>215</v>
      </c>
      <c r="AI30" s="100" t="s">
        <v>216</v>
      </c>
      <c r="AJ30" s="73">
        <v>0.8</v>
      </c>
      <c r="AK30" s="403"/>
    </row>
    <row r="31" spans="1:37" s="78" customFormat="1" ht="31.5" x14ac:dyDescent="0.25">
      <c r="A31" s="371"/>
      <c r="B31" s="235" t="s">
        <v>234</v>
      </c>
      <c r="C31" s="101"/>
      <c r="D31" s="102"/>
      <c r="E31" s="102"/>
      <c r="F31" s="102"/>
      <c r="G31" s="102"/>
      <c r="H31" s="102"/>
      <c r="I31" s="103"/>
      <c r="J31" s="104"/>
      <c r="K31" s="102"/>
      <c r="L31" s="102"/>
      <c r="M31" s="102"/>
      <c r="N31" s="102"/>
      <c r="O31" s="102"/>
      <c r="P31" s="102"/>
      <c r="Q31" s="102"/>
      <c r="R31" s="508"/>
      <c r="S31" s="105"/>
      <c r="T31" s="105"/>
      <c r="U31" s="105"/>
      <c r="V31" s="105"/>
      <c r="W31" s="102"/>
      <c r="X31" s="102"/>
      <c r="Y31" s="102"/>
      <c r="Z31" s="102"/>
      <c r="AA31" s="102"/>
      <c r="AB31" s="102"/>
      <c r="AC31" s="103"/>
      <c r="AD31" s="104"/>
      <c r="AE31" s="102"/>
      <c r="AF31" s="102"/>
      <c r="AG31" s="102"/>
      <c r="AH31" s="102"/>
      <c r="AI31" s="102"/>
      <c r="AJ31" s="102"/>
      <c r="AK31" s="404"/>
    </row>
    <row r="32" spans="1:37" s="78" customFormat="1" ht="102.75" customHeight="1" x14ac:dyDescent="0.25">
      <c r="A32" s="705">
        <v>10.1</v>
      </c>
      <c r="B32" s="72" t="s">
        <v>462</v>
      </c>
      <c r="C32" s="644"/>
      <c r="D32" s="77"/>
      <c r="E32" s="77"/>
      <c r="F32" s="77"/>
      <c r="G32" s="77"/>
      <c r="H32" s="77"/>
      <c r="I32" s="79"/>
      <c r="J32" s="80"/>
      <c r="K32" s="77"/>
      <c r="L32" s="77"/>
      <c r="M32" s="77"/>
      <c r="N32" s="77"/>
      <c r="O32" s="77"/>
      <c r="P32" s="77"/>
      <c r="Q32" s="77"/>
      <c r="R32" s="117">
        <v>9.9874809999999994E-2</v>
      </c>
      <c r="S32" s="81">
        <v>9.9874809999999994E-2</v>
      </c>
      <c r="T32" s="81" t="s">
        <v>89</v>
      </c>
      <c r="U32" s="81" t="s">
        <v>89</v>
      </c>
      <c r="V32" s="81" t="s">
        <v>89</v>
      </c>
      <c r="W32" s="77"/>
      <c r="X32" s="77"/>
      <c r="Y32" s="77"/>
      <c r="Z32" s="77"/>
      <c r="AA32" s="77"/>
      <c r="AB32" s="77"/>
      <c r="AC32" s="79"/>
      <c r="AD32" s="80"/>
      <c r="AE32" s="77"/>
      <c r="AF32" s="77"/>
      <c r="AG32" s="77"/>
      <c r="AH32" s="77"/>
      <c r="AI32" s="77"/>
      <c r="AJ32" s="77"/>
      <c r="AK32" s="357"/>
    </row>
    <row r="33" spans="1:37" s="78" customFormat="1" ht="94.5" x14ac:dyDescent="0.25">
      <c r="A33" s="370">
        <v>11</v>
      </c>
      <c r="B33" s="194" t="s">
        <v>284</v>
      </c>
      <c r="C33" s="97"/>
      <c r="D33" s="73"/>
      <c r="E33" s="73"/>
      <c r="F33" s="73"/>
      <c r="G33" s="73"/>
      <c r="H33" s="73"/>
      <c r="I33" s="74"/>
      <c r="J33" s="75"/>
      <c r="K33" s="73"/>
      <c r="L33" s="73"/>
      <c r="M33" s="73"/>
      <c r="N33" s="73"/>
      <c r="O33" s="73"/>
      <c r="P33" s="73"/>
      <c r="Q33" s="73"/>
      <c r="R33" s="507">
        <v>5.7013591540000004</v>
      </c>
      <c r="S33" s="507">
        <v>0</v>
      </c>
      <c r="T33" s="507">
        <v>0.807258001</v>
      </c>
      <c r="U33" s="507">
        <v>2.4534245647999997</v>
      </c>
      <c r="V33" s="507">
        <v>2.4406765881999997</v>
      </c>
      <c r="W33" s="73"/>
      <c r="X33" s="73"/>
      <c r="Y33" s="73"/>
      <c r="Z33" s="73"/>
      <c r="AA33" s="73"/>
      <c r="AB33" s="73"/>
      <c r="AC33" s="74"/>
      <c r="AD33" s="75"/>
      <c r="AE33" s="73"/>
      <c r="AF33" s="73"/>
      <c r="AG33" s="73"/>
      <c r="AH33" s="73"/>
      <c r="AI33" s="73"/>
      <c r="AJ33" s="73"/>
      <c r="AK33" s="552">
        <v>123</v>
      </c>
    </row>
    <row r="34" spans="1:37" s="551" customFormat="1" ht="47.25" x14ac:dyDescent="0.25">
      <c r="A34" s="545"/>
      <c r="B34" s="543" t="s">
        <v>280</v>
      </c>
      <c r="C34" s="546"/>
      <c r="D34" s="547"/>
      <c r="E34" s="547"/>
      <c r="F34" s="547"/>
      <c r="G34" s="547"/>
      <c r="H34" s="547"/>
      <c r="I34" s="517"/>
      <c r="J34" s="518"/>
      <c r="K34" s="547"/>
      <c r="L34" s="547"/>
      <c r="M34" s="547"/>
      <c r="N34" s="547"/>
      <c r="O34" s="547"/>
      <c r="P34" s="547"/>
      <c r="Q34" s="547"/>
      <c r="R34" s="548">
        <v>1.8000043202</v>
      </c>
      <c r="S34" s="549"/>
      <c r="T34" s="549">
        <v>0.31244814080000005</v>
      </c>
      <c r="U34" s="549">
        <v>0.76869566</v>
      </c>
      <c r="V34" s="549">
        <v>0.71886051939999995</v>
      </c>
      <c r="W34" s="547"/>
      <c r="X34" s="547"/>
      <c r="Y34" s="547"/>
      <c r="Z34" s="547"/>
      <c r="AA34" s="547"/>
      <c r="AB34" s="547"/>
      <c r="AC34" s="517"/>
      <c r="AD34" s="518"/>
      <c r="AE34" s="547"/>
      <c r="AF34" s="547"/>
      <c r="AG34" s="547"/>
      <c r="AH34" s="547"/>
      <c r="AI34" s="547"/>
      <c r="AJ34" s="547"/>
      <c r="AK34" s="550">
        <v>51</v>
      </c>
    </row>
    <row r="35" spans="1:37" s="78" customFormat="1" ht="94.5" x14ac:dyDescent="0.25">
      <c r="A35" s="623"/>
      <c r="B35" s="238" t="s">
        <v>275</v>
      </c>
      <c r="C35" s="107"/>
      <c r="D35" s="108"/>
      <c r="E35" s="108"/>
      <c r="F35" s="108"/>
      <c r="G35" s="108"/>
      <c r="H35" s="108"/>
      <c r="I35" s="109"/>
      <c r="J35" s="110"/>
      <c r="K35" s="108"/>
      <c r="L35" s="108"/>
      <c r="M35" s="108"/>
      <c r="N35" s="108"/>
      <c r="O35" s="108"/>
      <c r="P35" s="108"/>
      <c r="Q35" s="108"/>
      <c r="R35" s="509"/>
      <c r="S35" s="112"/>
      <c r="T35" s="112"/>
      <c r="U35" s="112"/>
      <c r="V35" s="112"/>
      <c r="W35" s="108"/>
      <c r="X35" s="108"/>
      <c r="Y35" s="108"/>
      <c r="Z35" s="108"/>
      <c r="AA35" s="108"/>
      <c r="AB35" s="108"/>
      <c r="AC35" s="109"/>
      <c r="AD35" s="110"/>
      <c r="AE35" s="108"/>
      <c r="AF35" s="108"/>
      <c r="AG35" s="108"/>
      <c r="AH35" s="108"/>
      <c r="AI35" s="108"/>
      <c r="AJ35" s="108"/>
      <c r="AK35" s="405"/>
    </row>
    <row r="36" spans="1:37" s="78" customFormat="1" ht="47.25" x14ac:dyDescent="0.25">
      <c r="A36" s="371"/>
      <c r="B36" s="235" t="s">
        <v>273</v>
      </c>
      <c r="C36" s="101"/>
      <c r="D36" s="102"/>
      <c r="E36" s="102"/>
      <c r="F36" s="102"/>
      <c r="G36" s="102"/>
      <c r="H36" s="102"/>
      <c r="I36" s="103"/>
      <c r="J36" s="104"/>
      <c r="K36" s="102"/>
      <c r="L36" s="102"/>
      <c r="M36" s="102"/>
      <c r="N36" s="102"/>
      <c r="O36" s="102"/>
      <c r="P36" s="102"/>
      <c r="Q36" s="102"/>
      <c r="R36" s="508"/>
      <c r="S36" s="105"/>
      <c r="T36" s="105"/>
      <c r="U36" s="105"/>
      <c r="V36" s="105"/>
      <c r="W36" s="102"/>
      <c r="X36" s="102"/>
      <c r="Y36" s="102"/>
      <c r="Z36" s="102"/>
      <c r="AA36" s="102"/>
      <c r="AB36" s="102"/>
      <c r="AC36" s="103"/>
      <c r="AD36" s="104"/>
      <c r="AE36" s="102"/>
      <c r="AF36" s="102"/>
      <c r="AG36" s="102"/>
      <c r="AH36" s="102"/>
      <c r="AI36" s="102"/>
      <c r="AJ36" s="102"/>
      <c r="AK36" s="404"/>
    </row>
    <row r="37" spans="1:37" s="551" customFormat="1" ht="78.75" x14ac:dyDescent="0.25">
      <c r="A37" s="647"/>
      <c r="B37" s="557" t="s">
        <v>281</v>
      </c>
      <c r="C37" s="648"/>
      <c r="D37" s="649"/>
      <c r="E37" s="649"/>
      <c r="F37" s="649"/>
      <c r="G37" s="649"/>
      <c r="H37" s="649"/>
      <c r="I37" s="650"/>
      <c r="J37" s="651"/>
      <c r="K37" s="649"/>
      <c r="L37" s="649"/>
      <c r="M37" s="649"/>
      <c r="N37" s="649"/>
      <c r="O37" s="649"/>
      <c r="P37" s="649"/>
      <c r="Q37" s="649"/>
      <c r="R37" s="652">
        <v>2.3028091406</v>
      </c>
      <c r="S37" s="653"/>
      <c r="T37" s="653">
        <v>0.27304101420000015</v>
      </c>
      <c r="U37" s="653">
        <v>1.0268125770000001</v>
      </c>
      <c r="V37" s="653">
        <v>1.0029555494</v>
      </c>
      <c r="W37" s="649"/>
      <c r="X37" s="649"/>
      <c r="Y37" s="649"/>
      <c r="Z37" s="649"/>
      <c r="AA37" s="649"/>
      <c r="AB37" s="649"/>
      <c r="AC37" s="650"/>
      <c r="AD37" s="651"/>
      <c r="AE37" s="649"/>
      <c r="AF37" s="649"/>
      <c r="AG37" s="649"/>
      <c r="AH37" s="649"/>
      <c r="AI37" s="649"/>
      <c r="AJ37" s="649"/>
      <c r="AK37" s="654">
        <v>38</v>
      </c>
    </row>
    <row r="38" spans="1:37" s="78" customFormat="1" ht="94.5" x14ac:dyDescent="0.25">
      <c r="A38" s="371"/>
      <c r="B38" s="235" t="s">
        <v>274</v>
      </c>
      <c r="C38" s="101"/>
      <c r="D38" s="102"/>
      <c r="E38" s="102"/>
      <c r="F38" s="102"/>
      <c r="G38" s="102"/>
      <c r="H38" s="102"/>
      <c r="I38" s="103"/>
      <c r="J38" s="104"/>
      <c r="K38" s="102"/>
      <c r="L38" s="102"/>
      <c r="M38" s="102"/>
      <c r="N38" s="102"/>
      <c r="O38" s="102"/>
      <c r="P38" s="102"/>
      <c r="Q38" s="102"/>
      <c r="R38" s="508"/>
      <c r="S38" s="105"/>
      <c r="T38" s="105"/>
      <c r="U38" s="105"/>
      <c r="V38" s="105"/>
      <c r="W38" s="102"/>
      <c r="X38" s="102"/>
      <c r="Y38" s="102"/>
      <c r="Z38" s="102"/>
      <c r="AA38" s="102"/>
      <c r="AB38" s="102"/>
      <c r="AC38" s="103"/>
      <c r="AD38" s="104"/>
      <c r="AE38" s="102"/>
      <c r="AF38" s="102"/>
      <c r="AG38" s="102"/>
      <c r="AH38" s="102"/>
      <c r="AI38" s="102"/>
      <c r="AJ38" s="102"/>
      <c r="AK38" s="404"/>
    </row>
    <row r="39" spans="1:37" s="551" customFormat="1" ht="63" x14ac:dyDescent="0.25">
      <c r="A39" s="545"/>
      <c r="B39" s="543" t="s">
        <v>279</v>
      </c>
      <c r="C39" s="546"/>
      <c r="D39" s="547"/>
      <c r="E39" s="547"/>
      <c r="F39" s="547"/>
      <c r="G39" s="547"/>
      <c r="H39" s="547"/>
      <c r="I39" s="517"/>
      <c r="J39" s="518"/>
      <c r="K39" s="547"/>
      <c r="L39" s="547"/>
      <c r="M39" s="547"/>
      <c r="N39" s="547"/>
      <c r="O39" s="547"/>
      <c r="P39" s="547"/>
      <c r="Q39" s="547"/>
      <c r="R39" s="548">
        <v>1.4812064931999998</v>
      </c>
      <c r="S39" s="549"/>
      <c r="T39" s="549">
        <v>0.2217688459999998</v>
      </c>
      <c r="U39" s="549">
        <v>0.5405771278</v>
      </c>
      <c r="V39" s="549">
        <v>0.71886051939999995</v>
      </c>
      <c r="W39" s="547"/>
      <c r="X39" s="547"/>
      <c r="Y39" s="547"/>
      <c r="Z39" s="547"/>
      <c r="AA39" s="547"/>
      <c r="AB39" s="547"/>
      <c r="AC39" s="517"/>
      <c r="AD39" s="518"/>
      <c r="AE39" s="547"/>
      <c r="AF39" s="547"/>
      <c r="AG39" s="547"/>
      <c r="AH39" s="547"/>
      <c r="AI39" s="547"/>
      <c r="AJ39" s="547"/>
      <c r="AK39" s="550">
        <v>34</v>
      </c>
    </row>
    <row r="40" spans="1:37" s="78" customFormat="1" ht="94.5" x14ac:dyDescent="0.25">
      <c r="A40" s="371"/>
      <c r="B40" s="235" t="s">
        <v>278</v>
      </c>
      <c r="C40" s="101"/>
      <c r="D40" s="102"/>
      <c r="E40" s="102"/>
      <c r="F40" s="102"/>
      <c r="G40" s="102"/>
      <c r="H40" s="102"/>
      <c r="I40" s="103"/>
      <c r="J40" s="104"/>
      <c r="K40" s="102"/>
      <c r="L40" s="102"/>
      <c r="M40" s="102"/>
      <c r="N40" s="102"/>
      <c r="O40" s="102"/>
      <c r="P40" s="102"/>
      <c r="Q40" s="102"/>
      <c r="R40" s="508"/>
      <c r="S40" s="105"/>
      <c r="T40" s="105"/>
      <c r="U40" s="105"/>
      <c r="V40" s="105"/>
      <c r="W40" s="102"/>
      <c r="X40" s="102"/>
      <c r="Y40" s="102"/>
      <c r="Z40" s="102"/>
      <c r="AA40" s="102"/>
      <c r="AB40" s="102"/>
      <c r="AC40" s="103"/>
      <c r="AD40" s="104"/>
      <c r="AE40" s="102"/>
      <c r="AF40" s="102"/>
      <c r="AG40" s="102"/>
      <c r="AH40" s="102"/>
      <c r="AI40" s="102"/>
      <c r="AJ40" s="102"/>
      <c r="AK40" s="404"/>
    </row>
    <row r="41" spans="1:37" s="78" customFormat="1" ht="47.25" x14ac:dyDescent="0.25">
      <c r="A41" s="371"/>
      <c r="B41" s="235" t="s">
        <v>276</v>
      </c>
      <c r="C41" s="101"/>
      <c r="D41" s="102"/>
      <c r="E41" s="102"/>
      <c r="F41" s="102"/>
      <c r="G41" s="102"/>
      <c r="H41" s="102"/>
      <c r="I41" s="103"/>
      <c r="J41" s="104"/>
      <c r="K41" s="102"/>
      <c r="L41" s="102"/>
      <c r="M41" s="102"/>
      <c r="N41" s="102"/>
      <c r="O41" s="102"/>
      <c r="P41" s="102"/>
      <c r="Q41" s="102"/>
      <c r="R41" s="508"/>
      <c r="S41" s="105"/>
      <c r="T41" s="105"/>
      <c r="U41" s="105"/>
      <c r="V41" s="105"/>
      <c r="W41" s="102"/>
      <c r="X41" s="102"/>
      <c r="Y41" s="102"/>
      <c r="Z41" s="102"/>
      <c r="AA41" s="102"/>
      <c r="AB41" s="102"/>
      <c r="AC41" s="103"/>
      <c r="AD41" s="104"/>
      <c r="AE41" s="102"/>
      <c r="AF41" s="102"/>
      <c r="AG41" s="102"/>
      <c r="AH41" s="102"/>
      <c r="AI41" s="102"/>
      <c r="AJ41" s="102"/>
      <c r="AK41" s="404"/>
    </row>
    <row r="42" spans="1:37" s="551" customFormat="1" ht="47.25" x14ac:dyDescent="0.25">
      <c r="A42" s="545"/>
      <c r="B42" s="557" t="s">
        <v>283</v>
      </c>
      <c r="C42" s="546"/>
      <c r="D42" s="547"/>
      <c r="E42" s="547"/>
      <c r="F42" s="547"/>
      <c r="G42" s="547"/>
      <c r="H42" s="547"/>
      <c r="I42" s="517"/>
      <c r="J42" s="518"/>
      <c r="K42" s="547"/>
      <c r="L42" s="547"/>
      <c r="M42" s="547"/>
      <c r="N42" s="547"/>
      <c r="O42" s="547"/>
      <c r="P42" s="547"/>
      <c r="Q42" s="547"/>
      <c r="R42" s="548">
        <v>0.11733919999999999</v>
      </c>
      <c r="S42" s="549"/>
      <c r="T42" s="549"/>
      <c r="U42" s="549">
        <v>0.11733919999999999</v>
      </c>
      <c r="V42" s="549"/>
      <c r="W42" s="547"/>
      <c r="X42" s="547"/>
      <c r="Y42" s="547"/>
      <c r="Z42" s="547"/>
      <c r="AA42" s="547"/>
      <c r="AB42" s="547"/>
      <c r="AC42" s="517"/>
      <c r="AD42" s="518"/>
      <c r="AE42" s="547"/>
      <c r="AF42" s="547"/>
      <c r="AG42" s="547"/>
      <c r="AH42" s="547"/>
      <c r="AI42" s="547"/>
      <c r="AJ42" s="547"/>
      <c r="AK42" s="550"/>
    </row>
    <row r="43" spans="1:37" s="632" customFormat="1" ht="147" customHeight="1" x14ac:dyDescent="0.25">
      <c r="A43" s="368">
        <v>12</v>
      </c>
      <c r="B43" s="235" t="str">
        <f>'1.1 корр 2016'!B40</f>
        <v xml:space="preserve">Модернизация электрических сетей 0,4 кВ, запитанных от трансформаторной подстанции  № 1А (134-8-2), расположенной по ул. Вечерняя, 10 Г, осуществляющих электроснабжение коттеджей по ул. Вечерняя, 6, 8, 10, 10а, 12, 12а, 14, 16, 18, 20; ул. Звездная, 48, 50, 51; ул. Утренняя, 1, 3, 5, 7, 7а, 9, 9а, 11, 13; ул. Южная, 2, 4; ул. Воскресенская, 1, 2, 3; ул. Ясная; ул. 2-й проезд, 1;  ПНС; Павильон;  Вагончик, в следующем объеме: </v>
      </c>
      <c r="C43" s="776"/>
      <c r="D43" s="776"/>
      <c r="E43" s="776"/>
      <c r="F43" s="776"/>
      <c r="G43" s="776"/>
      <c r="H43" s="776"/>
      <c r="I43" s="777"/>
      <c r="J43" s="778"/>
      <c r="K43" s="776"/>
      <c r="L43" s="776"/>
      <c r="M43" s="776"/>
      <c r="N43" s="776"/>
      <c r="O43" s="776"/>
      <c r="P43" s="776"/>
      <c r="Q43" s="776"/>
      <c r="R43" s="779">
        <f>ROUND('п. 12'!K139/1000000,8)</f>
        <v>1.0340575999999999</v>
      </c>
      <c r="S43" s="780" t="s">
        <v>89</v>
      </c>
      <c r="T43" s="780">
        <f>R43-U43-V43</f>
        <v>0.22974717999999988</v>
      </c>
      <c r="U43" s="780">
        <f>ROUND(('п. 12'!K129+'п. 12'!K130)/1000000*1.18,8)</f>
        <v>0.79525864000000002</v>
      </c>
      <c r="V43" s="780">
        <f>ROUND('п. 12'!K126*1.18/1000000,8)</f>
        <v>9.0517800000000006E-3</v>
      </c>
      <c r="W43" s="776"/>
      <c r="X43" s="776"/>
      <c r="Y43" s="776"/>
      <c r="Z43" s="776"/>
      <c r="AA43" s="776"/>
      <c r="AB43" s="776"/>
      <c r="AC43" s="777"/>
      <c r="AD43" s="778"/>
      <c r="AE43" s="776"/>
      <c r="AF43" s="776"/>
      <c r="AG43" s="776"/>
      <c r="AH43" s="776"/>
      <c r="AI43" s="776"/>
      <c r="AJ43" s="776"/>
      <c r="AK43" s="781"/>
    </row>
    <row r="44" spans="1:37" s="632" customFormat="1" ht="31.5" customHeight="1" x14ac:dyDescent="0.25">
      <c r="A44" s="782"/>
      <c r="B44" s="235" t="str">
        <f>'1.1 корр 2016'!B41</f>
        <v xml:space="preserve">а) замена провода марки А-70 на самонесущий провод марки СИП (4х70); </v>
      </c>
      <c r="C44" s="93"/>
      <c r="D44" s="93"/>
      <c r="E44" s="93"/>
      <c r="F44" s="93"/>
      <c r="G44" s="93"/>
      <c r="H44" s="93"/>
      <c r="I44" s="94"/>
      <c r="J44" s="486"/>
      <c r="K44" s="93"/>
      <c r="L44" s="93">
        <v>2012</v>
      </c>
      <c r="M44" s="93">
        <v>7</v>
      </c>
      <c r="N44" s="93" t="s">
        <v>467</v>
      </c>
      <c r="O44" s="886" t="s">
        <v>618</v>
      </c>
      <c r="P44" s="1086">
        <v>1.1379999999999999</v>
      </c>
      <c r="Q44" s="93"/>
      <c r="R44" s="629"/>
      <c r="S44" s="630"/>
      <c r="T44" s="630"/>
      <c r="U44" s="630"/>
      <c r="V44" s="630"/>
      <c r="W44" s="93"/>
      <c r="X44" s="93"/>
      <c r="Y44" s="93"/>
      <c r="Z44" s="93"/>
      <c r="AA44" s="93"/>
      <c r="AB44" s="93"/>
      <c r="AC44" s="94"/>
      <c r="AD44" s="486"/>
      <c r="AE44" s="93"/>
      <c r="AF44" s="93">
        <v>2016</v>
      </c>
      <c r="AG44" s="93">
        <v>7</v>
      </c>
      <c r="AH44" s="93" t="s">
        <v>467</v>
      </c>
      <c r="AI44" s="93" t="s">
        <v>468</v>
      </c>
      <c r="AJ44" s="93">
        <f>'1.1 корр 2016'!E41</f>
        <v>1.45</v>
      </c>
      <c r="AK44" s="402"/>
    </row>
    <row r="45" spans="1:37" s="632" customFormat="1" ht="39" customHeight="1" x14ac:dyDescent="0.25">
      <c r="A45" s="782"/>
      <c r="B45" s="235" t="str">
        <f>'1.1 корр 2016'!B42</f>
        <v xml:space="preserve">б) замена провода марки А-16 на самонесущий провод марки СИП (4х16). </v>
      </c>
      <c r="C45" s="93"/>
      <c r="D45" s="93"/>
      <c r="E45" s="93"/>
      <c r="F45" s="93"/>
      <c r="G45" s="93"/>
      <c r="H45" s="93"/>
      <c r="I45" s="94"/>
      <c r="J45" s="486"/>
      <c r="K45" s="93"/>
      <c r="L45" s="93">
        <v>2012</v>
      </c>
      <c r="M45" s="93">
        <v>7</v>
      </c>
      <c r="N45" s="93" t="s">
        <v>467</v>
      </c>
      <c r="O45" s="886" t="s">
        <v>619</v>
      </c>
      <c r="P45" s="1087"/>
      <c r="Q45" s="93"/>
      <c r="R45" s="629"/>
      <c r="S45" s="630"/>
      <c r="T45" s="630"/>
      <c r="U45" s="630"/>
      <c r="V45" s="630"/>
      <c r="W45" s="93"/>
      <c r="X45" s="93"/>
      <c r="Y45" s="93"/>
      <c r="Z45" s="93"/>
      <c r="AA45" s="93"/>
      <c r="AB45" s="93"/>
      <c r="AC45" s="94"/>
      <c r="AD45" s="486"/>
      <c r="AE45" s="93"/>
      <c r="AF45" s="93">
        <v>2016</v>
      </c>
      <c r="AG45" s="93">
        <v>7</v>
      </c>
      <c r="AH45" s="93" t="s">
        <v>467</v>
      </c>
      <c r="AI45" s="93" t="s">
        <v>601</v>
      </c>
      <c r="AJ45" s="93">
        <f>'1.1 корр 2016'!E42</f>
        <v>0.18</v>
      </c>
      <c r="AK45" s="402"/>
    </row>
    <row r="46" spans="1:37" s="632" customFormat="1" ht="179.25" customHeight="1" x14ac:dyDescent="0.25">
      <c r="A46" s="368">
        <v>13</v>
      </c>
      <c r="B46" s="195" t="str">
        <f>'1.1 корр 2016'!B43</f>
        <v xml:space="preserve">Модернизация электрических сетей 0,4 кВ, запитанных от трансформаторной подстанции  № 5А (134-3-1), расположенной по пер. Прохладный, 10 Г, осуществляющих электроснабжение коттеджей по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б/а; ПНС №2, в следующем объеме: </v>
      </c>
      <c r="C46" s="776"/>
      <c r="D46" s="776"/>
      <c r="E46" s="776"/>
      <c r="F46" s="776"/>
      <c r="G46" s="776"/>
      <c r="H46" s="776"/>
      <c r="I46" s="777"/>
      <c r="J46" s="778"/>
      <c r="K46" s="776"/>
      <c r="L46" s="776"/>
      <c r="M46" s="776"/>
      <c r="N46" s="776"/>
      <c r="O46" s="776"/>
      <c r="P46" s="776"/>
      <c r="Q46" s="776"/>
      <c r="R46" s="779">
        <f>ROUND('п. 13'!K142/1000000,8)</f>
        <v>1.68643948</v>
      </c>
      <c r="S46" s="780" t="s">
        <v>89</v>
      </c>
      <c r="T46" s="780">
        <f>R46-U46-V46</f>
        <v>0.36910871999999989</v>
      </c>
      <c r="U46" s="780">
        <f>ROUND(('п. 13'!K132+'п. 13'!K133)/1000000*1.18,8)</f>
        <v>1.3029701600000001</v>
      </c>
      <c r="V46" s="780">
        <f>ROUND('п. 13'!K129/1000000*1.18,8)</f>
        <v>1.4360599999999999E-2</v>
      </c>
      <c r="W46" s="776"/>
      <c r="X46" s="776"/>
      <c r="Y46" s="776"/>
      <c r="Z46" s="776"/>
      <c r="AA46" s="776"/>
      <c r="AB46" s="776"/>
      <c r="AC46" s="777"/>
      <c r="AD46" s="778"/>
      <c r="AE46" s="776"/>
      <c r="AF46" s="776"/>
      <c r="AG46" s="776"/>
      <c r="AH46" s="776"/>
      <c r="AI46" s="776"/>
      <c r="AJ46" s="776"/>
      <c r="AK46" s="781"/>
    </row>
    <row r="47" spans="1:37" s="632" customFormat="1" ht="41.25" customHeight="1" x14ac:dyDescent="0.25">
      <c r="A47" s="782"/>
      <c r="B47" s="783" t="str">
        <f>'1.1 корр 2016'!B44</f>
        <v xml:space="preserve">а) замена провода марки А-70 на самонесущий провод марки СИП (4х70); </v>
      </c>
      <c r="C47" s="93"/>
      <c r="D47" s="93"/>
      <c r="E47" s="93"/>
      <c r="F47" s="93"/>
      <c r="G47" s="93"/>
      <c r="H47" s="93"/>
      <c r="I47" s="94"/>
      <c r="J47" s="486"/>
      <c r="K47" s="93"/>
      <c r="L47" s="93">
        <v>2012</v>
      </c>
      <c r="M47" s="93">
        <v>7</v>
      </c>
      <c r="N47" s="93" t="s">
        <v>467</v>
      </c>
      <c r="O47" s="886" t="s">
        <v>618</v>
      </c>
      <c r="P47" s="1086">
        <v>1.7629999999999999</v>
      </c>
      <c r="Q47" s="93"/>
      <c r="R47" s="629"/>
      <c r="S47" s="630"/>
      <c r="T47" s="630"/>
      <c r="U47" s="630"/>
      <c r="V47" s="630"/>
      <c r="W47" s="93"/>
      <c r="X47" s="93"/>
      <c r="Y47" s="93"/>
      <c r="Z47" s="93"/>
      <c r="AA47" s="93"/>
      <c r="AB47" s="93"/>
      <c r="AC47" s="94"/>
      <c r="AD47" s="486"/>
      <c r="AE47" s="93"/>
      <c r="AF47" s="93">
        <v>2016</v>
      </c>
      <c r="AG47" s="93">
        <v>7</v>
      </c>
      <c r="AH47" s="93" t="s">
        <v>467</v>
      </c>
      <c r="AI47" s="93" t="s">
        <v>468</v>
      </c>
      <c r="AJ47" s="93">
        <f>'1.1 корр 2016'!E44</f>
        <v>2.35</v>
      </c>
      <c r="AK47" s="402"/>
    </row>
    <row r="48" spans="1:37" s="632" customFormat="1" ht="38.25" customHeight="1" x14ac:dyDescent="0.25">
      <c r="A48" s="782"/>
      <c r="B48" s="783" t="str">
        <f>'1.1 корр 2016'!B45</f>
        <v xml:space="preserve">б) замена провода марки А-50 на самонесущий провод марки СИП (4х50); </v>
      </c>
      <c r="C48" s="93"/>
      <c r="D48" s="93"/>
      <c r="E48" s="93"/>
      <c r="F48" s="93"/>
      <c r="G48" s="93"/>
      <c r="H48" s="93"/>
      <c r="I48" s="94"/>
      <c r="J48" s="486"/>
      <c r="K48" s="93"/>
      <c r="L48" s="93">
        <v>2012</v>
      </c>
      <c r="M48" s="93">
        <v>7</v>
      </c>
      <c r="N48" s="93" t="s">
        <v>467</v>
      </c>
      <c r="O48" s="886" t="s">
        <v>620</v>
      </c>
      <c r="P48" s="1086"/>
      <c r="Q48" s="93"/>
      <c r="R48" s="629"/>
      <c r="S48" s="630"/>
      <c r="T48" s="630"/>
      <c r="U48" s="630"/>
      <c r="V48" s="630"/>
      <c r="W48" s="93"/>
      <c r="X48" s="93"/>
      <c r="Y48" s="93"/>
      <c r="Z48" s="93"/>
      <c r="AA48" s="93"/>
      <c r="AB48" s="93"/>
      <c r="AC48" s="94"/>
      <c r="AD48" s="486"/>
      <c r="AE48" s="93"/>
      <c r="AF48" s="93">
        <v>2016</v>
      </c>
      <c r="AG48" s="93">
        <v>7</v>
      </c>
      <c r="AH48" s="93" t="s">
        <v>467</v>
      </c>
      <c r="AI48" s="93" t="s">
        <v>602</v>
      </c>
      <c r="AJ48" s="93">
        <f>'1.1 корр 2016'!E45</f>
        <v>7.0000000000000007E-2</v>
      </c>
      <c r="AK48" s="402"/>
    </row>
    <row r="49" spans="1:37" s="632" customFormat="1" ht="38.25" customHeight="1" x14ac:dyDescent="0.25">
      <c r="A49" s="782"/>
      <c r="B49" s="783" t="str">
        <f>'1.1 корр 2016'!B46</f>
        <v>в)замена провода марки А-16 на самонесущий провод марки СИП (4х16).</v>
      </c>
      <c r="C49" s="93"/>
      <c r="D49" s="93"/>
      <c r="E49" s="93"/>
      <c r="F49" s="93"/>
      <c r="G49" s="93"/>
      <c r="H49" s="93"/>
      <c r="I49" s="94"/>
      <c r="J49" s="486"/>
      <c r="K49" s="93"/>
      <c r="L49" s="93">
        <v>2012</v>
      </c>
      <c r="M49" s="93">
        <v>7</v>
      </c>
      <c r="N49" s="93" t="s">
        <v>467</v>
      </c>
      <c r="O49" s="886" t="s">
        <v>619</v>
      </c>
      <c r="P49" s="1087"/>
      <c r="Q49" s="93"/>
      <c r="R49" s="629"/>
      <c r="S49" s="630"/>
      <c r="T49" s="630"/>
      <c r="U49" s="630"/>
      <c r="V49" s="630"/>
      <c r="W49" s="93"/>
      <c r="X49" s="93"/>
      <c r="Y49" s="93"/>
      <c r="Z49" s="93"/>
      <c r="AA49" s="93"/>
      <c r="AB49" s="93"/>
      <c r="AC49" s="94"/>
      <c r="AD49" s="486"/>
      <c r="AE49" s="93"/>
      <c r="AF49" s="93">
        <v>2016</v>
      </c>
      <c r="AG49" s="93">
        <v>7</v>
      </c>
      <c r="AH49" s="93" t="s">
        <v>467</v>
      </c>
      <c r="AI49" s="93" t="s">
        <v>601</v>
      </c>
      <c r="AJ49" s="93">
        <f>'1.1 корр 2016'!E46</f>
        <v>0.3</v>
      </c>
      <c r="AK49" s="402"/>
    </row>
    <row r="50" spans="1:37" s="632" customFormat="1" ht="166.5" customHeight="1" x14ac:dyDescent="0.25">
      <c r="A50" s="368">
        <v>14</v>
      </c>
      <c r="B50" s="195" t="str">
        <f>'1.1 корр 2016'!B47</f>
        <v xml:space="preserve">Модернизация электрических сетей 0,4 кВ, запитанных от трансформаторной подстанции  № 4А (134-3-2), расположенной по пер. Любимый, 1 Г, осуществляющих электроснабжение коттеджей по пер. Любимый, 1, 2, 3, 4, 5, 6, 8, 9, 10; пер. Ухоженный 1, 3, 5, 7, 9, 11, 15; пер. Приусадебный, 2, 4, 5, 6, 7, 8, 9, 10, 11, 13; ул. Утренняя, 4а, 39, 41, 43, 45, 47, 51, 53; ул. Воскресенская, 23, 26, 28, 30, в следующем объеме: </v>
      </c>
      <c r="C50" s="776"/>
      <c r="D50" s="776"/>
      <c r="E50" s="776"/>
      <c r="F50" s="776"/>
      <c r="G50" s="776"/>
      <c r="H50" s="776"/>
      <c r="I50" s="777"/>
      <c r="J50" s="778"/>
      <c r="K50" s="776"/>
      <c r="L50" s="776"/>
      <c r="M50" s="776"/>
      <c r="N50" s="776"/>
      <c r="O50" s="776"/>
      <c r="P50" s="776"/>
      <c r="Q50" s="776"/>
      <c r="R50" s="779">
        <f>ROUND('п. 14'!K141/1000000,8)</f>
        <v>1.2410012800000001</v>
      </c>
      <c r="S50" s="780" t="s">
        <v>89</v>
      </c>
      <c r="T50" s="780">
        <f>R50-U50-V50</f>
        <v>0.27539902000000011</v>
      </c>
      <c r="U50" s="780">
        <f>ROUND(('п. 14'!K131+'п. 14'!K132)/1000000*1.18,8)</f>
        <v>0.95655047999999998</v>
      </c>
      <c r="V50" s="780">
        <f>ROUND('п. 14'!K128/1000000*1.18,8)</f>
        <v>9.0517800000000006E-3</v>
      </c>
      <c r="W50" s="776"/>
      <c r="X50" s="776"/>
      <c r="Y50" s="776"/>
      <c r="Z50" s="776"/>
      <c r="AA50" s="776"/>
      <c r="AB50" s="776"/>
      <c r="AC50" s="777"/>
      <c r="AD50" s="778"/>
      <c r="AE50" s="776"/>
      <c r="AF50" s="776"/>
      <c r="AG50" s="776"/>
      <c r="AH50" s="776"/>
      <c r="AI50" s="776"/>
      <c r="AJ50" s="776"/>
      <c r="AK50" s="781"/>
    </row>
    <row r="51" spans="1:37" s="632" customFormat="1" ht="37.5" customHeight="1" x14ac:dyDescent="0.25">
      <c r="A51" s="782"/>
      <c r="B51" s="783" t="str">
        <f>'1.1 корр 2016'!B48</f>
        <v xml:space="preserve">а) замена провода марки А-70 на самонесущий провод марки СИП (4х70); </v>
      </c>
      <c r="C51" s="93"/>
      <c r="D51" s="93"/>
      <c r="E51" s="93"/>
      <c r="F51" s="93"/>
      <c r="G51" s="93"/>
      <c r="H51" s="93"/>
      <c r="I51" s="94"/>
      <c r="J51" s="486"/>
      <c r="K51" s="93"/>
      <c r="L51" s="93">
        <v>2012</v>
      </c>
      <c r="M51" s="93">
        <v>7</v>
      </c>
      <c r="N51" s="93" t="s">
        <v>467</v>
      </c>
      <c r="O51" s="886" t="s">
        <v>618</v>
      </c>
      <c r="P51" s="1086">
        <v>1.056</v>
      </c>
      <c r="Q51" s="93"/>
      <c r="R51" s="629"/>
      <c r="S51" s="630"/>
      <c r="T51" s="630"/>
      <c r="U51" s="630"/>
      <c r="V51" s="630"/>
      <c r="W51" s="93"/>
      <c r="X51" s="93"/>
      <c r="Y51" s="93"/>
      <c r="Z51" s="93"/>
      <c r="AA51" s="93"/>
      <c r="AB51" s="93"/>
      <c r="AC51" s="94"/>
      <c r="AD51" s="486"/>
      <c r="AE51" s="93"/>
      <c r="AF51" s="93">
        <v>2016</v>
      </c>
      <c r="AG51" s="93">
        <v>7</v>
      </c>
      <c r="AH51" s="93" t="s">
        <v>467</v>
      </c>
      <c r="AI51" s="93" t="s">
        <v>468</v>
      </c>
      <c r="AJ51" s="93">
        <f>'1.1 корр 2016'!E48</f>
        <v>1.57</v>
      </c>
      <c r="AK51" s="402"/>
    </row>
    <row r="52" spans="1:37" s="632" customFormat="1" ht="42.75" customHeight="1" x14ac:dyDescent="0.25">
      <c r="A52" s="782"/>
      <c r="B52" s="783" t="str">
        <f>'1.1 корр 2016'!B49</f>
        <v xml:space="preserve">б) замена провода марки А-50 на самонесущий провод марки СИП (4х50); </v>
      </c>
      <c r="C52" s="93"/>
      <c r="D52" s="93"/>
      <c r="E52" s="93"/>
      <c r="F52" s="93"/>
      <c r="G52" s="93"/>
      <c r="H52" s="93"/>
      <c r="I52" s="94"/>
      <c r="J52" s="486"/>
      <c r="K52" s="93"/>
      <c r="L52" s="93">
        <v>2012</v>
      </c>
      <c r="M52" s="93">
        <v>7</v>
      </c>
      <c r="N52" s="93" t="s">
        <v>467</v>
      </c>
      <c r="O52" s="886" t="s">
        <v>620</v>
      </c>
      <c r="P52" s="1086"/>
      <c r="Q52" s="93"/>
      <c r="R52" s="629"/>
      <c r="S52" s="630"/>
      <c r="T52" s="630"/>
      <c r="U52" s="630"/>
      <c r="V52" s="630"/>
      <c r="W52" s="93"/>
      <c r="X52" s="93"/>
      <c r="Y52" s="93"/>
      <c r="Z52" s="93"/>
      <c r="AA52" s="93"/>
      <c r="AB52" s="93"/>
      <c r="AC52" s="94"/>
      <c r="AD52" s="486"/>
      <c r="AE52" s="93"/>
      <c r="AF52" s="93">
        <v>2016</v>
      </c>
      <c r="AG52" s="93">
        <v>7</v>
      </c>
      <c r="AH52" s="93" t="s">
        <v>467</v>
      </c>
      <c r="AI52" s="93" t="s">
        <v>602</v>
      </c>
      <c r="AJ52" s="93">
        <f>'1.1 корр 2016'!E49</f>
        <v>0.17</v>
      </c>
      <c r="AK52" s="402"/>
    </row>
    <row r="53" spans="1:37" s="632" customFormat="1" ht="42.75" customHeight="1" x14ac:dyDescent="0.25">
      <c r="A53" s="801"/>
      <c r="B53" s="783" t="str">
        <f>'1.1 корр 2016'!B50</f>
        <v>в)замена провода марки А-16 на самонесущий провод марки СИП (4х16).</v>
      </c>
      <c r="C53" s="626"/>
      <c r="D53" s="93"/>
      <c r="E53" s="93"/>
      <c r="F53" s="93"/>
      <c r="G53" s="93"/>
      <c r="H53" s="93"/>
      <c r="I53" s="94"/>
      <c r="J53" s="486"/>
      <c r="K53" s="93"/>
      <c r="L53" s="93">
        <v>2012</v>
      </c>
      <c r="M53" s="93">
        <v>7</v>
      </c>
      <c r="N53" s="93" t="s">
        <v>467</v>
      </c>
      <c r="O53" s="886" t="s">
        <v>619</v>
      </c>
      <c r="P53" s="1087"/>
      <c r="Q53" s="93"/>
      <c r="R53" s="629"/>
      <c r="S53" s="630"/>
      <c r="T53" s="630"/>
      <c r="U53" s="630"/>
      <c r="V53" s="630"/>
      <c r="W53" s="93"/>
      <c r="X53" s="93"/>
      <c r="Y53" s="93"/>
      <c r="Z53" s="93"/>
      <c r="AA53" s="93"/>
      <c r="AB53" s="93"/>
      <c r="AC53" s="94"/>
      <c r="AD53" s="486"/>
      <c r="AE53" s="93"/>
      <c r="AF53" s="93">
        <v>2016</v>
      </c>
      <c r="AG53" s="93">
        <v>7</v>
      </c>
      <c r="AH53" s="93" t="s">
        <v>467</v>
      </c>
      <c r="AI53" s="93" t="s">
        <v>601</v>
      </c>
      <c r="AJ53" s="93">
        <f>'1.1 корр 2016'!E50</f>
        <v>0.2</v>
      </c>
      <c r="AK53" s="627"/>
    </row>
    <row r="54" spans="1:37" s="632" customFormat="1" ht="150.75" customHeight="1" x14ac:dyDescent="0.25">
      <c r="A54" s="784">
        <v>15</v>
      </c>
      <c r="B54" s="195" t="str">
        <f>'1.1 корр 2016'!B51</f>
        <v xml:space="preserve">Модернизация электрических сетей 0,4 кВ, запитанных от трансформаторной подстанции № 975, расположенной по ул.  Свердловская, 70 г (РП 254), осуществляющих электроснабжение жилых домов по ул. Колхозная, 1, 1а, 2, 3, 4; ул. Украинская, 10, 12, 13 (кв. 1,2), 14, 15 (кв.1,2), 16, 17 (кв.1,2), 18, 19 (кв.1,2), 20, 21; ул. Карьерная, 18, 19 стр. 1, 21, 23, 23а, 24 (кв. 1,2), 25, 25а, 26а, 28, 30, 32, 34; ул. Солонцовая, 8, в следующем объеме: </v>
      </c>
      <c r="C54" s="208"/>
      <c r="D54" s="776"/>
      <c r="E54" s="776"/>
      <c r="F54" s="776"/>
      <c r="G54" s="776"/>
      <c r="H54" s="776"/>
      <c r="I54" s="777"/>
      <c r="J54" s="778"/>
      <c r="K54" s="776"/>
      <c r="L54" s="776"/>
      <c r="M54" s="776"/>
      <c r="N54" s="776"/>
      <c r="O54" s="776"/>
      <c r="P54" s="776"/>
      <c r="Q54" s="776"/>
      <c r="R54" s="779">
        <f>ROUND('п. 15'!J103/1000000,8)</f>
        <v>1.2849763400000001</v>
      </c>
      <c r="S54" s="780" t="s">
        <v>89</v>
      </c>
      <c r="T54" s="780">
        <f>R54-U54-V54</f>
        <v>0.31784598000000003</v>
      </c>
      <c r="U54" s="780">
        <f>ROUND(('п. 15'!J93+'п. 15'!J94)/1000000*1.18,8)</f>
        <v>0.96260506000000001</v>
      </c>
      <c r="V54" s="780">
        <f>ROUND('п. 15'!J90/1000000*1.18,8)</f>
        <v>4.5253000000000003E-3</v>
      </c>
      <c r="W54" s="776"/>
      <c r="X54" s="776"/>
      <c r="Y54" s="776"/>
      <c r="Z54" s="776"/>
      <c r="AA54" s="776"/>
      <c r="AB54" s="776"/>
      <c r="AC54" s="777"/>
      <c r="AD54" s="778"/>
      <c r="AE54" s="776"/>
      <c r="AF54" s="776"/>
      <c r="AG54" s="776"/>
      <c r="AH54" s="776"/>
      <c r="AI54" s="776"/>
      <c r="AJ54" s="776"/>
      <c r="AK54" s="776"/>
    </row>
    <row r="55" spans="1:37" s="632" customFormat="1" ht="33.75" customHeight="1" x14ac:dyDescent="0.25">
      <c r="A55" s="785"/>
      <c r="B55" s="783" t="str">
        <f>'1.1 корр 2016'!B52</f>
        <v xml:space="preserve">а) замена провода марки А-70 на самонесущий провод марки СИП 4 (4х70); </v>
      </c>
      <c r="C55" s="626"/>
      <c r="D55" s="93"/>
      <c r="E55" s="93"/>
      <c r="F55" s="93"/>
      <c r="G55" s="93"/>
      <c r="H55" s="93"/>
      <c r="I55" s="94"/>
      <c r="J55" s="486"/>
      <c r="K55" s="93"/>
      <c r="L55" s="93">
        <v>1960</v>
      </c>
      <c r="M55" s="93">
        <v>7</v>
      </c>
      <c r="N55" s="93" t="s">
        <v>467</v>
      </c>
      <c r="O55" s="886" t="s">
        <v>747</v>
      </c>
      <c r="P55" s="1086">
        <v>2.1</v>
      </c>
      <c r="Q55" s="93"/>
      <c r="R55" s="629"/>
      <c r="S55" s="630"/>
      <c r="T55" s="630"/>
      <c r="U55" s="630"/>
      <c r="V55" s="630"/>
      <c r="W55" s="93"/>
      <c r="X55" s="93"/>
      <c r="Y55" s="93"/>
      <c r="Z55" s="93"/>
      <c r="AA55" s="93"/>
      <c r="AB55" s="93"/>
      <c r="AC55" s="94"/>
      <c r="AD55" s="486"/>
      <c r="AE55" s="93"/>
      <c r="AF55" s="93">
        <v>2016</v>
      </c>
      <c r="AG55" s="93">
        <v>7</v>
      </c>
      <c r="AH55" s="93" t="s">
        <v>467</v>
      </c>
      <c r="AI55" s="93" t="s">
        <v>468</v>
      </c>
      <c r="AJ55" s="93">
        <f>'1.1 корр 2016'!E52</f>
        <v>0.7</v>
      </c>
      <c r="AK55" s="93"/>
    </row>
    <row r="56" spans="1:37" s="632" customFormat="1" ht="33.75" customHeight="1" x14ac:dyDescent="0.25">
      <c r="A56" s="785"/>
      <c r="B56" s="783" t="str">
        <f>'1.1 корр 2016'!B53</f>
        <v xml:space="preserve">б) замена провода марки А-25 на самонесущий провод марки СИП 4 (2х16); </v>
      </c>
      <c r="C56" s="626"/>
      <c r="D56" s="93"/>
      <c r="E56" s="93"/>
      <c r="F56" s="93"/>
      <c r="G56" s="93"/>
      <c r="H56" s="93"/>
      <c r="I56" s="94"/>
      <c r="J56" s="486"/>
      <c r="K56" s="93"/>
      <c r="L56" s="93">
        <v>1960</v>
      </c>
      <c r="M56" s="93">
        <v>7</v>
      </c>
      <c r="N56" s="93" t="s">
        <v>467</v>
      </c>
      <c r="O56" s="886" t="s">
        <v>748</v>
      </c>
      <c r="P56" s="1086"/>
      <c r="Q56" s="93"/>
      <c r="R56" s="629"/>
      <c r="S56" s="630"/>
      <c r="T56" s="630"/>
      <c r="U56" s="630"/>
      <c r="V56" s="630"/>
      <c r="W56" s="93"/>
      <c r="X56" s="93"/>
      <c r="Y56" s="93"/>
      <c r="Z56" s="93"/>
      <c r="AA56" s="93"/>
      <c r="AB56" s="93"/>
      <c r="AC56" s="94"/>
      <c r="AD56" s="486"/>
      <c r="AE56" s="93"/>
      <c r="AF56" s="93">
        <v>2016</v>
      </c>
      <c r="AG56" s="93">
        <v>7</v>
      </c>
      <c r="AH56" s="93" t="s">
        <v>467</v>
      </c>
      <c r="AI56" s="93" t="s">
        <v>749</v>
      </c>
      <c r="AJ56" s="93">
        <f>'1.1 корр 2016'!E53</f>
        <v>1.25</v>
      </c>
      <c r="AK56" s="93"/>
    </row>
    <row r="57" spans="1:37" s="632" customFormat="1" ht="33" customHeight="1" x14ac:dyDescent="0.25">
      <c r="A57" s="786"/>
      <c r="B57" s="787" t="str">
        <f>'1.1 корр 2016'!B54</f>
        <v xml:space="preserve">в) замена провода марки А-25 на самонесущий провод марки СИП 4 (4х16); </v>
      </c>
      <c r="C57" s="96"/>
      <c r="D57" s="788"/>
      <c r="E57" s="788"/>
      <c r="F57" s="788"/>
      <c r="G57" s="788"/>
      <c r="H57" s="788"/>
      <c r="I57" s="95"/>
      <c r="J57" s="789"/>
      <c r="K57" s="788"/>
      <c r="L57" s="788">
        <v>1960</v>
      </c>
      <c r="M57" s="788">
        <v>7</v>
      </c>
      <c r="N57" s="93" t="s">
        <v>467</v>
      </c>
      <c r="O57" s="886" t="s">
        <v>748</v>
      </c>
      <c r="P57" s="1087"/>
      <c r="Q57" s="788"/>
      <c r="R57" s="790"/>
      <c r="S57" s="791"/>
      <c r="T57" s="791"/>
      <c r="U57" s="791"/>
      <c r="V57" s="791"/>
      <c r="W57" s="788"/>
      <c r="X57" s="788"/>
      <c r="Y57" s="788"/>
      <c r="Z57" s="788"/>
      <c r="AA57" s="788"/>
      <c r="AB57" s="788"/>
      <c r="AC57" s="95"/>
      <c r="AD57" s="789"/>
      <c r="AE57" s="788"/>
      <c r="AF57" s="93">
        <v>2016</v>
      </c>
      <c r="AG57" s="93">
        <v>7</v>
      </c>
      <c r="AH57" s="93" t="s">
        <v>467</v>
      </c>
      <c r="AI57" s="93" t="s">
        <v>601</v>
      </c>
      <c r="AJ57" s="93">
        <f>'1.1 корр 2016'!E54</f>
        <v>0.15</v>
      </c>
      <c r="AK57" s="788"/>
    </row>
    <row r="58" spans="1:37" s="632" customFormat="1" ht="102.75" customHeight="1" x14ac:dyDescent="0.25">
      <c r="A58" s="792">
        <v>16</v>
      </c>
      <c r="B58" s="238" t="str">
        <f>'1.1 корр 2016'!B55</f>
        <v>Договор №1201/2016 от 12.01.2016 на услуги по разработке проектно-сметной документации на мероприятия по модернизации низковольтных электрических сетей 0.4 кВ и установке приборов учета.</v>
      </c>
      <c r="C58" s="91"/>
      <c r="D58" s="87"/>
      <c r="E58" s="87"/>
      <c r="F58" s="87"/>
      <c r="G58" s="87"/>
      <c r="H58" s="87"/>
      <c r="I58" s="88"/>
      <c r="J58" s="89"/>
      <c r="K58" s="87"/>
      <c r="L58" s="87"/>
      <c r="M58" s="87"/>
      <c r="N58" s="87"/>
      <c r="O58" s="87"/>
      <c r="P58" s="87"/>
      <c r="Q58" s="87"/>
      <c r="R58" s="793">
        <f>'1.1 корр 2016'!AH55</f>
        <v>9.9874809999999994E-2</v>
      </c>
      <c r="S58" s="86">
        <f>'1.1 корр 2016'!H55</f>
        <v>9.9874809999999994E-2</v>
      </c>
      <c r="T58" s="86" t="s">
        <v>89</v>
      </c>
      <c r="U58" s="86" t="s">
        <v>89</v>
      </c>
      <c r="V58" s="86" t="s">
        <v>89</v>
      </c>
      <c r="W58" s="87"/>
      <c r="X58" s="87"/>
      <c r="Y58" s="87"/>
      <c r="Z58" s="87"/>
      <c r="AA58" s="87"/>
      <c r="AB58" s="87"/>
      <c r="AC58" s="88"/>
      <c r="AD58" s="89"/>
      <c r="AE58" s="87"/>
      <c r="AF58" s="87"/>
      <c r="AG58" s="87"/>
      <c r="AH58" s="87"/>
      <c r="AI58" s="87"/>
      <c r="AJ58" s="87"/>
      <c r="AK58" s="401"/>
    </row>
    <row r="59" spans="1:37" s="632" customFormat="1" ht="75" x14ac:dyDescent="0.25">
      <c r="A59" s="802">
        <v>17</v>
      </c>
      <c r="B59" s="803" t="str">
        <f>'1.1 корр 2016'!B56</f>
        <v>Приобретение и установка программного обеспечения для дистанционного опроса приборов учета электрической энергии. Установка приборов учета электрической энергии на электрических сетях 0.4 кВ (125 шт.), а именно:</v>
      </c>
      <c r="C59" s="804"/>
      <c r="D59" s="804"/>
      <c r="E59" s="804"/>
      <c r="F59" s="804"/>
      <c r="G59" s="804"/>
      <c r="H59" s="804"/>
      <c r="I59" s="805"/>
      <c r="J59" s="806"/>
      <c r="K59" s="804"/>
      <c r="L59" s="804"/>
      <c r="M59" s="804"/>
      <c r="N59" s="804"/>
      <c r="O59" s="804"/>
      <c r="P59" s="804"/>
      <c r="Q59" s="804"/>
      <c r="R59" s="807">
        <f>R60+R61+R64+R70+R67</f>
        <v>9.8379420199999998</v>
      </c>
      <c r="S59" s="808" t="s">
        <v>89</v>
      </c>
      <c r="T59" s="808">
        <f>T60+T61+T64+T70+T67</f>
        <v>1.3552889999999991</v>
      </c>
      <c r="U59" s="808">
        <f>U60+U61+U64+U70+U67</f>
        <v>5.2489550600000001</v>
      </c>
      <c r="V59" s="808">
        <f>V60+V61+V64+V70+V67</f>
        <v>3.2336979599999998</v>
      </c>
      <c r="W59" s="804"/>
      <c r="X59" s="804"/>
      <c r="Y59" s="804"/>
      <c r="Z59" s="804"/>
      <c r="AA59" s="804"/>
      <c r="AB59" s="804"/>
      <c r="AC59" s="805"/>
      <c r="AD59" s="806"/>
      <c r="AE59" s="804"/>
      <c r="AF59" s="804"/>
      <c r="AG59" s="804"/>
      <c r="AH59" s="804"/>
      <c r="AI59" s="804"/>
      <c r="AJ59" s="804"/>
      <c r="AK59" s="809">
        <f>AK60+AK62+AK63+AK65+AK66+AK67</f>
        <v>162</v>
      </c>
    </row>
    <row r="60" spans="1:37" s="632" customFormat="1" ht="120" x14ac:dyDescent="0.25">
      <c r="A60" s="782"/>
      <c r="B60" s="794" t="str">
        <f>'1.1 корр 2016'!B57</f>
        <v>а)  установка приборов учета электрической энергии (38 шт) в сторону коттеджей, запитанных от  трансформаторной подстанции № 134-3-2 (4а): трехфазные приборы учета (38 шт) - пер. Любимый, 1, 2, 3, 4, 5, 6, 8, 9, 10; пер. Ухоженный 1, 3, 5, 7, 9, 11, 15; пер. Приусадебный, 2, 4, 5, 6, 7, 8, 9, 10, 11, 13; ул. Утренняя, 4а, 39, 41, 43, 45, 47, 51, 53; ул. Воскресенская, 23, 26, 28, 30;</v>
      </c>
      <c r="C60" s="93"/>
      <c r="D60" s="93"/>
      <c r="E60" s="93"/>
      <c r="F60" s="93"/>
      <c r="G60" s="93"/>
      <c r="H60" s="93"/>
      <c r="I60" s="94"/>
      <c r="J60" s="486"/>
      <c r="K60" s="93"/>
      <c r="L60" s="93"/>
      <c r="M60" s="93"/>
      <c r="N60" s="93"/>
      <c r="O60" s="93"/>
      <c r="P60" s="93"/>
      <c r="Q60" s="93"/>
      <c r="R60" s="629">
        <f>'п. 17 а'!J75/1000000</f>
        <v>2.5184232599999996</v>
      </c>
      <c r="S60" s="630" t="s">
        <v>89</v>
      </c>
      <c r="T60" s="630">
        <f>R60-U60-V60</f>
        <v>0.33411109999999955</v>
      </c>
      <c r="U60" s="630">
        <f>ROUND(('п. 17 а'!J65+'п. 17 а'!J66)/1000000*1.18,8)</f>
        <v>1.2911536400000001</v>
      </c>
      <c r="V60" s="630">
        <f>ROUND('п. 17 а'!J62/1000000*1.18,8)</f>
        <v>0.89315851999999996</v>
      </c>
      <c r="W60" s="93"/>
      <c r="X60" s="93"/>
      <c r="Y60" s="93"/>
      <c r="Z60" s="93"/>
      <c r="AA60" s="93"/>
      <c r="AB60" s="93"/>
      <c r="AC60" s="94"/>
      <c r="AD60" s="486"/>
      <c r="AE60" s="93"/>
      <c r="AF60" s="93"/>
      <c r="AG60" s="93"/>
      <c r="AH60" s="93"/>
      <c r="AI60" s="93"/>
      <c r="AJ60" s="93"/>
      <c r="AK60" s="402">
        <v>38</v>
      </c>
    </row>
    <row r="61" spans="1:37" s="632" customFormat="1" ht="45" x14ac:dyDescent="0.25">
      <c r="A61" s="782"/>
      <c r="B61" s="794" t="str">
        <f>'1.1 корр 2016'!B58</f>
        <v>б) установка приборов учета электрической энергии (54 шт) в сторону коттеджей, запитанных от  трансформаторной подстанции № 134-3-1(5а): :</v>
      </c>
      <c r="C61" s="93"/>
      <c r="D61" s="93"/>
      <c r="E61" s="93"/>
      <c r="F61" s="93"/>
      <c r="G61" s="93"/>
      <c r="H61" s="93"/>
      <c r="I61" s="94"/>
      <c r="J61" s="486"/>
      <c r="K61" s="93"/>
      <c r="L61" s="93"/>
      <c r="M61" s="93"/>
      <c r="N61" s="93"/>
      <c r="O61" s="93"/>
      <c r="P61" s="93"/>
      <c r="Q61" s="93"/>
      <c r="R61" s="629">
        <f>ROUND('п. 17 б'!J76/1000000,8)</f>
        <v>3.5326261799999998</v>
      </c>
      <c r="S61" s="630" t="s">
        <v>89</v>
      </c>
      <c r="T61" s="630">
        <f>R61-U61-V61</f>
        <v>0.45039655999999972</v>
      </c>
      <c r="U61" s="630">
        <f>ROUND(('п. 17 б'!J66+'п. 17 б'!J67)/1000000*1.18,8)</f>
        <v>1.84998748</v>
      </c>
      <c r="V61" s="630">
        <f>ROUND('п. 17 б'!J63/1000000*1.18,8)</f>
        <v>1.2322421400000001</v>
      </c>
      <c r="W61" s="93"/>
      <c r="X61" s="93"/>
      <c r="Y61" s="93"/>
      <c r="Z61" s="93"/>
      <c r="AA61" s="93"/>
      <c r="AB61" s="93"/>
      <c r="AC61" s="94"/>
      <c r="AD61" s="486"/>
      <c r="AE61" s="93"/>
      <c r="AF61" s="93"/>
      <c r="AG61" s="93"/>
      <c r="AH61" s="93"/>
      <c r="AI61" s="93"/>
      <c r="AJ61" s="93"/>
      <c r="AK61" s="402"/>
    </row>
    <row r="62" spans="1:37" s="632" customFormat="1" ht="105" x14ac:dyDescent="0.25">
      <c r="A62" s="782"/>
      <c r="B62" s="794" t="str">
        <f>'1.1 корр 2016'!B59</f>
        <v xml:space="preserve">• трехфазные приборы учета (53 шт) -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ПНС №2; </v>
      </c>
      <c r="C62" s="93"/>
      <c r="D62" s="93"/>
      <c r="E62" s="93"/>
      <c r="F62" s="93"/>
      <c r="G62" s="93"/>
      <c r="H62" s="93"/>
      <c r="I62" s="94"/>
      <c r="J62" s="486"/>
      <c r="K62" s="93"/>
      <c r="L62" s="93"/>
      <c r="M62" s="93"/>
      <c r="N62" s="93"/>
      <c r="O62" s="93"/>
      <c r="P62" s="93"/>
      <c r="Q62" s="93"/>
      <c r="R62" s="629"/>
      <c r="S62" s="630"/>
      <c r="T62" s="630"/>
      <c r="U62" s="630"/>
      <c r="V62" s="630"/>
      <c r="W62" s="93"/>
      <c r="X62" s="93"/>
      <c r="Y62" s="93"/>
      <c r="Z62" s="93"/>
      <c r="AA62" s="93"/>
      <c r="AB62" s="93"/>
      <c r="AC62" s="94"/>
      <c r="AD62" s="486"/>
      <c r="AE62" s="93"/>
      <c r="AF62" s="93"/>
      <c r="AG62" s="93"/>
      <c r="AH62" s="93"/>
      <c r="AI62" s="93"/>
      <c r="AJ62" s="93"/>
      <c r="AK62" s="402">
        <v>53</v>
      </c>
    </row>
    <row r="63" spans="1:37" s="632" customFormat="1" ht="18" customHeight="1" x14ac:dyDescent="0.25">
      <c r="A63" s="782"/>
      <c r="B63" s="794" t="str">
        <f>'1.1 корр 2016'!B60</f>
        <v xml:space="preserve">• однофазные приборы учета (1 шт)- б/а; </v>
      </c>
      <c r="C63" s="93"/>
      <c r="D63" s="93"/>
      <c r="E63" s="93"/>
      <c r="F63" s="93"/>
      <c r="G63" s="93"/>
      <c r="H63" s="93"/>
      <c r="I63" s="94"/>
      <c r="J63" s="486"/>
      <c r="K63" s="93"/>
      <c r="L63" s="93"/>
      <c r="M63" s="93"/>
      <c r="N63" s="93"/>
      <c r="O63" s="93"/>
      <c r="P63" s="93"/>
      <c r="Q63" s="93"/>
      <c r="R63" s="629"/>
      <c r="S63" s="630"/>
      <c r="T63" s="630"/>
      <c r="U63" s="630"/>
      <c r="V63" s="630"/>
      <c r="W63" s="93"/>
      <c r="X63" s="93"/>
      <c r="Y63" s="93"/>
      <c r="Z63" s="93"/>
      <c r="AA63" s="93"/>
      <c r="AB63" s="93"/>
      <c r="AC63" s="94"/>
      <c r="AD63" s="486"/>
      <c r="AE63" s="93"/>
      <c r="AF63" s="93"/>
      <c r="AG63" s="93"/>
      <c r="AH63" s="93"/>
      <c r="AI63" s="93"/>
      <c r="AJ63" s="93"/>
      <c r="AK63" s="402">
        <v>1</v>
      </c>
    </row>
    <row r="64" spans="1:37" s="632" customFormat="1" ht="45" x14ac:dyDescent="0.25">
      <c r="A64" s="782"/>
      <c r="B64" s="794" t="str">
        <f>'1.1 корр 2016'!B61</f>
        <v xml:space="preserve">в) установка приборов учета электрической энергии (33 шт) в сторону коттеджей, запитанных от  трансформаторной подстанции № 134-8-2 (1а): </v>
      </c>
      <c r="C64" s="93"/>
      <c r="D64" s="93"/>
      <c r="E64" s="93"/>
      <c r="F64" s="93"/>
      <c r="G64" s="93"/>
      <c r="H64" s="93"/>
      <c r="I64" s="94"/>
      <c r="J64" s="486"/>
      <c r="K64" s="93"/>
      <c r="L64" s="93"/>
      <c r="M64" s="93"/>
      <c r="N64" s="93"/>
      <c r="O64" s="93"/>
      <c r="P64" s="93"/>
      <c r="Q64" s="93"/>
      <c r="R64" s="629">
        <f>ROUND('п. 17 в'!J77/1000000,8)</f>
        <v>2.2470067399999998</v>
      </c>
      <c r="S64" s="630" t="s">
        <v>89</v>
      </c>
      <c r="T64" s="630">
        <f>R64-U64-V64</f>
        <v>0.31262683999999974</v>
      </c>
      <c r="U64" s="630">
        <f>ROUND(('п. 17 в'!J67+'п. 17 в'!J68)/1000000*1.18,8)</f>
        <v>1.1665539</v>
      </c>
      <c r="V64" s="630">
        <f>ROUND('п. 17 в'!J64/1000000*1.18,8)</f>
        <v>0.76782600000000001</v>
      </c>
      <c r="W64" s="93"/>
      <c r="X64" s="93"/>
      <c r="Y64" s="93"/>
      <c r="Z64" s="93"/>
      <c r="AA64" s="93"/>
      <c r="AB64" s="93"/>
      <c r="AC64" s="94"/>
      <c r="AD64" s="486"/>
      <c r="AE64" s="93"/>
      <c r="AF64" s="93"/>
      <c r="AG64" s="93"/>
      <c r="AH64" s="93"/>
      <c r="AI64" s="93"/>
      <c r="AJ64" s="93"/>
      <c r="AK64" s="402"/>
    </row>
    <row r="65" spans="1:37" s="632" customFormat="1" ht="15.75" x14ac:dyDescent="0.25">
      <c r="A65" s="782"/>
      <c r="B65" s="794" t="str">
        <f>'1.1 корр 2016'!B62</f>
        <v>• однофазные приборы учета (1 шт) - Вагончик;</v>
      </c>
      <c r="C65" s="93"/>
      <c r="D65" s="93"/>
      <c r="E65" s="93"/>
      <c r="F65" s="93"/>
      <c r="G65" s="93"/>
      <c r="H65" s="93"/>
      <c r="I65" s="94"/>
      <c r="J65" s="486"/>
      <c r="K65" s="93"/>
      <c r="L65" s="93"/>
      <c r="M65" s="93"/>
      <c r="N65" s="93"/>
      <c r="O65" s="93"/>
      <c r="P65" s="93"/>
      <c r="Q65" s="93"/>
      <c r="R65" s="629"/>
      <c r="S65" s="630"/>
      <c r="T65" s="630"/>
      <c r="U65" s="630"/>
      <c r="V65" s="630"/>
      <c r="W65" s="93"/>
      <c r="X65" s="93"/>
      <c r="Y65" s="93"/>
      <c r="Z65" s="93"/>
      <c r="AA65" s="93"/>
      <c r="AB65" s="93"/>
      <c r="AC65" s="94"/>
      <c r="AD65" s="486"/>
      <c r="AE65" s="93"/>
      <c r="AF65" s="93"/>
      <c r="AG65" s="93"/>
      <c r="AH65" s="93"/>
      <c r="AI65" s="93"/>
      <c r="AJ65" s="93"/>
      <c r="AK65" s="402">
        <v>1</v>
      </c>
    </row>
    <row r="66" spans="1:37" s="632" customFormat="1" ht="75" x14ac:dyDescent="0.25">
      <c r="A66" s="782"/>
      <c r="B66" s="794" t="str">
        <f>'1.1 корр 2016'!B63</f>
        <v>• трехфазные приборы учета (32 шт) - ул. Вечерняя, 6, 8, 10, 10а, 12, 12а, 14, 16, 18, 20; ул. Звездная, 48, 50, 51; ул. Утренняя, 1, 3, 5, 7, 7а, 9, 9а, 11, 13; ул. Южная, 2, 4; ул. Воскресенская, 1, 2, 3; ул. Ясная - 2шт; ул. 2-й проезд, 1; ПНС; Павильон;</v>
      </c>
      <c r="C66" s="93"/>
      <c r="D66" s="93"/>
      <c r="E66" s="93"/>
      <c r="F66" s="93"/>
      <c r="G66" s="93"/>
      <c r="H66" s="93"/>
      <c r="I66" s="94"/>
      <c r="J66" s="486"/>
      <c r="K66" s="93"/>
      <c r="L66" s="93"/>
      <c r="M66" s="93"/>
      <c r="N66" s="93"/>
      <c r="O66" s="93"/>
      <c r="P66" s="93"/>
      <c r="Q66" s="93"/>
      <c r="R66" s="629"/>
      <c r="S66" s="630"/>
      <c r="T66" s="630"/>
      <c r="U66" s="630"/>
      <c r="V66" s="630"/>
      <c r="W66" s="93"/>
      <c r="X66" s="93"/>
      <c r="Y66" s="93"/>
      <c r="Z66" s="93"/>
      <c r="AA66" s="93"/>
      <c r="AB66" s="93"/>
      <c r="AC66" s="94"/>
      <c r="AD66" s="486"/>
      <c r="AE66" s="93"/>
      <c r="AF66" s="93"/>
      <c r="AG66" s="93"/>
      <c r="AH66" s="93"/>
      <c r="AI66" s="93"/>
      <c r="AJ66" s="93"/>
      <c r="AK66" s="402">
        <v>32</v>
      </c>
    </row>
    <row r="67" spans="1:37" s="632" customFormat="1" ht="50.25" customHeight="1" x14ac:dyDescent="0.25">
      <c r="A67" s="782"/>
      <c r="B67" s="794" t="str">
        <f>'1.1 корр 2016'!B64</f>
        <v xml:space="preserve">г) установка приборов учета электрической энергии (37 шт) в сторону жилых домов, запитанных от трансформаторной подстанции № 975 (РП 254): </v>
      </c>
      <c r="C67" s="93"/>
      <c r="D67" s="93"/>
      <c r="E67" s="93"/>
      <c r="F67" s="93"/>
      <c r="G67" s="93"/>
      <c r="H67" s="93"/>
      <c r="I67" s="94"/>
      <c r="J67" s="486"/>
      <c r="K67" s="93"/>
      <c r="L67" s="93"/>
      <c r="M67" s="93"/>
      <c r="N67" s="93"/>
      <c r="O67" s="93"/>
      <c r="P67" s="93"/>
      <c r="Q67" s="93"/>
      <c r="R67" s="629">
        <f>ROUND('п. 17 г'!K124/1000000,8)</f>
        <v>1.4315618400000001</v>
      </c>
      <c r="S67" s="630" t="s">
        <v>89</v>
      </c>
      <c r="T67" s="630">
        <f>R67-U67-V67</f>
        <v>0.25815450000000012</v>
      </c>
      <c r="U67" s="630">
        <f>ROUND(('п. 17 г'!K114+'п. 17 г'!K115)/1000000*1.18,8)</f>
        <v>0.83293603999999999</v>
      </c>
      <c r="V67" s="630">
        <f>ROUND('п. 17 г'!K111/1000000*1.18,8)</f>
        <v>0.34047129999999998</v>
      </c>
      <c r="W67" s="93"/>
      <c r="X67" s="93"/>
      <c r="Y67" s="93"/>
      <c r="Z67" s="93"/>
      <c r="AA67" s="93"/>
      <c r="AB67" s="93"/>
      <c r="AC67" s="94"/>
      <c r="AD67" s="486"/>
      <c r="AE67" s="93"/>
      <c r="AF67" s="93"/>
      <c r="AG67" s="93"/>
      <c r="AH67" s="93"/>
      <c r="AI67" s="93"/>
      <c r="AJ67" s="93"/>
      <c r="AK67" s="402">
        <v>37</v>
      </c>
    </row>
    <row r="68" spans="1:37" s="632" customFormat="1" ht="48" customHeight="1" x14ac:dyDescent="0.25">
      <c r="A68" s="782"/>
      <c r="B68" s="794" t="str">
        <f>'1.1 корр 2016'!B65</f>
        <v xml:space="preserve">• трехфазные приборы учета (7 шт) - ул. Украинская, 10,12; ул. Колхозная, 2; ул. Карьерная, 19 стр. 1, 26а, 34; ул. Солонцовая, 8; </v>
      </c>
      <c r="C68" s="93"/>
      <c r="D68" s="93"/>
      <c r="E68" s="93"/>
      <c r="F68" s="93"/>
      <c r="G68" s="93"/>
      <c r="H68" s="93"/>
      <c r="I68" s="94"/>
      <c r="J68" s="486"/>
      <c r="K68" s="93"/>
      <c r="L68" s="93"/>
      <c r="M68" s="93"/>
      <c r="N68" s="93"/>
      <c r="O68" s="93"/>
      <c r="P68" s="93"/>
      <c r="Q68" s="93"/>
      <c r="R68" s="629"/>
      <c r="S68" s="630"/>
      <c r="T68" s="630"/>
      <c r="U68" s="630"/>
      <c r="V68" s="630"/>
      <c r="W68" s="93"/>
      <c r="X68" s="93"/>
      <c r="Y68" s="93"/>
      <c r="Z68" s="93"/>
      <c r="AA68" s="93"/>
      <c r="AB68" s="93"/>
      <c r="AC68" s="94"/>
      <c r="AD68" s="486"/>
      <c r="AE68" s="93"/>
      <c r="AF68" s="93"/>
      <c r="AG68" s="93"/>
      <c r="AH68" s="93"/>
      <c r="AI68" s="93"/>
      <c r="AJ68" s="93"/>
      <c r="AK68" s="402"/>
    </row>
    <row r="69" spans="1:37" s="632" customFormat="1" ht="60.75" customHeight="1" x14ac:dyDescent="0.25">
      <c r="A69" s="782"/>
      <c r="B69" s="794" t="str">
        <f>'1.1 корр 2016'!B66</f>
        <v>• однофазные приборы учета (30 шт) - ул. Колхозная, 1, 1а, 3, 4; ул. Украинская, 13 (кв. 1,2), 14, 15 (кв.1,2), 16, 17 (кв.1,2), 18, 19 (кв.1,2), 20, 21; ул. Карьерная, 18, 21, 23, 23а, 24 (кв. 1,2), 25, 25а, 28, 30, 32</v>
      </c>
      <c r="C69" s="93"/>
      <c r="D69" s="93"/>
      <c r="E69" s="93"/>
      <c r="F69" s="93"/>
      <c r="G69" s="93"/>
      <c r="H69" s="93"/>
      <c r="I69" s="94"/>
      <c r="J69" s="486"/>
      <c r="K69" s="93"/>
      <c r="L69" s="93"/>
      <c r="M69" s="93"/>
      <c r="N69" s="93"/>
      <c r="O69" s="93"/>
      <c r="P69" s="93"/>
      <c r="Q69" s="93"/>
      <c r="R69" s="629"/>
      <c r="S69" s="630"/>
      <c r="T69" s="630"/>
      <c r="U69" s="630"/>
      <c r="V69" s="630"/>
      <c r="W69" s="93"/>
      <c r="X69" s="93"/>
      <c r="Y69" s="93"/>
      <c r="Z69" s="93"/>
      <c r="AA69" s="93"/>
      <c r="AB69" s="93"/>
      <c r="AC69" s="94"/>
      <c r="AD69" s="486"/>
      <c r="AE69" s="93"/>
      <c r="AF69" s="93"/>
      <c r="AG69" s="93"/>
      <c r="AH69" s="93"/>
      <c r="AI69" s="93"/>
      <c r="AJ69" s="93"/>
      <c r="AK69" s="402"/>
    </row>
    <row r="70" spans="1:37" s="632" customFormat="1" ht="45" x14ac:dyDescent="0.25">
      <c r="A70" s="782"/>
      <c r="B70" s="794" t="str">
        <f>'1.1 корр 2016'!B67</f>
        <v>д) Приобретение и установка программного обеспечения для дистанционного опроса приборов учета электрической энергии.</v>
      </c>
      <c r="C70" s="93"/>
      <c r="D70" s="93"/>
      <c r="E70" s="93"/>
      <c r="F70" s="93"/>
      <c r="G70" s="93"/>
      <c r="H70" s="93"/>
      <c r="I70" s="94"/>
      <c r="J70" s="486"/>
      <c r="K70" s="93"/>
      <c r="L70" s="93"/>
      <c r="M70" s="93"/>
      <c r="N70" s="93"/>
      <c r="O70" s="93"/>
      <c r="P70" s="93"/>
      <c r="Q70" s="93"/>
      <c r="R70" s="629">
        <f>ROUND('п. 17 д'!J37/1000000,8)</f>
        <v>0.108324</v>
      </c>
      <c r="S70" s="630" t="s">
        <v>89</v>
      </c>
      <c r="T70" s="630"/>
      <c r="U70" s="630">
        <f>ROUND('п. 17 д'!J32/1000000*1.18,8)</f>
        <v>0.108324</v>
      </c>
      <c r="V70" s="630"/>
      <c r="W70" s="93"/>
      <c r="X70" s="93"/>
      <c r="Y70" s="93"/>
      <c r="Z70" s="93"/>
      <c r="AA70" s="93"/>
      <c r="AB70" s="93"/>
      <c r="AC70" s="94"/>
      <c r="AD70" s="486"/>
      <c r="AE70" s="93"/>
      <c r="AF70" s="93"/>
      <c r="AG70" s="93"/>
      <c r="AH70" s="93"/>
      <c r="AI70" s="93"/>
      <c r="AJ70" s="93"/>
      <c r="AK70" s="402"/>
    </row>
    <row r="71" spans="1:37" s="949" customFormat="1" ht="33" customHeight="1" x14ac:dyDescent="0.25">
      <c r="A71" s="942">
        <v>18</v>
      </c>
      <c r="B71" s="943" t="str">
        <f>'1.1 корр 2016'!B68</f>
        <v>Установка приборов учета электрической энергии на электрических сетях 0.4 кВ (15 шт.), а именно:</v>
      </c>
      <c r="C71" s="944"/>
      <c r="D71" s="945"/>
      <c r="E71" s="945"/>
      <c r="F71" s="945"/>
      <c r="G71" s="945"/>
      <c r="H71" s="945"/>
      <c r="I71" s="946"/>
      <c r="J71" s="947"/>
      <c r="K71" s="945"/>
      <c r="L71" s="945"/>
      <c r="M71" s="945"/>
      <c r="N71" s="945"/>
      <c r="O71" s="945"/>
      <c r="P71" s="945"/>
      <c r="Q71" s="945"/>
      <c r="R71" s="948">
        <f>R72+R73+R74</f>
        <v>1.9995076399999998</v>
      </c>
      <c r="S71" s="948"/>
      <c r="T71" s="948">
        <f>T72+T73+T74</f>
        <v>0.2973481999999999</v>
      </c>
      <c r="U71" s="948">
        <f>U72+U73+U74</f>
        <v>0.53331516000000001</v>
      </c>
      <c r="V71" s="948">
        <f>V72+V73+V74</f>
        <v>1.1688442799999998</v>
      </c>
      <c r="W71" s="945"/>
      <c r="X71" s="945"/>
      <c r="Y71" s="945"/>
      <c r="Z71" s="945"/>
      <c r="AA71" s="945"/>
      <c r="AB71" s="945"/>
      <c r="AC71" s="946"/>
      <c r="AD71" s="947"/>
      <c r="AE71" s="945"/>
      <c r="AF71" s="945"/>
      <c r="AG71" s="945"/>
      <c r="AH71" s="945"/>
      <c r="AI71" s="945"/>
      <c r="AJ71" s="945"/>
      <c r="AK71" s="950">
        <f>AK72+AK73+AK74</f>
        <v>15</v>
      </c>
    </row>
    <row r="72" spans="1:37" s="632" customFormat="1" ht="48.75" customHeight="1" x14ac:dyDescent="0.25">
      <c r="A72" s="785"/>
      <c r="B72" s="794" t="str">
        <f>'1.1 корр 2016'!B69</f>
        <v>а) установка приборов учета электрической энергии (3 шт) в сторону нежилых помещений пос. Турбаза: трехфазные приборы учета (3 шт) - гаражи (элинги);</v>
      </c>
      <c r="C72" s="626"/>
      <c r="D72" s="93"/>
      <c r="E72" s="93"/>
      <c r="F72" s="93"/>
      <c r="G72" s="93"/>
      <c r="H72" s="93"/>
      <c r="I72" s="94"/>
      <c r="J72" s="486"/>
      <c r="K72" s="93"/>
      <c r="L72" s="93"/>
      <c r="M72" s="93"/>
      <c r="N72" s="93"/>
      <c r="O72" s="93"/>
      <c r="P72" s="93"/>
      <c r="Q72" s="93"/>
      <c r="R72" s="629">
        <f>'п. 18 а'!J74/1000000</f>
        <v>0.84803178000000001</v>
      </c>
      <c r="S72" s="630"/>
      <c r="T72" s="630">
        <f>R72-U72-V72</f>
        <v>8.5226679999999999E-2</v>
      </c>
      <c r="U72" s="630">
        <f>ROUND(('п. 18 а'!J64+'п. 18 а'!J65)/1000000*1.18,8)</f>
        <v>0.12027622</v>
      </c>
      <c r="V72" s="630">
        <f>ROUND('п. 18 а'!J61/1000000*1.18,8)</f>
        <v>0.64252887999999997</v>
      </c>
      <c r="W72" s="93"/>
      <c r="X72" s="93"/>
      <c r="Y72" s="93"/>
      <c r="Z72" s="93"/>
      <c r="AA72" s="93"/>
      <c r="AB72" s="93"/>
      <c r="AC72" s="94"/>
      <c r="AD72" s="486"/>
      <c r="AE72" s="93"/>
      <c r="AF72" s="93"/>
      <c r="AG72" s="93"/>
      <c r="AH72" s="93"/>
      <c r="AI72" s="93"/>
      <c r="AJ72" s="93"/>
      <c r="AK72" s="93">
        <v>3</v>
      </c>
    </row>
    <row r="73" spans="1:37" s="632" customFormat="1" ht="87" customHeight="1" x14ac:dyDescent="0.25">
      <c r="A73" s="785"/>
      <c r="B73" s="794" t="str">
        <f>'1.1 корр 2016'!B70</f>
        <v>б) установка приборов учета электрической энергии (6 шт) в сторону частных жилых домов, запитанных от ТП-945, расположенной по ул. Ключевская, 101 г: однофазные приборы учета (6 шт) - ул. Саянская, 337; пер. Промышленный, 15, 17, 25 стр.1, 27 кв.2, 36;</v>
      </c>
      <c r="C73" s="626"/>
      <c r="D73" s="93"/>
      <c r="E73" s="93"/>
      <c r="F73" s="93"/>
      <c r="G73" s="93"/>
      <c r="H73" s="93"/>
      <c r="I73" s="94"/>
      <c r="J73" s="486"/>
      <c r="K73" s="93"/>
      <c r="L73" s="93"/>
      <c r="M73" s="93"/>
      <c r="N73" s="93"/>
      <c r="O73" s="93"/>
      <c r="P73" s="93"/>
      <c r="Q73" s="93"/>
      <c r="R73" s="629">
        <f>'п. 18 б'!J75/1000000</f>
        <v>0.56521292000000001</v>
      </c>
      <c r="S73" s="630"/>
      <c r="T73" s="630">
        <f>R73-U73-V73</f>
        <v>9.0164980000000006E-2</v>
      </c>
      <c r="U73" s="630">
        <f>ROUND(('п. 18 б'!J65+'п. 18 б'!J66)/1000000*1.18,8)</f>
        <v>0.13457664</v>
      </c>
      <c r="V73" s="630">
        <f>ROUND(('п. 18 б'!J62)/1000000*1.18,8)</f>
        <v>0.34047129999999998</v>
      </c>
      <c r="W73" s="93"/>
      <c r="X73" s="93"/>
      <c r="Y73" s="93"/>
      <c r="Z73" s="93"/>
      <c r="AA73" s="93"/>
      <c r="AB73" s="93"/>
      <c r="AC73" s="94"/>
      <c r="AD73" s="486"/>
      <c r="AE73" s="93"/>
      <c r="AF73" s="93"/>
      <c r="AG73" s="93"/>
      <c r="AH73" s="93"/>
      <c r="AI73" s="93"/>
      <c r="AJ73" s="93"/>
      <c r="AK73" s="93">
        <v>6</v>
      </c>
    </row>
    <row r="74" spans="1:37" s="632" customFormat="1" ht="99.75" customHeight="1" x14ac:dyDescent="0.25">
      <c r="A74" s="786"/>
      <c r="B74" s="941" t="str">
        <f>'1.1 корр 2016'!B71</f>
        <v>в) установка приборов учета электрической энергии (6 шт) в сторону коттеджей, запитанных от трансформаторной подстанции № 134-8-1 (3а), расположенной по ул. Вечерняя, 30 Г: трехфазные приборы учета (6 шт) - ул. Воскресенская, 8 - 3 шт; ул. Утренняя, 2, 29; ул. 3-й проезд, 2.</v>
      </c>
      <c r="C74" s="96"/>
      <c r="D74" s="788"/>
      <c r="E74" s="788"/>
      <c r="F74" s="788"/>
      <c r="G74" s="788"/>
      <c r="H74" s="788"/>
      <c r="I74" s="95"/>
      <c r="J74" s="789"/>
      <c r="K74" s="788"/>
      <c r="L74" s="788"/>
      <c r="M74" s="788"/>
      <c r="N74" s="788"/>
      <c r="O74" s="788"/>
      <c r="P74" s="788"/>
      <c r="Q74" s="788"/>
      <c r="R74" s="629">
        <f>'п. 18 в'!J74/1000000</f>
        <v>0.5862629399999999</v>
      </c>
      <c r="S74" s="630"/>
      <c r="T74" s="630">
        <f>R74-U74-V74</f>
        <v>0.12195653999999989</v>
      </c>
      <c r="U74" s="630">
        <f>ROUND(('п. 18 в'!J64+'п. 18 в'!J65)/1000000*1.18,8)</f>
        <v>0.2784623</v>
      </c>
      <c r="V74" s="630">
        <f>ROUND('п. 18 в'!J61/1000000*1.18,8)</f>
        <v>0.18584410000000001</v>
      </c>
      <c r="W74" s="788"/>
      <c r="X74" s="788"/>
      <c r="Y74" s="788"/>
      <c r="Z74" s="788"/>
      <c r="AA74" s="788"/>
      <c r="AB74" s="788"/>
      <c r="AC74" s="95"/>
      <c r="AD74" s="789"/>
      <c r="AE74" s="788"/>
      <c r="AF74" s="788"/>
      <c r="AG74" s="788"/>
      <c r="AH74" s="788"/>
      <c r="AI74" s="788"/>
      <c r="AJ74" s="788"/>
      <c r="AK74" s="788">
        <v>6</v>
      </c>
    </row>
    <row r="75" spans="1:37" s="90" customFormat="1" ht="15.75" x14ac:dyDescent="0.25">
      <c r="A75" s="746"/>
      <c r="B75" s="743"/>
      <c r="C75" s="83"/>
      <c r="D75" s="83"/>
      <c r="E75" s="83"/>
      <c r="F75" s="83"/>
      <c r="G75" s="83"/>
      <c r="H75" s="83"/>
      <c r="I75" s="84"/>
      <c r="J75" s="85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4"/>
      <c r="AD75" s="85"/>
      <c r="AE75" s="83"/>
      <c r="AF75" s="83"/>
      <c r="AG75" s="83"/>
      <c r="AH75" s="83"/>
      <c r="AI75" s="83"/>
      <c r="AJ75" s="83"/>
      <c r="AK75" s="747"/>
    </row>
    <row r="76" spans="1:37" ht="31.5" x14ac:dyDescent="0.25">
      <c r="A76" s="380" t="s">
        <v>87</v>
      </c>
      <c r="B76" s="114" t="s">
        <v>86</v>
      </c>
      <c r="C76" s="114"/>
      <c r="D76" s="114"/>
      <c r="E76" s="114"/>
      <c r="F76" s="114"/>
      <c r="G76" s="114"/>
      <c r="H76" s="114"/>
      <c r="I76" s="115"/>
      <c r="J76" s="116"/>
      <c r="K76" s="114"/>
      <c r="L76" s="114"/>
      <c r="M76" s="114"/>
      <c r="N76" s="114"/>
      <c r="O76" s="114"/>
      <c r="P76" s="114"/>
      <c r="Q76" s="114"/>
      <c r="R76" s="117"/>
      <c r="S76" s="117"/>
      <c r="T76" s="117"/>
      <c r="U76" s="117"/>
      <c r="V76" s="117"/>
      <c r="W76" s="114"/>
      <c r="X76" s="114"/>
      <c r="Y76" s="114"/>
      <c r="Z76" s="114"/>
      <c r="AA76" s="114"/>
      <c r="AB76" s="114"/>
      <c r="AC76" s="115"/>
      <c r="AD76" s="116"/>
      <c r="AE76" s="114"/>
      <c r="AF76" s="114"/>
      <c r="AG76" s="114"/>
      <c r="AH76" s="114"/>
      <c r="AI76" s="114"/>
      <c r="AJ76" s="114"/>
      <c r="AK76" s="406"/>
    </row>
    <row r="77" spans="1:37" ht="15.75" x14ac:dyDescent="0.25">
      <c r="A77" s="381"/>
      <c r="B77" s="77"/>
      <c r="C77" s="77"/>
      <c r="D77" s="77"/>
      <c r="E77" s="77"/>
      <c r="F77" s="77"/>
      <c r="G77" s="77"/>
      <c r="H77" s="77"/>
      <c r="I77" s="79"/>
      <c r="J77" s="80"/>
      <c r="K77" s="77"/>
      <c r="L77" s="77"/>
      <c r="M77" s="77"/>
      <c r="N77" s="77"/>
      <c r="O77" s="77"/>
      <c r="P77" s="77"/>
      <c r="Q77" s="77"/>
      <c r="R77" s="117"/>
      <c r="S77" s="81"/>
      <c r="T77" s="81"/>
      <c r="U77" s="81"/>
      <c r="V77" s="81"/>
      <c r="W77" s="77"/>
      <c r="X77" s="77"/>
      <c r="Y77" s="77"/>
      <c r="Z77" s="77"/>
      <c r="AA77" s="77"/>
      <c r="AB77" s="77"/>
      <c r="AC77" s="79"/>
      <c r="AD77" s="80"/>
      <c r="AE77" s="77"/>
      <c r="AF77" s="77"/>
      <c r="AG77" s="77"/>
      <c r="AH77" s="77"/>
      <c r="AI77" s="77"/>
      <c r="AJ77" s="77"/>
      <c r="AK77" s="357"/>
    </row>
    <row r="78" spans="1:37" s="124" customFormat="1" ht="15.75" x14ac:dyDescent="0.25">
      <c r="A78" s="382" t="s">
        <v>85</v>
      </c>
      <c r="B78" s="118" t="s">
        <v>84</v>
      </c>
      <c r="C78" s="118"/>
      <c r="D78" s="118"/>
      <c r="E78" s="118"/>
      <c r="F78" s="118"/>
      <c r="G78" s="118"/>
      <c r="H78" s="118"/>
      <c r="I78" s="119"/>
      <c r="J78" s="120"/>
      <c r="K78" s="118"/>
      <c r="L78" s="118"/>
      <c r="M78" s="118"/>
      <c r="N78" s="118"/>
      <c r="O78" s="118"/>
      <c r="P78" s="118"/>
      <c r="Q78" s="118"/>
      <c r="R78" s="121">
        <f>R79+R117</f>
        <v>8.0597432369999993</v>
      </c>
      <c r="S78" s="121">
        <f>S79+S117</f>
        <v>9.9784020000000001E-2</v>
      </c>
      <c r="T78" s="121">
        <f>T79+T117</f>
        <v>1.9998950575999999</v>
      </c>
      <c r="U78" s="121">
        <f>U79+U117</f>
        <v>3.8172874802000001</v>
      </c>
      <c r="V78" s="121">
        <f>V79+V117</f>
        <v>2.1427766791999998</v>
      </c>
      <c r="W78" s="121"/>
      <c r="X78" s="121"/>
      <c r="Y78" s="121"/>
      <c r="Z78" s="121"/>
      <c r="AA78" s="121"/>
      <c r="AB78" s="122"/>
      <c r="AC78" s="122"/>
      <c r="AD78" s="123"/>
      <c r="AE78" s="123"/>
      <c r="AF78" s="121"/>
      <c r="AG78" s="121"/>
      <c r="AH78" s="121"/>
      <c r="AI78" s="121"/>
      <c r="AJ78" s="121"/>
      <c r="AK78" s="407"/>
    </row>
    <row r="79" spans="1:37" s="78" customFormat="1" ht="225" x14ac:dyDescent="0.25">
      <c r="A79" s="511" t="s">
        <v>168</v>
      </c>
      <c r="B79" s="512" t="str">
        <f>'1.1 корр 2016'!B76</f>
        <v>Разработка и внедрение устройств телемеханики на электроустановках: ГПП-32, расположенной на о. Н. Атамановский; ТП-962, расположенной по ул. Водопьянова, 17 а; ТП-923, расположенной по ул. Урванцева, 14 а; ТП-961, расположенной по ул, Водопьянова, 11 а; ТП-9078, расположенной по ул. Ястынская, 2 к; ТП-9080, расположенной по пер. Светлогорский, 10 а; ТП-9088, расположенной по ул. Водопьянова, 8 г; ТП-916, расположенной по ул. Шумяцкого, 4 г; ТП-981, расположенной по ул. Ястынская, 13 г; ТП-9123, расположенной по ул. 9 Мая, 10 г; ТП-9122, расположенной по ул. Шумяцкого, 11 а, в следующем объеме (оборудование указано укрупненно, без подробной детализации):</v>
      </c>
      <c r="C79" s="513"/>
      <c r="D79" s="513"/>
      <c r="E79" s="513"/>
      <c r="F79" s="513"/>
      <c r="G79" s="513"/>
      <c r="H79" s="513"/>
      <c r="I79" s="514"/>
      <c r="J79" s="515"/>
      <c r="K79" s="513"/>
      <c r="L79" s="513"/>
      <c r="M79" s="513"/>
      <c r="N79" s="513"/>
      <c r="O79" s="513"/>
      <c r="P79" s="513"/>
      <c r="Q79" s="513"/>
      <c r="R79" s="516">
        <f>R80+R95+R107</f>
        <v>7.9599592169999998</v>
      </c>
      <c r="S79" s="516"/>
      <c r="T79" s="516">
        <f>T80+T95+T107</f>
        <v>1.9998950575999999</v>
      </c>
      <c r="U79" s="516">
        <f>U80+U95+U107</f>
        <v>3.8172874802000001</v>
      </c>
      <c r="V79" s="516">
        <f>V80+V95+V107</f>
        <v>2.1427766791999998</v>
      </c>
      <c r="W79" s="513"/>
      <c r="X79" s="513"/>
      <c r="Y79" s="513"/>
      <c r="Z79" s="513"/>
      <c r="AA79" s="513"/>
      <c r="AB79" s="513"/>
      <c r="AC79" s="517"/>
      <c r="AD79" s="518"/>
      <c r="AE79" s="513"/>
      <c r="AF79" s="513"/>
      <c r="AG79" s="513"/>
      <c r="AH79" s="513"/>
      <c r="AI79" s="513"/>
      <c r="AJ79" s="513"/>
      <c r="AK79" s="519"/>
    </row>
    <row r="80" spans="1:37" s="78" customFormat="1" ht="15.75" x14ac:dyDescent="0.25">
      <c r="A80" s="466" t="s">
        <v>258</v>
      </c>
      <c r="B80" s="467" t="str">
        <f>'1.1 корр 2016'!B77</f>
        <v>ГПП-32 110/6 кВ о. Н. Атамановский:</v>
      </c>
      <c r="C80" s="102"/>
      <c r="D80" s="102"/>
      <c r="E80" s="102"/>
      <c r="F80" s="102"/>
      <c r="G80" s="102"/>
      <c r="H80" s="102"/>
      <c r="I80" s="103"/>
      <c r="J80" s="104"/>
      <c r="K80" s="102"/>
      <c r="L80" s="102"/>
      <c r="M80" s="102"/>
      <c r="N80" s="102"/>
      <c r="O80" s="102"/>
      <c r="P80" s="102"/>
      <c r="Q80" s="102"/>
      <c r="R80" s="508">
        <f>S80+T80+U80+V80</f>
        <v>3.4004774725999996</v>
      </c>
      <c r="T80" s="105">
        <f>0.82036814*1.18</f>
        <v>0.96803440519999995</v>
      </c>
      <c r="U80" s="105">
        <f>1.17086629*1.18</f>
        <v>1.3816222221999999</v>
      </c>
      <c r="V80" s="105">
        <f>0.89052614*1.18</f>
        <v>1.0508208451999999</v>
      </c>
      <c r="W80" s="102"/>
      <c r="X80" s="102"/>
      <c r="Y80" s="102"/>
      <c r="Z80" s="102"/>
      <c r="AA80" s="102"/>
      <c r="AB80" s="102"/>
      <c r="AC80" s="103"/>
      <c r="AD80" s="104"/>
      <c r="AE80" s="102"/>
      <c r="AF80" s="102"/>
      <c r="AG80" s="102"/>
      <c r="AH80" s="102"/>
      <c r="AI80" s="102"/>
      <c r="AJ80" s="102"/>
      <c r="AK80" s="404"/>
    </row>
    <row r="81" spans="1:37" s="78" customFormat="1" ht="30" x14ac:dyDescent="0.25">
      <c r="A81" s="468"/>
      <c r="B81" s="469" t="str">
        <f>'1.1 корр 2016'!B78</f>
        <v xml:space="preserve">1) установка оборудования на насосной станции № 6 первого подъема, а именно: </v>
      </c>
      <c r="C81" s="102"/>
      <c r="D81" s="102"/>
      <c r="E81" s="102"/>
      <c r="F81" s="102"/>
      <c r="G81" s="102"/>
      <c r="H81" s="102"/>
      <c r="I81" s="103"/>
      <c r="J81" s="104"/>
      <c r="K81" s="102"/>
      <c r="L81" s="102"/>
      <c r="M81" s="102"/>
      <c r="N81" s="102"/>
      <c r="O81" s="102"/>
      <c r="P81" s="102"/>
      <c r="Q81" s="102"/>
      <c r="R81" s="508"/>
      <c r="S81" s="105"/>
      <c r="T81" s="105"/>
      <c r="U81" s="105"/>
      <c r="V81" s="105"/>
      <c r="W81" s="102"/>
      <c r="X81" s="102"/>
      <c r="Y81" s="102"/>
      <c r="Z81" s="102"/>
      <c r="AA81" s="102"/>
      <c r="AB81" s="102"/>
      <c r="AC81" s="103"/>
      <c r="AD81" s="104"/>
      <c r="AE81" s="102"/>
      <c r="AF81" s="102"/>
      <c r="AG81" s="102"/>
      <c r="AH81" s="102"/>
      <c r="AI81" s="102"/>
      <c r="AJ81" s="102"/>
      <c r="AK81" s="404"/>
    </row>
    <row r="82" spans="1:37" s="78" customFormat="1" ht="15.75" x14ac:dyDescent="0.25">
      <c r="A82" s="468"/>
      <c r="B82" s="469" t="str">
        <f>'1.1 корр 2016'!B79</f>
        <v>а) коммутатор Ethernet c 8 портами - 1 шт;</v>
      </c>
      <c r="C82" s="102"/>
      <c r="D82" s="102"/>
      <c r="E82" s="102"/>
      <c r="F82" s="102"/>
      <c r="G82" s="102"/>
      <c r="H82" s="102"/>
      <c r="I82" s="103"/>
      <c r="J82" s="104"/>
      <c r="K82" s="102"/>
      <c r="L82" s="102"/>
      <c r="M82" s="102"/>
      <c r="N82" s="102"/>
      <c r="O82" s="102"/>
      <c r="P82" s="102"/>
      <c r="Q82" s="102"/>
      <c r="R82" s="508"/>
      <c r="S82" s="105"/>
      <c r="T82" s="105"/>
      <c r="U82" s="105"/>
      <c r="V82" s="105"/>
      <c r="W82" s="102"/>
      <c r="X82" s="102"/>
      <c r="Y82" s="102"/>
      <c r="Z82" s="102"/>
      <c r="AA82" s="102"/>
      <c r="AB82" s="102"/>
      <c r="AC82" s="103"/>
      <c r="AD82" s="104"/>
      <c r="AE82" s="102"/>
      <c r="AF82" s="102"/>
      <c r="AG82" s="102"/>
      <c r="AH82" s="102"/>
      <c r="AI82" s="102"/>
      <c r="AJ82" s="102"/>
      <c r="AK82" s="404"/>
    </row>
    <row r="83" spans="1:37" s="78" customFormat="1" ht="15.75" x14ac:dyDescent="0.25">
      <c r="A83" s="468"/>
      <c r="B83" s="469" t="str">
        <f>'1.1 корр 2016'!B80</f>
        <v>б) WDM SFP-трансивер с 1 портом,  - 1 шт.;</v>
      </c>
      <c r="C83" s="102"/>
      <c r="D83" s="102"/>
      <c r="E83" s="102"/>
      <c r="F83" s="102"/>
      <c r="G83" s="102"/>
      <c r="H83" s="102"/>
      <c r="I83" s="103"/>
      <c r="J83" s="104"/>
      <c r="K83" s="102"/>
      <c r="L83" s="102"/>
      <c r="M83" s="102"/>
      <c r="N83" s="102"/>
      <c r="O83" s="102"/>
      <c r="P83" s="102"/>
      <c r="Q83" s="102"/>
      <c r="R83" s="508"/>
      <c r="S83" s="105"/>
      <c r="T83" s="105"/>
      <c r="U83" s="105"/>
      <c r="V83" s="105"/>
      <c r="W83" s="102"/>
      <c r="X83" s="102"/>
      <c r="Y83" s="102"/>
      <c r="Z83" s="102"/>
      <c r="AA83" s="102"/>
      <c r="AB83" s="102"/>
      <c r="AC83" s="103"/>
      <c r="AD83" s="104"/>
      <c r="AE83" s="102"/>
      <c r="AF83" s="102"/>
      <c r="AG83" s="102"/>
      <c r="AH83" s="102"/>
      <c r="AI83" s="102"/>
      <c r="AJ83" s="102"/>
      <c r="AK83" s="404"/>
    </row>
    <row r="84" spans="1:37" s="78" customFormat="1" ht="15.75" x14ac:dyDescent="0.25">
      <c r="A84" s="468"/>
      <c r="B84" s="469" t="str">
        <f>'1.1 корр 2016'!B81</f>
        <v>в) бокс оптический 19" на 8 SC - 1 шт.</v>
      </c>
      <c r="C84" s="102"/>
      <c r="D84" s="102"/>
      <c r="E84" s="102"/>
      <c r="F84" s="102"/>
      <c r="G84" s="102"/>
      <c r="H84" s="102"/>
      <c r="I84" s="103"/>
      <c r="J84" s="104"/>
      <c r="K84" s="102"/>
      <c r="L84" s="102"/>
      <c r="M84" s="102"/>
      <c r="N84" s="102"/>
      <c r="O84" s="102"/>
      <c r="P84" s="102"/>
      <c r="Q84" s="102"/>
      <c r="R84" s="508"/>
      <c r="S84" s="105"/>
      <c r="T84" s="105"/>
      <c r="U84" s="105"/>
      <c r="V84" s="105"/>
      <c r="W84" s="102"/>
      <c r="X84" s="102"/>
      <c r="Y84" s="102"/>
      <c r="Z84" s="102"/>
      <c r="AA84" s="102"/>
      <c r="AB84" s="102"/>
      <c r="AC84" s="103"/>
      <c r="AD84" s="104"/>
      <c r="AE84" s="102"/>
      <c r="AF84" s="102"/>
      <c r="AG84" s="102"/>
      <c r="AH84" s="102"/>
      <c r="AI84" s="102"/>
      <c r="AJ84" s="102"/>
      <c r="AK84" s="404"/>
    </row>
    <row r="85" spans="1:37" s="78" customFormat="1" ht="15.75" x14ac:dyDescent="0.25">
      <c r="A85" s="468"/>
      <c r="B85" s="469" t="str">
        <f>'1.1 корр 2016'!B82</f>
        <v>2) установка оборудования на ГПП-32 110/6 кВ:</v>
      </c>
      <c r="C85" s="102"/>
      <c r="D85" s="102"/>
      <c r="E85" s="102"/>
      <c r="F85" s="102"/>
      <c r="G85" s="102"/>
      <c r="H85" s="102"/>
      <c r="I85" s="103"/>
      <c r="J85" s="104"/>
      <c r="K85" s="102"/>
      <c r="L85" s="102"/>
      <c r="M85" s="102"/>
      <c r="N85" s="102"/>
      <c r="O85" s="102"/>
      <c r="P85" s="102"/>
      <c r="Q85" s="102"/>
      <c r="R85" s="508"/>
      <c r="S85" s="105"/>
      <c r="T85" s="105"/>
      <c r="U85" s="105"/>
      <c r="V85" s="105"/>
      <c r="W85" s="102"/>
      <c r="X85" s="102"/>
      <c r="Y85" s="102"/>
      <c r="Z85" s="102"/>
      <c r="AA85" s="102"/>
      <c r="AB85" s="102"/>
      <c r="AC85" s="103"/>
      <c r="AD85" s="104"/>
      <c r="AE85" s="102"/>
      <c r="AF85" s="102"/>
      <c r="AG85" s="102"/>
      <c r="AH85" s="102"/>
      <c r="AI85" s="102"/>
      <c r="AJ85" s="102"/>
      <c r="AK85" s="404"/>
    </row>
    <row r="86" spans="1:37" s="78" customFormat="1" ht="45" x14ac:dyDescent="0.25">
      <c r="A86" s="468"/>
      <c r="B86" s="470" t="str">
        <f>'1.1 корр 2016'!B83</f>
        <v>а) многофункциональный измерительный преобразователь с интерфейсом Ethernet AET411-11E - 2 шт.;</v>
      </c>
      <c r="C86" s="102"/>
      <c r="D86" s="102"/>
      <c r="E86" s="102"/>
      <c r="F86" s="102"/>
      <c r="G86" s="102"/>
      <c r="H86" s="102"/>
      <c r="I86" s="103"/>
      <c r="J86" s="104"/>
      <c r="K86" s="102"/>
      <c r="L86" s="102"/>
      <c r="M86" s="102"/>
      <c r="N86" s="102"/>
      <c r="O86" s="102"/>
      <c r="P86" s="102"/>
      <c r="Q86" s="102"/>
      <c r="R86" s="508"/>
      <c r="S86" s="105"/>
      <c r="T86" s="105"/>
      <c r="U86" s="105"/>
      <c r="V86" s="105"/>
      <c r="W86" s="102"/>
      <c r="X86" s="102"/>
      <c r="Y86" s="102"/>
      <c r="Z86" s="102"/>
      <c r="AA86" s="102"/>
      <c r="AB86" s="102"/>
      <c r="AC86" s="103"/>
      <c r="AD86" s="104"/>
      <c r="AE86" s="102"/>
      <c r="AF86" s="102"/>
      <c r="AG86" s="102"/>
      <c r="AH86" s="102"/>
      <c r="AI86" s="102"/>
      <c r="AJ86" s="102"/>
      <c r="AK86" s="404"/>
    </row>
    <row r="87" spans="1:37" s="78" customFormat="1" ht="15.75" x14ac:dyDescent="0.25">
      <c r="A87" s="468"/>
      <c r="B87" s="469" t="str">
        <f>'1.1 корр 2016'!B84</f>
        <v>б) шкаф ТМ TS8 в комплекте - 1 шт.;</v>
      </c>
      <c r="C87" s="102"/>
      <c r="D87" s="102"/>
      <c r="E87" s="102"/>
      <c r="F87" s="102"/>
      <c r="G87" s="102"/>
      <c r="H87" s="102"/>
      <c r="I87" s="103"/>
      <c r="J87" s="104"/>
      <c r="K87" s="102"/>
      <c r="L87" s="102"/>
      <c r="M87" s="102"/>
      <c r="N87" s="102"/>
      <c r="O87" s="102"/>
      <c r="P87" s="102"/>
      <c r="Q87" s="102"/>
      <c r="R87" s="508"/>
      <c r="S87" s="105"/>
      <c r="T87" s="105"/>
      <c r="U87" s="105"/>
      <c r="V87" s="105"/>
      <c r="W87" s="102"/>
      <c r="X87" s="102"/>
      <c r="Y87" s="102"/>
      <c r="Z87" s="102"/>
      <c r="AA87" s="102"/>
      <c r="AB87" s="102"/>
      <c r="AC87" s="103"/>
      <c r="AD87" s="104"/>
      <c r="AE87" s="102"/>
      <c r="AF87" s="102"/>
      <c r="AG87" s="102"/>
      <c r="AH87" s="102"/>
      <c r="AI87" s="102"/>
      <c r="AJ87" s="102"/>
      <c r="AK87" s="404"/>
    </row>
    <row r="88" spans="1:37" s="78" customFormat="1" ht="15.75" x14ac:dyDescent="0.25">
      <c r="A88" s="468"/>
      <c r="B88" s="469" t="str">
        <f>'1.1 корр 2016'!B85</f>
        <v>в) WDM SFP-трансивер с 1 портом,  - 1 шт.;</v>
      </c>
      <c r="C88" s="102"/>
      <c r="D88" s="102"/>
      <c r="E88" s="102"/>
      <c r="F88" s="102"/>
      <c r="G88" s="102"/>
      <c r="H88" s="102"/>
      <c r="I88" s="103"/>
      <c r="J88" s="104"/>
      <c r="K88" s="102"/>
      <c r="L88" s="102"/>
      <c r="M88" s="102"/>
      <c r="N88" s="102"/>
      <c r="O88" s="102"/>
      <c r="P88" s="102"/>
      <c r="Q88" s="102"/>
      <c r="R88" s="508"/>
      <c r="S88" s="105"/>
      <c r="T88" s="105"/>
      <c r="U88" s="105"/>
      <c r="V88" s="105"/>
      <c r="W88" s="102"/>
      <c r="X88" s="102"/>
      <c r="Y88" s="102"/>
      <c r="Z88" s="102"/>
      <c r="AA88" s="102"/>
      <c r="AB88" s="102"/>
      <c r="AC88" s="103"/>
      <c r="AD88" s="104"/>
      <c r="AE88" s="102"/>
      <c r="AF88" s="102"/>
      <c r="AG88" s="102"/>
      <c r="AH88" s="102"/>
      <c r="AI88" s="102"/>
      <c r="AJ88" s="102"/>
      <c r="AK88" s="404"/>
    </row>
    <row r="89" spans="1:37" s="78" customFormat="1" ht="15.75" x14ac:dyDescent="0.25">
      <c r="A89" s="471"/>
      <c r="B89" s="472" t="str">
        <f>'1.1 корр 2016'!B86</f>
        <v>г) коммутатор Ethernet c 8 портами - 1 шт;</v>
      </c>
      <c r="C89" s="108"/>
      <c r="D89" s="108"/>
      <c r="E89" s="108"/>
      <c r="F89" s="108"/>
      <c r="G89" s="108"/>
      <c r="H89" s="108"/>
      <c r="I89" s="109"/>
      <c r="J89" s="110"/>
      <c r="K89" s="108"/>
      <c r="L89" s="108"/>
      <c r="M89" s="108"/>
      <c r="N89" s="108"/>
      <c r="O89" s="108"/>
      <c r="P89" s="108"/>
      <c r="Q89" s="108"/>
      <c r="R89" s="509"/>
      <c r="S89" s="112"/>
      <c r="T89" s="112"/>
      <c r="U89" s="112"/>
      <c r="V89" s="112"/>
      <c r="W89" s="108"/>
      <c r="X89" s="108"/>
      <c r="Y89" s="108"/>
      <c r="Z89" s="108"/>
      <c r="AA89" s="108"/>
      <c r="AB89" s="108"/>
      <c r="AC89" s="109"/>
      <c r="AD89" s="110"/>
      <c r="AE89" s="108"/>
      <c r="AF89" s="108"/>
      <c r="AG89" s="108"/>
      <c r="AH89" s="108"/>
      <c r="AI89" s="108"/>
      <c r="AJ89" s="108"/>
      <c r="AK89" s="405"/>
    </row>
    <row r="90" spans="1:37" s="78" customFormat="1" ht="15.75" x14ac:dyDescent="0.25">
      <c r="A90" s="468"/>
      <c r="B90" s="469" t="str">
        <f>'1.1 корр 2016'!B87</f>
        <v>д) WDM SFP-трансивер с 1 портом,  - 1 шт.;</v>
      </c>
      <c r="C90" s="102"/>
      <c r="D90" s="102"/>
      <c r="E90" s="102"/>
      <c r="F90" s="102"/>
      <c r="G90" s="102"/>
      <c r="H90" s="102"/>
      <c r="I90" s="103"/>
      <c r="J90" s="104"/>
      <c r="K90" s="102"/>
      <c r="L90" s="102"/>
      <c r="M90" s="102"/>
      <c r="N90" s="102"/>
      <c r="O90" s="102"/>
      <c r="P90" s="102"/>
      <c r="Q90" s="102"/>
      <c r="R90" s="508"/>
      <c r="S90" s="105"/>
      <c r="T90" s="105"/>
      <c r="U90" s="105"/>
      <c r="V90" s="105"/>
      <c r="W90" s="102"/>
      <c r="X90" s="102"/>
      <c r="Y90" s="102"/>
      <c r="Z90" s="102"/>
      <c r="AA90" s="102"/>
      <c r="AB90" s="102"/>
      <c r="AC90" s="103"/>
      <c r="AD90" s="104"/>
      <c r="AE90" s="102"/>
      <c r="AF90" s="102"/>
      <c r="AG90" s="102"/>
      <c r="AH90" s="102"/>
      <c r="AI90" s="102"/>
      <c r="AJ90" s="102"/>
      <c r="AK90" s="404"/>
    </row>
    <row r="91" spans="1:37" s="78" customFormat="1" ht="15.75" x14ac:dyDescent="0.25">
      <c r="A91" s="468"/>
      <c r="B91" s="469" t="str">
        <f>'1.1 корр 2016'!B88</f>
        <v>е) бокс оптический 19" на 8 SC - 1 шт.</v>
      </c>
      <c r="C91" s="102"/>
      <c r="D91" s="102"/>
      <c r="E91" s="102"/>
      <c r="F91" s="102"/>
      <c r="G91" s="102"/>
      <c r="H91" s="102"/>
      <c r="I91" s="103"/>
      <c r="J91" s="104"/>
      <c r="K91" s="102"/>
      <c r="L91" s="102"/>
      <c r="M91" s="102"/>
      <c r="N91" s="102"/>
      <c r="O91" s="102"/>
      <c r="P91" s="102"/>
      <c r="Q91" s="102"/>
      <c r="R91" s="508"/>
      <c r="S91" s="105"/>
      <c r="T91" s="105"/>
      <c r="U91" s="105"/>
      <c r="V91" s="105"/>
      <c r="W91" s="102"/>
      <c r="X91" s="102"/>
      <c r="Y91" s="102"/>
      <c r="Z91" s="102"/>
      <c r="AA91" s="102"/>
      <c r="AB91" s="102"/>
      <c r="AC91" s="103"/>
      <c r="AD91" s="104"/>
      <c r="AE91" s="102"/>
      <c r="AF91" s="102"/>
      <c r="AG91" s="102"/>
      <c r="AH91" s="102"/>
      <c r="AI91" s="102"/>
      <c r="AJ91" s="102"/>
      <c r="AK91" s="404"/>
    </row>
    <row r="92" spans="1:37" s="78" customFormat="1" ht="30" x14ac:dyDescent="0.25">
      <c r="A92" s="468"/>
      <c r="B92" s="469" t="str">
        <f>'1.1 корр 2016'!B89</f>
        <v>ж) комплекс программно-технический "ТМЗCom" - 1 компл.;</v>
      </c>
      <c r="C92" s="102"/>
      <c r="D92" s="102"/>
      <c r="E92" s="102"/>
      <c r="F92" s="102"/>
      <c r="G92" s="102"/>
      <c r="H92" s="102"/>
      <c r="I92" s="103"/>
      <c r="J92" s="104"/>
      <c r="K92" s="102"/>
      <c r="L92" s="102"/>
      <c r="M92" s="102"/>
      <c r="N92" s="102"/>
      <c r="O92" s="102"/>
      <c r="P92" s="102"/>
      <c r="Q92" s="102"/>
      <c r="R92" s="508"/>
      <c r="S92" s="105"/>
      <c r="T92" s="105"/>
      <c r="U92" s="105"/>
      <c r="V92" s="105"/>
      <c r="W92" s="102"/>
      <c r="X92" s="102"/>
      <c r="Y92" s="102"/>
      <c r="Z92" s="102"/>
      <c r="AA92" s="102"/>
      <c r="AB92" s="102"/>
      <c r="AC92" s="103"/>
      <c r="AD92" s="104"/>
      <c r="AE92" s="102"/>
      <c r="AF92" s="102"/>
      <c r="AG92" s="102"/>
      <c r="AH92" s="102"/>
      <c r="AI92" s="102"/>
      <c r="AJ92" s="102"/>
      <c r="AK92" s="404"/>
    </row>
    <row r="93" spans="1:37" s="78" customFormat="1" ht="15" customHeight="1" x14ac:dyDescent="0.25">
      <c r="A93" s="468"/>
      <c r="B93" s="469" t="str">
        <f>'1.1 корр 2016'!B90</f>
        <v>з) модуль сигналов точного времени "DF01" - 1 компл.;</v>
      </c>
      <c r="C93" s="102"/>
      <c r="D93" s="102"/>
      <c r="E93" s="102"/>
      <c r="F93" s="102"/>
      <c r="G93" s="102"/>
      <c r="H93" s="102"/>
      <c r="I93" s="103"/>
      <c r="J93" s="104"/>
      <c r="K93" s="102"/>
      <c r="L93" s="102"/>
      <c r="M93" s="102"/>
      <c r="N93" s="102"/>
      <c r="O93" s="102"/>
      <c r="P93" s="102"/>
      <c r="Q93" s="102"/>
      <c r="R93" s="508"/>
      <c r="S93" s="105"/>
      <c r="T93" s="105"/>
      <c r="U93" s="105"/>
      <c r="V93" s="105"/>
      <c r="W93" s="102"/>
      <c r="X93" s="102"/>
      <c r="Y93" s="102"/>
      <c r="Z93" s="102"/>
      <c r="AA93" s="102"/>
      <c r="AB93" s="102"/>
      <c r="AC93" s="103"/>
      <c r="AD93" s="104"/>
      <c r="AE93" s="102"/>
      <c r="AF93" s="102"/>
      <c r="AG93" s="102"/>
      <c r="AH93" s="102"/>
      <c r="AI93" s="102"/>
      <c r="AJ93" s="102"/>
      <c r="AK93" s="404"/>
    </row>
    <row r="94" spans="1:37" s="78" customFormat="1" ht="30" x14ac:dyDescent="0.25">
      <c r="A94" s="471"/>
      <c r="B94" s="472" t="str">
        <f>'1.1 корр 2016'!B91</f>
        <v>и) комплекс программно-технический "Контур М3" - 1 компл.</v>
      </c>
      <c r="C94" s="108"/>
      <c r="D94" s="108"/>
      <c r="E94" s="108"/>
      <c r="F94" s="108"/>
      <c r="G94" s="108"/>
      <c r="H94" s="108"/>
      <c r="I94" s="109"/>
      <c r="J94" s="110"/>
      <c r="K94" s="108"/>
      <c r="L94" s="108"/>
      <c r="M94" s="108"/>
      <c r="N94" s="108"/>
      <c r="O94" s="108"/>
      <c r="P94" s="108"/>
      <c r="Q94" s="108"/>
      <c r="R94" s="509"/>
      <c r="S94" s="112"/>
      <c r="T94" s="112"/>
      <c r="U94" s="112"/>
      <c r="V94" s="112"/>
      <c r="W94" s="108"/>
      <c r="X94" s="108"/>
      <c r="Y94" s="108"/>
      <c r="Z94" s="108"/>
      <c r="AA94" s="108"/>
      <c r="AB94" s="108"/>
      <c r="AC94" s="109"/>
      <c r="AD94" s="110"/>
      <c r="AE94" s="108"/>
      <c r="AF94" s="108"/>
      <c r="AG94" s="108"/>
      <c r="AH94" s="108"/>
      <c r="AI94" s="108"/>
      <c r="AJ94" s="108"/>
      <c r="AK94" s="405"/>
    </row>
    <row r="95" spans="1:37" s="78" customFormat="1" ht="57.75" x14ac:dyDescent="0.25">
      <c r="A95" s="466" t="s">
        <v>258</v>
      </c>
      <c r="B95" s="467" t="str">
        <f>'1.1 корр 2016'!B92</f>
        <v>Установка оборудования на трансформаторных подстанциях: ТП-962; ТП-923; ТП-961; ТП-9078; ТП-9080; ТП-9088; ТП-916; ТП-981; ТП-9123; ТП-9122 :</v>
      </c>
      <c r="C95" s="102"/>
      <c r="D95" s="102"/>
      <c r="E95" s="102"/>
      <c r="F95" s="102"/>
      <c r="G95" s="102"/>
      <c r="H95" s="102"/>
      <c r="I95" s="103"/>
      <c r="J95" s="104"/>
      <c r="K95" s="102"/>
      <c r="L95" s="102"/>
      <c r="M95" s="102"/>
      <c r="N95" s="102"/>
      <c r="O95" s="102"/>
      <c r="P95" s="102"/>
      <c r="Q95" s="102"/>
      <c r="R95" s="508">
        <f>S95+T95+U95+V95</f>
        <v>2.5077254980000001</v>
      </c>
      <c r="S95" s="105"/>
      <c r="T95" s="105">
        <f>0.06072873*1.18*10</f>
        <v>0.71659901400000003</v>
      </c>
      <c r="U95" s="105">
        <f>0.05925175*1.18*10</f>
        <v>0.69917065</v>
      </c>
      <c r="V95" s="105">
        <f>0.09253863*1.18*10</f>
        <v>1.091955834</v>
      </c>
      <c r="W95" s="102"/>
      <c r="X95" s="102"/>
      <c r="Y95" s="102"/>
      <c r="Z95" s="102"/>
      <c r="AA95" s="102"/>
      <c r="AB95" s="102"/>
      <c r="AC95" s="103"/>
      <c r="AD95" s="104"/>
      <c r="AE95" s="102"/>
      <c r="AF95" s="102"/>
      <c r="AG95" s="102"/>
      <c r="AH95" s="102"/>
      <c r="AI95" s="102"/>
      <c r="AJ95" s="102"/>
      <c r="AK95" s="404"/>
    </row>
    <row r="96" spans="1:37" s="78" customFormat="1" ht="15.75" x14ac:dyDescent="0.25">
      <c r="A96" s="468"/>
      <c r="B96" s="469" t="str">
        <f>'1.1 корр 2016'!B93</f>
        <v>а) ТШ-2 шкаф с подогревом - 10 шт;</v>
      </c>
      <c r="C96" s="102"/>
      <c r="D96" s="102"/>
      <c r="E96" s="102"/>
      <c r="F96" s="102"/>
      <c r="G96" s="102"/>
      <c r="H96" s="102"/>
      <c r="I96" s="103"/>
      <c r="J96" s="104"/>
      <c r="K96" s="102"/>
      <c r="L96" s="102"/>
      <c r="M96" s="102"/>
      <c r="N96" s="102"/>
      <c r="O96" s="102"/>
      <c r="P96" s="102"/>
      <c r="Q96" s="102"/>
      <c r="R96" s="508"/>
      <c r="S96" s="105"/>
      <c r="T96" s="105"/>
      <c r="U96" s="105"/>
      <c r="V96" s="105"/>
      <c r="W96" s="102"/>
      <c r="X96" s="102"/>
      <c r="Y96" s="102"/>
      <c r="Z96" s="102"/>
      <c r="AA96" s="102"/>
      <c r="AB96" s="102"/>
      <c r="AC96" s="103"/>
      <c r="AD96" s="104"/>
      <c r="AE96" s="102"/>
      <c r="AF96" s="102"/>
      <c r="AG96" s="102"/>
      <c r="AH96" s="102"/>
      <c r="AI96" s="102"/>
      <c r="AJ96" s="102"/>
      <c r="AK96" s="404"/>
    </row>
    <row r="97" spans="1:40" s="78" customFormat="1" ht="15.75" x14ac:dyDescent="0.25">
      <c r="A97" s="468"/>
      <c r="B97" s="469" t="str">
        <f>'1.1 корр 2016'!B94</f>
        <v>б) контроллер "Мираж-GSM-М8-03" - 10 шт.;</v>
      </c>
      <c r="C97" s="102"/>
      <c r="D97" s="102"/>
      <c r="E97" s="102"/>
      <c r="F97" s="102"/>
      <c r="G97" s="102"/>
      <c r="H97" s="102"/>
      <c r="I97" s="103"/>
      <c r="J97" s="104"/>
      <c r="K97" s="102"/>
      <c r="L97" s="102"/>
      <c r="M97" s="102"/>
      <c r="N97" s="102"/>
      <c r="O97" s="102"/>
      <c r="P97" s="102"/>
      <c r="Q97" s="102"/>
      <c r="R97" s="555"/>
      <c r="S97" s="105"/>
      <c r="T97" s="105"/>
      <c r="U97" s="105"/>
      <c r="V97" s="105"/>
      <c r="W97" s="102"/>
      <c r="X97" s="102"/>
      <c r="Y97" s="102"/>
      <c r="Z97" s="102"/>
      <c r="AA97" s="102"/>
      <c r="AB97" s="102"/>
      <c r="AC97" s="103"/>
      <c r="AD97" s="104"/>
      <c r="AE97" s="102"/>
      <c r="AF97" s="102"/>
      <c r="AG97" s="102"/>
      <c r="AH97" s="102"/>
      <c r="AI97" s="102"/>
      <c r="AJ97" s="102"/>
      <c r="AK97" s="404"/>
    </row>
    <row r="98" spans="1:40" s="78" customFormat="1" ht="15.75" x14ac:dyDescent="0.25">
      <c r="A98" s="468"/>
      <c r="B98" s="469" t="str">
        <f>'1.1 корр 2016'!B95</f>
        <v>в) блок реле "Мираж-БРЗ" - 10 шт.;</v>
      </c>
      <c r="C98" s="102"/>
      <c r="D98" s="102"/>
      <c r="E98" s="102"/>
      <c r="F98" s="102"/>
      <c r="G98" s="102"/>
      <c r="H98" s="102"/>
      <c r="I98" s="103"/>
      <c r="J98" s="104"/>
      <c r="K98" s="102"/>
      <c r="L98" s="102"/>
      <c r="M98" s="102"/>
      <c r="N98" s="102"/>
      <c r="O98" s="102"/>
      <c r="P98" s="102"/>
      <c r="Q98" s="102"/>
      <c r="R98" s="508"/>
      <c r="S98" s="105"/>
      <c r="T98" s="105"/>
      <c r="U98" s="105"/>
      <c r="V98" s="105"/>
      <c r="W98" s="102"/>
      <c r="X98" s="102"/>
      <c r="Y98" s="102"/>
      <c r="Z98" s="102"/>
      <c r="AA98" s="102"/>
      <c r="AB98" s="102"/>
      <c r="AC98" s="103"/>
      <c r="AD98" s="104"/>
      <c r="AE98" s="102"/>
      <c r="AF98" s="102"/>
      <c r="AG98" s="102"/>
      <c r="AH98" s="102"/>
      <c r="AI98" s="102"/>
      <c r="AJ98" s="102"/>
      <c r="AK98" s="404"/>
    </row>
    <row r="99" spans="1:40" s="78" customFormat="1" ht="15.75" x14ac:dyDescent="0.25">
      <c r="A99" s="468"/>
      <c r="B99" s="469" t="str">
        <f>'1.1 корр 2016'!B96</f>
        <v>г) модуль Ethernet "Мираж-ЕТ-01" - 10 шт.;</v>
      </c>
      <c r="C99" s="102"/>
      <c r="D99" s="102"/>
      <c r="E99" s="102"/>
      <c r="F99" s="102"/>
      <c r="G99" s="102"/>
      <c r="H99" s="102"/>
      <c r="I99" s="103"/>
      <c r="J99" s="104"/>
      <c r="K99" s="102"/>
      <c r="L99" s="102"/>
      <c r="M99" s="102"/>
      <c r="N99" s="102"/>
      <c r="O99" s="102"/>
      <c r="P99" s="102"/>
      <c r="Q99" s="102"/>
      <c r="R99" s="508"/>
      <c r="S99" s="105"/>
      <c r="T99" s="105"/>
      <c r="U99" s="105"/>
      <c r="V99" s="105"/>
      <c r="W99" s="102"/>
      <c r="X99" s="102"/>
      <c r="Y99" s="102"/>
      <c r="Z99" s="102"/>
      <c r="AA99" s="102"/>
      <c r="AB99" s="102"/>
      <c r="AC99" s="103"/>
      <c r="AD99" s="104"/>
      <c r="AE99" s="102"/>
      <c r="AF99" s="102"/>
      <c r="AG99" s="102"/>
      <c r="AH99" s="102"/>
      <c r="AI99" s="102"/>
      <c r="AJ99" s="102"/>
      <c r="AK99" s="404"/>
    </row>
    <row r="100" spans="1:40" s="78" customFormat="1" ht="30" x14ac:dyDescent="0.25">
      <c r="A100" s="468"/>
      <c r="B100" s="469" t="str">
        <f>'1.1 корр 2016'!B97</f>
        <v>д) малогабаритная приемно-передающая GSM антенна Mirage-AMG - 10 шт.;</v>
      </c>
      <c r="C100" s="102"/>
      <c r="D100" s="102"/>
      <c r="E100" s="102"/>
      <c r="F100" s="102"/>
      <c r="G100" s="102"/>
      <c r="H100" s="102"/>
      <c r="I100" s="103"/>
      <c r="J100" s="104"/>
      <c r="K100" s="102"/>
      <c r="L100" s="102"/>
      <c r="M100" s="102"/>
      <c r="N100" s="102"/>
      <c r="O100" s="102"/>
      <c r="P100" s="102"/>
      <c r="Q100" s="102"/>
      <c r="R100" s="508"/>
      <c r="S100" s="105"/>
      <c r="T100" s="105"/>
      <c r="U100" s="105"/>
      <c r="V100" s="105"/>
      <c r="W100" s="102"/>
      <c r="X100" s="102"/>
      <c r="Y100" s="102"/>
      <c r="Z100" s="102"/>
      <c r="AA100" s="102"/>
      <c r="AB100" s="102"/>
      <c r="AC100" s="103"/>
      <c r="AD100" s="104"/>
      <c r="AE100" s="102"/>
      <c r="AF100" s="102"/>
      <c r="AG100" s="102"/>
      <c r="AH100" s="102"/>
      <c r="AI100" s="102"/>
      <c r="AJ100" s="102"/>
      <c r="AK100" s="404"/>
    </row>
    <row r="101" spans="1:40" s="78" customFormat="1" ht="30" x14ac:dyDescent="0.25">
      <c r="A101" s="468"/>
      <c r="B101" s="469" t="str">
        <f>'1.1 корр 2016'!B98</f>
        <v>е) извещатель охранный магнито-контактный ИО-102-20 - 40 шт.;</v>
      </c>
      <c r="C101" s="102"/>
      <c r="D101" s="102"/>
      <c r="E101" s="102"/>
      <c r="F101" s="102"/>
      <c r="G101" s="102"/>
      <c r="H101" s="102"/>
      <c r="I101" s="103"/>
      <c r="J101" s="104"/>
      <c r="K101" s="102"/>
      <c r="L101" s="102"/>
      <c r="M101" s="102"/>
      <c r="N101" s="102"/>
      <c r="O101" s="102"/>
      <c r="P101" s="102"/>
      <c r="Q101" s="102"/>
      <c r="R101" s="508"/>
      <c r="S101" s="105"/>
      <c r="T101" s="105"/>
      <c r="U101" s="105"/>
      <c r="V101" s="105"/>
      <c r="W101" s="102"/>
      <c r="X101" s="102"/>
      <c r="Y101" s="102"/>
      <c r="Z101" s="102"/>
      <c r="AA101" s="102"/>
      <c r="AB101" s="102"/>
      <c r="AC101" s="103"/>
      <c r="AD101" s="104"/>
      <c r="AE101" s="102"/>
      <c r="AF101" s="102"/>
      <c r="AG101" s="102"/>
      <c r="AH101" s="102"/>
      <c r="AI101" s="102"/>
      <c r="AJ101" s="102"/>
      <c r="AK101" s="404"/>
    </row>
    <row r="102" spans="1:40" s="78" customFormat="1" ht="30" x14ac:dyDescent="0.25">
      <c r="A102" s="468"/>
      <c r="B102" s="469" t="str">
        <f>'1.1 корр 2016'!B99</f>
        <v>ж) извещатель пожарный дымовой радиоканальный ИП 212-45 - 40 шт.;</v>
      </c>
      <c r="C102" s="102"/>
      <c r="D102" s="102"/>
      <c r="E102" s="102"/>
      <c r="F102" s="102"/>
      <c r="G102" s="102"/>
      <c r="H102" s="102"/>
      <c r="I102" s="103"/>
      <c r="J102" s="104"/>
      <c r="K102" s="102"/>
      <c r="L102" s="102"/>
      <c r="M102" s="102"/>
      <c r="N102" s="102"/>
      <c r="O102" s="102"/>
      <c r="P102" s="102"/>
      <c r="Q102" s="102"/>
      <c r="R102" s="508"/>
      <c r="S102" s="105"/>
      <c r="T102" s="105"/>
      <c r="U102" s="105"/>
      <c r="V102" s="105"/>
      <c r="W102" s="102"/>
      <c r="X102" s="102"/>
      <c r="Y102" s="102"/>
      <c r="Z102" s="102"/>
      <c r="AA102" s="102"/>
      <c r="AB102" s="102"/>
      <c r="AC102" s="103"/>
      <c r="AD102" s="104"/>
      <c r="AE102" s="102"/>
      <c r="AF102" s="102"/>
      <c r="AG102" s="102"/>
      <c r="AH102" s="102"/>
      <c r="AI102" s="102"/>
      <c r="AJ102" s="102"/>
      <c r="AK102" s="404"/>
    </row>
    <row r="103" spans="1:40" s="78" customFormat="1" ht="30" x14ac:dyDescent="0.25">
      <c r="A103" s="468"/>
      <c r="B103" s="469" t="str">
        <f>'1.1 корр 2016'!B100</f>
        <v>з) извещатель охранный оптико-электронный радиоканальный ИД-40 - 20 шт.;</v>
      </c>
      <c r="C103" s="102"/>
      <c r="D103" s="102"/>
      <c r="E103" s="102"/>
      <c r="F103" s="102"/>
      <c r="G103" s="102"/>
      <c r="H103" s="102"/>
      <c r="I103" s="103"/>
      <c r="J103" s="104"/>
      <c r="K103" s="102"/>
      <c r="L103" s="102"/>
      <c r="M103" s="102"/>
      <c r="N103" s="102"/>
      <c r="O103" s="102"/>
      <c r="P103" s="102"/>
      <c r="Q103" s="102"/>
      <c r="R103" s="508"/>
      <c r="S103" s="105"/>
      <c r="T103" s="105"/>
      <c r="U103" s="105"/>
      <c r="V103" s="105"/>
      <c r="W103" s="102"/>
      <c r="X103" s="102"/>
      <c r="Y103" s="102"/>
      <c r="Z103" s="102"/>
      <c r="AA103" s="102"/>
      <c r="AB103" s="102"/>
      <c r="AC103" s="103"/>
      <c r="AD103" s="104"/>
      <c r="AE103" s="102"/>
      <c r="AF103" s="102"/>
      <c r="AG103" s="102"/>
      <c r="AH103" s="102"/>
      <c r="AI103" s="102"/>
      <c r="AJ103" s="102"/>
      <c r="AK103" s="404"/>
    </row>
    <row r="104" spans="1:40" s="78" customFormat="1" ht="30" x14ac:dyDescent="0.25">
      <c r="A104" s="468"/>
      <c r="B104" s="469" t="str">
        <f>'1.1 корр 2016'!B101</f>
        <v>и) устройство сигнальное свето-звуковое УСС-12В - 10 шт.;</v>
      </c>
      <c r="C104" s="102"/>
      <c r="D104" s="102"/>
      <c r="E104" s="102"/>
      <c r="F104" s="102"/>
      <c r="G104" s="102"/>
      <c r="H104" s="102"/>
      <c r="I104" s="103"/>
      <c r="J104" s="104"/>
      <c r="K104" s="102"/>
      <c r="L104" s="102"/>
      <c r="M104" s="102"/>
      <c r="N104" s="102"/>
      <c r="O104" s="102"/>
      <c r="P104" s="102"/>
      <c r="Q104" s="102"/>
      <c r="R104" s="508"/>
      <c r="S104" s="105"/>
      <c r="T104" s="105"/>
      <c r="U104" s="105"/>
      <c r="V104" s="105"/>
      <c r="W104" s="102"/>
      <c r="X104" s="102"/>
      <c r="Y104" s="102"/>
      <c r="Z104" s="102"/>
      <c r="AA104" s="102"/>
      <c r="AB104" s="102"/>
      <c r="AC104" s="103"/>
      <c r="AD104" s="104"/>
      <c r="AE104" s="102"/>
      <c r="AF104" s="102"/>
      <c r="AG104" s="102"/>
      <c r="AH104" s="102"/>
      <c r="AI104" s="102"/>
      <c r="AJ104" s="102"/>
      <c r="AK104" s="404"/>
    </row>
    <row r="105" spans="1:40" s="78" customFormat="1" ht="30" x14ac:dyDescent="0.25">
      <c r="A105" s="468"/>
      <c r="B105" s="469" t="str">
        <f>'1.1 корр 2016'!B102</f>
        <v>к) электронный ключ с защитой от кланирования - 50 шт.;</v>
      </c>
      <c r="C105" s="102"/>
      <c r="D105" s="102"/>
      <c r="E105" s="102"/>
      <c r="F105" s="102"/>
      <c r="G105" s="102"/>
      <c r="H105" s="102"/>
      <c r="I105" s="103"/>
      <c r="J105" s="104"/>
      <c r="K105" s="102"/>
      <c r="L105" s="102"/>
      <c r="M105" s="102"/>
      <c r="N105" s="102"/>
      <c r="O105" s="102"/>
      <c r="P105" s="102"/>
      <c r="Q105" s="102"/>
      <c r="R105" s="508"/>
      <c r="S105" s="105"/>
      <c r="T105" s="105"/>
      <c r="U105" s="105"/>
      <c r="V105" s="105"/>
      <c r="W105" s="102"/>
      <c r="X105" s="102"/>
      <c r="Y105" s="102"/>
      <c r="Z105" s="102"/>
      <c r="AA105" s="102"/>
      <c r="AB105" s="102"/>
      <c r="AC105" s="103"/>
      <c r="AD105" s="104"/>
      <c r="AE105" s="102"/>
      <c r="AF105" s="102"/>
      <c r="AG105" s="102"/>
      <c r="AH105" s="102"/>
      <c r="AI105" s="102"/>
      <c r="AJ105" s="102"/>
      <c r="AK105" s="404"/>
    </row>
    <row r="106" spans="1:40" s="78" customFormat="1" ht="15.75" x14ac:dyDescent="0.25">
      <c r="A106" s="468"/>
      <c r="B106" s="469" t="str">
        <f>'1.1 корр 2016'!B103</f>
        <v>л) электромагнитный замок ML-180 К - 10 шт.;</v>
      </c>
      <c r="C106" s="102"/>
      <c r="D106" s="102"/>
      <c r="E106" s="102"/>
      <c r="F106" s="102"/>
      <c r="G106" s="102"/>
      <c r="H106" s="102"/>
      <c r="I106" s="103"/>
      <c r="J106" s="104"/>
      <c r="K106" s="102"/>
      <c r="L106" s="102"/>
      <c r="M106" s="102"/>
      <c r="N106" s="102"/>
      <c r="O106" s="102"/>
      <c r="P106" s="102"/>
      <c r="Q106" s="102"/>
      <c r="R106" s="508"/>
      <c r="S106" s="105"/>
      <c r="T106" s="105"/>
      <c r="U106" s="105"/>
      <c r="V106" s="105"/>
      <c r="W106" s="102"/>
      <c r="X106" s="102"/>
      <c r="Y106" s="102"/>
      <c r="Z106" s="102"/>
      <c r="AA106" s="102"/>
      <c r="AB106" s="102"/>
      <c r="AC106" s="103"/>
      <c r="AD106" s="104"/>
      <c r="AE106" s="102"/>
      <c r="AF106" s="102"/>
      <c r="AG106" s="102"/>
      <c r="AH106" s="102"/>
      <c r="AI106" s="102"/>
      <c r="AJ106" s="102"/>
      <c r="AK106" s="404"/>
    </row>
    <row r="107" spans="1:40" s="78" customFormat="1" ht="15.75" x14ac:dyDescent="0.25">
      <c r="A107" s="466" t="s">
        <v>258</v>
      </c>
      <c r="B107" s="467" t="str">
        <f>'1.1 корр 2016'!B104</f>
        <v>Оборудование диспетчерского пункта:</v>
      </c>
      <c r="C107" s="102"/>
      <c r="D107" s="102"/>
      <c r="E107" s="102"/>
      <c r="F107" s="102"/>
      <c r="G107" s="102"/>
      <c r="H107" s="102"/>
      <c r="I107" s="103"/>
      <c r="J107" s="104"/>
      <c r="K107" s="102"/>
      <c r="L107" s="102"/>
      <c r="M107" s="102"/>
      <c r="N107" s="102"/>
      <c r="O107" s="102"/>
      <c r="P107" s="102"/>
      <c r="Q107" s="102"/>
      <c r="R107" s="508">
        <f>S107+T107+U107+V107</f>
        <v>2.0517562464000001</v>
      </c>
      <c r="S107" s="105"/>
      <c r="T107" s="105">
        <f>0.26717088*1.18</f>
        <v>0.31526163839999999</v>
      </c>
      <c r="U107" s="105">
        <f>1.4716056*1.18</f>
        <v>1.7364946079999999</v>
      </c>
      <c r="V107" s="105"/>
      <c r="W107" s="102"/>
      <c r="X107" s="102"/>
      <c r="Y107" s="102"/>
      <c r="Z107" s="102"/>
      <c r="AA107" s="102"/>
      <c r="AB107" s="102"/>
      <c r="AC107" s="103"/>
      <c r="AD107" s="104"/>
      <c r="AE107" s="102"/>
      <c r="AF107" s="102"/>
      <c r="AG107" s="102"/>
      <c r="AH107" s="102"/>
      <c r="AI107" s="102"/>
      <c r="AJ107" s="102"/>
      <c r="AK107" s="404"/>
      <c r="AN107" s="554"/>
    </row>
    <row r="108" spans="1:40" s="78" customFormat="1" ht="15.75" x14ac:dyDescent="0.25">
      <c r="A108" s="468"/>
      <c r="B108" s="469" t="str">
        <f>'1.1 корр 2016'!B105</f>
        <v xml:space="preserve">а) установка совмещенного сервера ООИ - 1 шт.; </v>
      </c>
      <c r="C108" s="102"/>
      <c r="D108" s="102"/>
      <c r="E108" s="102"/>
      <c r="F108" s="102"/>
      <c r="G108" s="102"/>
      <c r="H108" s="102"/>
      <c r="I108" s="103"/>
      <c r="J108" s="104"/>
      <c r="K108" s="102"/>
      <c r="L108" s="102"/>
      <c r="M108" s="102"/>
      <c r="N108" s="102"/>
      <c r="O108" s="102"/>
      <c r="P108" s="102"/>
      <c r="Q108" s="102"/>
      <c r="R108" s="508"/>
      <c r="S108" s="105"/>
      <c r="T108" s="105"/>
      <c r="U108" s="105"/>
      <c r="V108" s="105"/>
      <c r="W108" s="102"/>
      <c r="X108" s="102"/>
      <c r="Y108" s="102"/>
      <c r="Z108" s="102"/>
      <c r="AA108" s="102"/>
      <c r="AB108" s="102"/>
      <c r="AC108" s="103"/>
      <c r="AD108" s="104"/>
      <c r="AE108" s="102"/>
      <c r="AF108" s="102"/>
      <c r="AG108" s="102"/>
      <c r="AH108" s="102"/>
      <c r="AI108" s="102"/>
      <c r="AJ108" s="102"/>
      <c r="AK108" s="404"/>
    </row>
    <row r="109" spans="1:40" s="78" customFormat="1" ht="30" x14ac:dyDescent="0.25">
      <c r="A109" s="468"/>
      <c r="B109" s="469" t="str">
        <f>'1.1 корр 2016'!B106</f>
        <v>б) создание автоматизированного рабочего места оперативного персонала - 1 шт.;</v>
      </c>
      <c r="C109" s="102"/>
      <c r="D109" s="102"/>
      <c r="E109" s="102"/>
      <c r="F109" s="102"/>
      <c r="G109" s="102"/>
      <c r="H109" s="102"/>
      <c r="I109" s="103"/>
      <c r="J109" s="104"/>
      <c r="K109" s="102"/>
      <c r="L109" s="102"/>
      <c r="M109" s="102"/>
      <c r="N109" s="102"/>
      <c r="O109" s="102"/>
      <c r="P109" s="102"/>
      <c r="Q109" s="102"/>
      <c r="R109" s="508"/>
      <c r="S109" s="105"/>
      <c r="T109" s="105"/>
      <c r="U109" s="105"/>
      <c r="V109" s="105"/>
      <c r="W109" s="102"/>
      <c r="X109" s="102"/>
      <c r="Y109" s="102"/>
      <c r="Z109" s="102"/>
      <c r="AA109" s="102"/>
      <c r="AB109" s="102"/>
      <c r="AC109" s="103"/>
      <c r="AD109" s="104"/>
      <c r="AE109" s="102"/>
      <c r="AF109" s="102"/>
      <c r="AG109" s="102"/>
      <c r="AH109" s="102"/>
      <c r="AI109" s="102"/>
      <c r="AJ109" s="102"/>
      <c r="AK109" s="404"/>
    </row>
    <row r="110" spans="1:40" s="78" customFormat="1" ht="15.75" x14ac:dyDescent="0.25">
      <c r="A110" s="468"/>
      <c r="B110" s="469" t="str">
        <f>'1.1 корр 2016'!B107</f>
        <v>в) модуль сигналов точного времени "DF01" - 1 шт.;</v>
      </c>
      <c r="C110" s="102"/>
      <c r="D110" s="102"/>
      <c r="E110" s="102"/>
      <c r="F110" s="102"/>
      <c r="G110" s="102"/>
      <c r="H110" s="102"/>
      <c r="I110" s="103"/>
      <c r="J110" s="104"/>
      <c r="K110" s="102"/>
      <c r="L110" s="102"/>
      <c r="M110" s="102"/>
      <c r="N110" s="102"/>
      <c r="O110" s="102"/>
      <c r="P110" s="102"/>
      <c r="Q110" s="102"/>
      <c r="R110" s="508"/>
      <c r="S110" s="105"/>
      <c r="T110" s="105"/>
      <c r="U110" s="105"/>
      <c r="V110" s="105"/>
      <c r="W110" s="102"/>
      <c r="X110" s="102"/>
      <c r="Y110" s="102"/>
      <c r="Z110" s="102"/>
      <c r="AA110" s="102"/>
      <c r="AB110" s="102"/>
      <c r="AC110" s="103"/>
      <c r="AD110" s="104"/>
      <c r="AE110" s="102"/>
      <c r="AF110" s="102"/>
      <c r="AG110" s="102"/>
      <c r="AH110" s="102"/>
      <c r="AI110" s="102"/>
      <c r="AJ110" s="102"/>
      <c r="AK110" s="404"/>
    </row>
    <row r="111" spans="1:40" s="78" customFormat="1" ht="15.75" x14ac:dyDescent="0.25">
      <c r="A111" s="468"/>
      <c r="B111" s="469" t="str">
        <f>'1.1 корр 2016'!B108</f>
        <v>г) преобразователь интерфейсов - 1 шт.;</v>
      </c>
      <c r="C111" s="102"/>
      <c r="D111" s="102"/>
      <c r="E111" s="102"/>
      <c r="F111" s="102"/>
      <c r="G111" s="102"/>
      <c r="H111" s="102"/>
      <c r="I111" s="103"/>
      <c r="J111" s="104"/>
      <c r="K111" s="102"/>
      <c r="L111" s="102"/>
      <c r="M111" s="102"/>
      <c r="N111" s="102"/>
      <c r="O111" s="102"/>
      <c r="P111" s="102"/>
      <c r="Q111" s="102"/>
      <c r="R111" s="508"/>
      <c r="S111" s="105"/>
      <c r="T111" s="105"/>
      <c r="U111" s="105"/>
      <c r="V111" s="105"/>
      <c r="W111" s="102"/>
      <c r="X111" s="102"/>
      <c r="Y111" s="102"/>
      <c r="Z111" s="102"/>
      <c r="AA111" s="102"/>
      <c r="AB111" s="102"/>
      <c r="AC111" s="103"/>
      <c r="AD111" s="104"/>
      <c r="AE111" s="102"/>
      <c r="AF111" s="102"/>
      <c r="AG111" s="102"/>
      <c r="AH111" s="102"/>
      <c r="AI111" s="102"/>
      <c r="AJ111" s="102"/>
      <c r="AK111" s="404"/>
    </row>
    <row r="112" spans="1:40" s="78" customFormat="1" ht="30" x14ac:dyDescent="0.25">
      <c r="A112" s="468"/>
      <c r="B112" s="470" t="str">
        <f>'1.1 корр 2016'!B109</f>
        <v>д) источник питания AC/DC-220V/36V двухканальный - 1 шт.;</v>
      </c>
      <c r="C112" s="102"/>
      <c r="D112" s="102"/>
      <c r="E112" s="102"/>
      <c r="F112" s="102"/>
      <c r="G112" s="102"/>
      <c r="H112" s="102"/>
      <c r="I112" s="103"/>
      <c r="J112" s="104"/>
      <c r="K112" s="102"/>
      <c r="L112" s="102"/>
      <c r="M112" s="102"/>
      <c r="N112" s="102"/>
      <c r="O112" s="102"/>
      <c r="P112" s="102"/>
      <c r="Q112" s="102"/>
      <c r="R112" s="508"/>
      <c r="S112" s="105"/>
      <c r="T112" s="105"/>
      <c r="U112" s="105"/>
      <c r="V112" s="105"/>
      <c r="W112" s="102"/>
      <c r="X112" s="102"/>
      <c r="Y112" s="102"/>
      <c r="Z112" s="102"/>
      <c r="AA112" s="102"/>
      <c r="AB112" s="102"/>
      <c r="AC112" s="103"/>
      <c r="AD112" s="104"/>
      <c r="AE112" s="102"/>
      <c r="AF112" s="102"/>
      <c r="AG112" s="102"/>
      <c r="AH112" s="102"/>
      <c r="AI112" s="102"/>
      <c r="AJ112" s="102"/>
      <c r="AK112" s="404"/>
    </row>
    <row r="113" spans="1:37" s="78" customFormat="1" ht="15.75" x14ac:dyDescent="0.25">
      <c r="A113" s="468"/>
      <c r="B113" s="469" t="str">
        <f>'1.1 корр 2016'!B110</f>
        <v>е) монитор LCD 24" Full HD - 2 шт.;</v>
      </c>
      <c r="C113" s="102"/>
      <c r="D113" s="102"/>
      <c r="E113" s="102"/>
      <c r="F113" s="102"/>
      <c r="G113" s="102"/>
      <c r="H113" s="102"/>
      <c r="I113" s="103"/>
      <c r="J113" s="104"/>
      <c r="K113" s="102"/>
      <c r="L113" s="102"/>
      <c r="M113" s="102"/>
      <c r="N113" s="102"/>
      <c r="O113" s="102"/>
      <c r="P113" s="102"/>
      <c r="Q113" s="102"/>
      <c r="R113" s="508"/>
      <c r="S113" s="105"/>
      <c r="T113" s="105"/>
      <c r="U113" s="105"/>
      <c r="V113" s="105"/>
      <c r="W113" s="102"/>
      <c r="X113" s="102"/>
      <c r="Y113" s="102"/>
      <c r="Z113" s="102"/>
      <c r="AA113" s="102"/>
      <c r="AB113" s="102"/>
      <c r="AC113" s="103"/>
      <c r="AD113" s="104"/>
      <c r="AE113" s="102"/>
      <c r="AF113" s="102"/>
      <c r="AG113" s="102"/>
      <c r="AH113" s="102"/>
      <c r="AI113" s="102"/>
      <c r="AJ113" s="102"/>
      <c r="AK113" s="404"/>
    </row>
    <row r="114" spans="1:37" s="78" customFormat="1" ht="45" x14ac:dyDescent="0.25">
      <c r="A114" s="468"/>
      <c r="B114" s="469" t="str">
        <f>'1.1 корр 2016'!B111</f>
        <v>ж) источник бесперебойного питания, 1000 VA, настольный АРС Smart-UPS 1000 VA Desk Top - 1 шт.;</v>
      </c>
      <c r="C114" s="102"/>
      <c r="D114" s="102"/>
      <c r="E114" s="102"/>
      <c r="F114" s="102"/>
      <c r="G114" s="102"/>
      <c r="H114" s="102"/>
      <c r="I114" s="103"/>
      <c r="J114" s="104"/>
      <c r="K114" s="102"/>
      <c r="L114" s="102"/>
      <c r="M114" s="102"/>
      <c r="N114" s="102"/>
      <c r="O114" s="102"/>
      <c r="P114" s="102"/>
      <c r="Q114" s="102"/>
      <c r="R114" s="508"/>
      <c r="S114" s="105"/>
      <c r="T114" s="105"/>
      <c r="U114" s="105"/>
      <c r="V114" s="105"/>
      <c r="W114" s="102"/>
      <c r="X114" s="102"/>
      <c r="Y114" s="102"/>
      <c r="Z114" s="102"/>
      <c r="AA114" s="102"/>
      <c r="AB114" s="102"/>
      <c r="AC114" s="103"/>
      <c r="AD114" s="104"/>
      <c r="AE114" s="102"/>
      <c r="AF114" s="102"/>
      <c r="AG114" s="102"/>
      <c r="AH114" s="102"/>
      <c r="AI114" s="102"/>
      <c r="AJ114" s="102"/>
      <c r="AK114" s="404"/>
    </row>
    <row r="115" spans="1:37" s="78" customFormat="1" ht="15.75" x14ac:dyDescent="0.25">
      <c r="A115" s="468"/>
      <c r="B115" s="469" t="str">
        <f>'1.1 корр 2016'!B112</f>
        <v>з) модемный пул "GET-01" - 1 шт.;</v>
      </c>
      <c r="C115" s="102"/>
      <c r="D115" s="102"/>
      <c r="E115" s="102"/>
      <c r="F115" s="102"/>
      <c r="G115" s="102"/>
      <c r="H115" s="102"/>
      <c r="I115" s="103"/>
      <c r="J115" s="104"/>
      <c r="K115" s="102"/>
      <c r="L115" s="102"/>
      <c r="M115" s="102"/>
      <c r="N115" s="102"/>
      <c r="O115" s="102"/>
      <c r="P115" s="102"/>
      <c r="Q115" s="102"/>
      <c r="R115" s="508"/>
      <c r="S115" s="105"/>
      <c r="T115" s="105"/>
      <c r="U115" s="105"/>
      <c r="V115" s="105"/>
      <c r="W115" s="102"/>
      <c r="X115" s="102"/>
      <c r="Y115" s="102"/>
      <c r="Z115" s="102"/>
      <c r="AA115" s="102"/>
      <c r="AB115" s="102"/>
      <c r="AC115" s="103"/>
      <c r="AD115" s="104"/>
      <c r="AE115" s="102"/>
      <c r="AF115" s="102"/>
      <c r="AG115" s="102"/>
      <c r="AH115" s="102"/>
      <c r="AI115" s="102"/>
      <c r="AJ115" s="102"/>
      <c r="AK115" s="404"/>
    </row>
    <row r="116" spans="1:37" s="78" customFormat="1" ht="15.75" x14ac:dyDescent="0.25">
      <c r="A116" s="471"/>
      <c r="B116" s="472" t="str">
        <f>'1.1 корр 2016'!B114</f>
        <v>к) установка программного обеспечения.</v>
      </c>
      <c r="C116" s="108"/>
      <c r="D116" s="108"/>
      <c r="E116" s="108"/>
      <c r="F116" s="108"/>
      <c r="G116" s="108"/>
      <c r="H116" s="108"/>
      <c r="I116" s="109"/>
      <c r="J116" s="110"/>
      <c r="K116" s="108"/>
      <c r="L116" s="108"/>
      <c r="M116" s="108"/>
      <c r="N116" s="108"/>
      <c r="O116" s="108"/>
      <c r="P116" s="108"/>
      <c r="Q116" s="108"/>
      <c r="R116" s="509"/>
      <c r="S116" s="112"/>
      <c r="T116" s="112"/>
      <c r="U116" s="112"/>
      <c r="V116" s="112"/>
      <c r="W116" s="108"/>
      <c r="X116" s="108"/>
      <c r="Y116" s="108"/>
      <c r="Z116" s="108"/>
      <c r="AA116" s="108"/>
      <c r="AB116" s="108"/>
      <c r="AC116" s="109"/>
      <c r="AD116" s="110"/>
      <c r="AE116" s="108"/>
      <c r="AF116" s="108"/>
      <c r="AG116" s="108"/>
      <c r="AH116" s="108"/>
      <c r="AI116" s="108"/>
      <c r="AJ116" s="108"/>
      <c r="AK116" s="405"/>
    </row>
    <row r="117" spans="1:37" ht="67.5" customHeight="1" x14ac:dyDescent="0.25">
      <c r="A117" s="381" t="s">
        <v>81</v>
      </c>
      <c r="B117" s="704" t="str">
        <f>'1.1 корр 2016'!B115</f>
        <v xml:space="preserve">Договор №17/2015 от 27.04.2015 на услуги по разработке проектно-сметной документации на мероприятие "Разработка и внедрение устройств телемеханики на ПС и ТП". </v>
      </c>
      <c r="C117" s="77"/>
      <c r="D117" s="77"/>
      <c r="E117" s="77"/>
      <c r="F117" s="77"/>
      <c r="G117" s="77"/>
      <c r="H117" s="77"/>
      <c r="I117" s="79"/>
      <c r="J117" s="80"/>
      <c r="K117" s="77"/>
      <c r="L117" s="77"/>
      <c r="M117" s="77"/>
      <c r="N117" s="77"/>
      <c r="O117" s="77"/>
      <c r="P117" s="77"/>
      <c r="Q117" s="77"/>
      <c r="R117" s="117">
        <f>'1.1 корр 2016'!AH115</f>
        <v>9.9784020000000001E-2</v>
      </c>
      <c r="S117" s="81">
        <f>'1.1 корр 2016'!H115</f>
        <v>9.9784020000000001E-2</v>
      </c>
      <c r="T117" s="81"/>
      <c r="U117" s="81"/>
      <c r="V117" s="81"/>
      <c r="W117" s="77"/>
      <c r="X117" s="77"/>
      <c r="Y117" s="77"/>
      <c r="Z117" s="77"/>
      <c r="AA117" s="77"/>
      <c r="AB117" s="77"/>
      <c r="AC117" s="79"/>
      <c r="AD117" s="80"/>
      <c r="AE117" s="77"/>
      <c r="AF117" s="77"/>
      <c r="AG117" s="77"/>
      <c r="AH117" s="77"/>
      <c r="AI117" s="77"/>
      <c r="AJ117" s="77"/>
      <c r="AK117" s="357"/>
    </row>
    <row r="118" spans="1:37" ht="47.25" x14ac:dyDescent="0.25">
      <c r="A118" s="380" t="s">
        <v>83</v>
      </c>
      <c r="B118" s="114" t="s">
        <v>82</v>
      </c>
      <c r="C118" s="114"/>
      <c r="D118" s="114"/>
      <c r="E118" s="114"/>
      <c r="F118" s="114"/>
      <c r="G118" s="114"/>
      <c r="H118" s="114"/>
      <c r="I118" s="115"/>
      <c r="J118" s="116"/>
      <c r="K118" s="114"/>
      <c r="L118" s="114"/>
      <c r="M118" s="114"/>
      <c r="N118" s="114"/>
      <c r="O118" s="114"/>
      <c r="P118" s="114"/>
      <c r="Q118" s="114"/>
      <c r="R118" s="117"/>
      <c r="S118" s="117"/>
      <c r="T118" s="117"/>
      <c r="U118" s="117"/>
      <c r="V118" s="117"/>
      <c r="W118" s="114"/>
      <c r="X118" s="114"/>
      <c r="Y118" s="114"/>
      <c r="Z118" s="114"/>
      <c r="AA118" s="114"/>
      <c r="AB118" s="114"/>
      <c r="AC118" s="115"/>
      <c r="AD118" s="116"/>
      <c r="AE118" s="114"/>
      <c r="AF118" s="114"/>
      <c r="AG118" s="114"/>
      <c r="AH118" s="114"/>
      <c r="AI118" s="114"/>
      <c r="AJ118" s="114"/>
      <c r="AK118" s="406"/>
    </row>
    <row r="119" spans="1:37" ht="15.75" x14ac:dyDescent="0.25">
      <c r="A119" s="381"/>
      <c r="B119" s="77"/>
      <c r="C119" s="77"/>
      <c r="D119" s="77"/>
      <c r="E119" s="77"/>
      <c r="F119" s="77"/>
      <c r="G119" s="77"/>
      <c r="H119" s="77"/>
      <c r="I119" s="79"/>
      <c r="J119" s="80"/>
      <c r="K119" s="77"/>
      <c r="L119" s="77"/>
      <c r="M119" s="77"/>
      <c r="N119" s="77"/>
      <c r="O119" s="77"/>
      <c r="P119" s="77"/>
      <c r="Q119" s="77"/>
      <c r="R119" s="117"/>
      <c r="S119" s="81"/>
      <c r="T119" s="81"/>
      <c r="U119" s="81"/>
      <c r="V119" s="81"/>
      <c r="W119" s="77"/>
      <c r="X119" s="77"/>
      <c r="Y119" s="77"/>
      <c r="Z119" s="77"/>
      <c r="AA119" s="77"/>
      <c r="AB119" s="77"/>
      <c r="AC119" s="79"/>
      <c r="AD119" s="80"/>
      <c r="AE119" s="77"/>
      <c r="AF119" s="77"/>
      <c r="AG119" s="77"/>
      <c r="AH119" s="77"/>
      <c r="AI119" s="77"/>
      <c r="AJ119" s="77"/>
      <c r="AK119" s="357"/>
    </row>
    <row r="120" spans="1:37" ht="15.75" x14ac:dyDescent="0.25">
      <c r="A120" s="380" t="s">
        <v>81</v>
      </c>
      <c r="B120" s="114" t="s">
        <v>80</v>
      </c>
      <c r="C120" s="114"/>
      <c r="D120" s="114"/>
      <c r="E120" s="114"/>
      <c r="F120" s="114"/>
      <c r="G120" s="114"/>
      <c r="H120" s="114"/>
      <c r="I120" s="115"/>
      <c r="J120" s="116"/>
      <c r="K120" s="114"/>
      <c r="L120" s="114"/>
      <c r="M120" s="114"/>
      <c r="N120" s="114"/>
      <c r="O120" s="114"/>
      <c r="P120" s="114"/>
      <c r="Q120" s="114"/>
      <c r="R120" s="117"/>
      <c r="S120" s="117"/>
      <c r="T120" s="117"/>
      <c r="U120" s="117"/>
      <c r="V120" s="117"/>
      <c r="W120" s="114"/>
      <c r="X120" s="114"/>
      <c r="Y120" s="114"/>
      <c r="Z120" s="114"/>
      <c r="AA120" s="114"/>
      <c r="AB120" s="114"/>
      <c r="AC120" s="115"/>
      <c r="AD120" s="116"/>
      <c r="AE120" s="114"/>
      <c r="AF120" s="114"/>
      <c r="AG120" s="114"/>
      <c r="AH120" s="114"/>
      <c r="AI120" s="114"/>
      <c r="AJ120" s="114"/>
      <c r="AK120" s="406"/>
    </row>
    <row r="121" spans="1:37" ht="31.5" x14ac:dyDescent="0.25">
      <c r="A121" s="380" t="s">
        <v>79</v>
      </c>
      <c r="B121" s="114" t="s">
        <v>78</v>
      </c>
      <c r="C121" s="114"/>
      <c r="D121" s="114"/>
      <c r="E121" s="114"/>
      <c r="F121" s="114"/>
      <c r="G121" s="114"/>
      <c r="H121" s="114"/>
      <c r="I121" s="115"/>
      <c r="J121" s="116"/>
      <c r="K121" s="114"/>
      <c r="L121" s="114"/>
      <c r="M121" s="114"/>
      <c r="N121" s="114"/>
      <c r="O121" s="114"/>
      <c r="P121" s="114"/>
      <c r="Q121" s="114"/>
      <c r="R121" s="117"/>
      <c r="S121" s="117"/>
      <c r="T121" s="117"/>
      <c r="U121" s="117"/>
      <c r="V121" s="117"/>
      <c r="W121" s="114"/>
      <c r="X121" s="114"/>
      <c r="Y121" s="114"/>
      <c r="Z121" s="114"/>
      <c r="AA121" s="114"/>
      <c r="AB121" s="114"/>
      <c r="AC121" s="115"/>
      <c r="AD121" s="116"/>
      <c r="AE121" s="114"/>
      <c r="AF121" s="114"/>
      <c r="AG121" s="114"/>
      <c r="AH121" s="114"/>
      <c r="AI121" s="114"/>
      <c r="AJ121" s="114"/>
      <c r="AK121" s="406"/>
    </row>
    <row r="122" spans="1:37" ht="15.75" x14ac:dyDescent="0.25">
      <c r="A122" s="380"/>
      <c r="B122" s="114"/>
      <c r="C122" s="114"/>
      <c r="D122" s="114"/>
      <c r="E122" s="114"/>
      <c r="F122" s="114"/>
      <c r="G122" s="114"/>
      <c r="H122" s="114"/>
      <c r="I122" s="115"/>
      <c r="J122" s="116"/>
      <c r="K122" s="114"/>
      <c r="L122" s="114"/>
      <c r="M122" s="114"/>
      <c r="N122" s="114"/>
      <c r="O122" s="114"/>
      <c r="P122" s="114"/>
      <c r="Q122" s="114"/>
      <c r="R122" s="117"/>
      <c r="S122" s="117"/>
      <c r="T122" s="117"/>
      <c r="U122" s="117"/>
      <c r="V122" s="117"/>
      <c r="W122" s="114"/>
      <c r="X122" s="114"/>
      <c r="Y122" s="114"/>
      <c r="Z122" s="114"/>
      <c r="AA122" s="114"/>
      <c r="AB122" s="114"/>
      <c r="AC122" s="115"/>
      <c r="AD122" s="116"/>
      <c r="AE122" s="114"/>
      <c r="AF122" s="114"/>
      <c r="AG122" s="114"/>
      <c r="AH122" s="114"/>
      <c r="AI122" s="114"/>
      <c r="AJ122" s="114"/>
      <c r="AK122" s="406"/>
    </row>
    <row r="123" spans="1:37" ht="15.75" x14ac:dyDescent="0.25">
      <c r="A123" s="380" t="s">
        <v>77</v>
      </c>
      <c r="B123" s="114" t="s">
        <v>76</v>
      </c>
      <c r="C123" s="114"/>
      <c r="D123" s="114"/>
      <c r="E123" s="114"/>
      <c r="F123" s="114"/>
      <c r="G123" s="114"/>
      <c r="H123" s="114"/>
      <c r="I123" s="115"/>
      <c r="J123" s="116"/>
      <c r="K123" s="114"/>
      <c r="L123" s="114"/>
      <c r="M123" s="114"/>
      <c r="N123" s="114"/>
      <c r="O123" s="114"/>
      <c r="P123" s="114"/>
      <c r="Q123" s="114"/>
      <c r="R123" s="117"/>
      <c r="S123" s="117"/>
      <c r="T123" s="117"/>
      <c r="U123" s="117"/>
      <c r="V123" s="117"/>
      <c r="W123" s="114"/>
      <c r="X123" s="114"/>
      <c r="Y123" s="114"/>
      <c r="Z123" s="114"/>
      <c r="AA123" s="114"/>
      <c r="AB123" s="114"/>
      <c r="AC123" s="115"/>
      <c r="AD123" s="116"/>
      <c r="AE123" s="114"/>
      <c r="AF123" s="114"/>
      <c r="AG123" s="114"/>
      <c r="AH123" s="114"/>
      <c r="AI123" s="114"/>
      <c r="AJ123" s="114"/>
      <c r="AK123" s="406"/>
    </row>
    <row r="124" spans="1:37" ht="15.75" x14ac:dyDescent="0.25">
      <c r="A124" s="380"/>
      <c r="B124" s="114"/>
      <c r="C124" s="114"/>
      <c r="D124" s="114"/>
      <c r="E124" s="114"/>
      <c r="F124" s="114"/>
      <c r="G124" s="114"/>
      <c r="H124" s="114"/>
      <c r="I124" s="115"/>
      <c r="J124" s="116"/>
      <c r="K124" s="114"/>
      <c r="L124" s="114"/>
      <c r="M124" s="114"/>
      <c r="N124" s="114"/>
      <c r="O124" s="114"/>
      <c r="P124" s="114"/>
      <c r="Q124" s="114"/>
      <c r="R124" s="117"/>
      <c r="S124" s="117"/>
      <c r="T124" s="117"/>
      <c r="U124" s="117"/>
      <c r="V124" s="117"/>
      <c r="W124" s="114"/>
      <c r="X124" s="114"/>
      <c r="Y124" s="114"/>
      <c r="Z124" s="114"/>
      <c r="AA124" s="114"/>
      <c r="AB124" s="114"/>
      <c r="AC124" s="115"/>
      <c r="AD124" s="116"/>
      <c r="AE124" s="114"/>
      <c r="AF124" s="114"/>
      <c r="AG124" s="114"/>
      <c r="AH124" s="114"/>
      <c r="AI124" s="114"/>
      <c r="AJ124" s="114"/>
      <c r="AK124" s="406"/>
    </row>
    <row r="125" spans="1:37" ht="15.75" x14ac:dyDescent="0.25">
      <c r="A125" s="1034" t="s">
        <v>75</v>
      </c>
      <c r="B125" s="1035"/>
      <c r="C125" s="125"/>
      <c r="D125" s="125"/>
      <c r="E125" s="125"/>
      <c r="F125" s="125"/>
      <c r="G125" s="125"/>
      <c r="H125" s="125"/>
      <c r="I125" s="126"/>
      <c r="J125" s="127"/>
      <c r="K125" s="125"/>
      <c r="L125" s="125"/>
      <c r="M125" s="125"/>
      <c r="N125" s="125"/>
      <c r="O125" s="125"/>
      <c r="P125" s="125"/>
      <c r="Q125" s="125"/>
      <c r="R125" s="128"/>
      <c r="S125" s="128"/>
      <c r="T125" s="128"/>
      <c r="U125" s="128"/>
      <c r="V125" s="128"/>
      <c r="W125" s="125"/>
      <c r="X125" s="125"/>
      <c r="Y125" s="125"/>
      <c r="Z125" s="125"/>
      <c r="AA125" s="125"/>
      <c r="AB125" s="125"/>
      <c r="AC125" s="126"/>
      <c r="AD125" s="127"/>
      <c r="AE125" s="125"/>
      <c r="AF125" s="125"/>
      <c r="AG125" s="125"/>
      <c r="AH125" s="125"/>
      <c r="AI125" s="125"/>
      <c r="AJ125" s="125"/>
      <c r="AK125" s="408"/>
    </row>
    <row r="126" spans="1:37" ht="31.5" x14ac:dyDescent="0.25">
      <c r="A126" s="380"/>
      <c r="B126" s="114" t="s">
        <v>74</v>
      </c>
      <c r="C126" s="114"/>
      <c r="D126" s="114"/>
      <c r="E126" s="114"/>
      <c r="F126" s="114"/>
      <c r="G126" s="114"/>
      <c r="H126" s="114"/>
      <c r="I126" s="115"/>
      <c r="J126" s="116"/>
      <c r="K126" s="114"/>
      <c r="L126" s="114"/>
      <c r="M126" s="114"/>
      <c r="N126" s="114"/>
      <c r="O126" s="114"/>
      <c r="P126" s="114"/>
      <c r="Q126" s="114"/>
      <c r="R126" s="117"/>
      <c r="S126" s="117"/>
      <c r="T126" s="117"/>
      <c r="U126" s="117"/>
      <c r="V126" s="117"/>
      <c r="W126" s="114"/>
      <c r="X126" s="114"/>
      <c r="Y126" s="114"/>
      <c r="Z126" s="114"/>
      <c r="AA126" s="114"/>
      <c r="AB126" s="114"/>
      <c r="AC126" s="115"/>
      <c r="AD126" s="116"/>
      <c r="AE126" s="114"/>
      <c r="AF126" s="114"/>
      <c r="AG126" s="114"/>
      <c r="AH126" s="114"/>
      <c r="AI126" s="114"/>
      <c r="AJ126" s="114"/>
      <c r="AK126" s="406"/>
    </row>
    <row r="127" spans="1:37" ht="15.75" x14ac:dyDescent="0.25">
      <c r="A127" s="380"/>
      <c r="B127" s="114"/>
      <c r="C127" s="114"/>
      <c r="D127" s="114"/>
      <c r="E127" s="114"/>
      <c r="F127" s="114"/>
      <c r="G127" s="114"/>
      <c r="H127" s="114"/>
      <c r="I127" s="115"/>
      <c r="J127" s="116"/>
      <c r="K127" s="114"/>
      <c r="L127" s="114"/>
      <c r="M127" s="114"/>
      <c r="N127" s="114"/>
      <c r="O127" s="114"/>
      <c r="P127" s="114"/>
      <c r="Q127" s="114"/>
      <c r="R127" s="117"/>
      <c r="S127" s="117"/>
      <c r="T127" s="117"/>
      <c r="U127" s="117"/>
      <c r="V127" s="117"/>
      <c r="W127" s="114"/>
      <c r="X127" s="114"/>
      <c r="Y127" s="114"/>
      <c r="Z127" s="114"/>
      <c r="AA127" s="114"/>
      <c r="AB127" s="114"/>
      <c r="AC127" s="115"/>
      <c r="AD127" s="116"/>
      <c r="AE127" s="114"/>
      <c r="AF127" s="114"/>
      <c r="AG127" s="114"/>
      <c r="AH127" s="114"/>
      <c r="AI127" s="114"/>
      <c r="AJ127" s="114"/>
      <c r="AK127" s="406"/>
    </row>
    <row r="128" spans="1:37" ht="16.5" thickBot="1" x14ac:dyDescent="0.3">
      <c r="A128" s="384"/>
      <c r="B128" s="385"/>
      <c r="C128" s="385"/>
      <c r="D128" s="385"/>
      <c r="E128" s="385"/>
      <c r="F128" s="385"/>
      <c r="G128" s="385"/>
      <c r="H128" s="385"/>
      <c r="I128" s="409"/>
      <c r="J128" s="410"/>
      <c r="K128" s="385"/>
      <c r="L128" s="385"/>
      <c r="M128" s="385"/>
      <c r="N128" s="385"/>
      <c r="O128" s="385"/>
      <c r="P128" s="385"/>
      <c r="Q128" s="385"/>
      <c r="R128" s="411"/>
      <c r="S128" s="411"/>
      <c r="T128" s="411"/>
      <c r="U128" s="411"/>
      <c r="V128" s="411"/>
      <c r="W128" s="385"/>
      <c r="X128" s="385"/>
      <c r="Y128" s="385"/>
      <c r="Z128" s="385"/>
      <c r="AA128" s="385"/>
      <c r="AB128" s="385"/>
      <c r="AC128" s="409"/>
      <c r="AD128" s="410"/>
      <c r="AE128" s="385"/>
      <c r="AF128" s="385"/>
      <c r="AG128" s="385"/>
      <c r="AH128" s="385"/>
      <c r="AI128" s="385"/>
      <c r="AJ128" s="385"/>
      <c r="AK128" s="412"/>
    </row>
    <row r="129" spans="1:37" ht="15.75" x14ac:dyDescent="0.25">
      <c r="A129" s="129"/>
      <c r="B129" s="129"/>
      <c r="C129" s="130"/>
      <c r="D129" s="130"/>
      <c r="E129" s="130"/>
      <c r="F129" s="130"/>
      <c r="G129" s="130"/>
      <c r="H129" s="130"/>
      <c r="I129" s="131"/>
      <c r="J129" s="132"/>
      <c r="K129" s="130"/>
      <c r="L129" s="130"/>
      <c r="M129" s="130"/>
      <c r="N129" s="130"/>
      <c r="O129" s="130"/>
      <c r="P129" s="130"/>
      <c r="Q129" s="130"/>
      <c r="R129" s="510"/>
      <c r="S129" s="133"/>
      <c r="T129" s="133"/>
      <c r="U129" s="133"/>
      <c r="V129" s="133"/>
      <c r="W129" s="130"/>
      <c r="X129" s="130"/>
      <c r="Y129" s="130"/>
      <c r="Z129" s="130"/>
      <c r="AA129" s="130"/>
      <c r="AB129" s="130"/>
      <c r="AC129" s="131"/>
      <c r="AD129" s="132"/>
      <c r="AE129" s="130"/>
      <c r="AF129" s="130"/>
      <c r="AG129" s="130"/>
      <c r="AH129" s="130"/>
      <c r="AI129" s="130"/>
      <c r="AJ129" s="130"/>
      <c r="AK129" s="130"/>
    </row>
    <row r="130" spans="1:37" ht="15.75" x14ac:dyDescent="0.25">
      <c r="A130" s="129"/>
      <c r="B130" s="129"/>
      <c r="C130" s="130"/>
      <c r="D130" s="130"/>
      <c r="E130" s="130"/>
      <c r="F130" s="130"/>
      <c r="G130" s="130"/>
      <c r="H130" s="130"/>
      <c r="I130" s="131"/>
      <c r="J130" s="132"/>
      <c r="K130" s="130"/>
      <c r="L130" s="130"/>
      <c r="M130" s="130"/>
      <c r="N130" s="130"/>
      <c r="O130" s="130"/>
      <c r="P130" s="130"/>
      <c r="Q130" s="130"/>
      <c r="R130" s="510"/>
      <c r="S130" s="133"/>
      <c r="T130" s="133"/>
      <c r="U130" s="133"/>
      <c r="V130" s="133"/>
      <c r="W130" s="130"/>
      <c r="X130" s="130"/>
      <c r="Y130" s="130"/>
      <c r="Z130" s="130"/>
      <c r="AA130" s="130"/>
      <c r="AB130" s="130"/>
      <c r="AC130" s="131"/>
      <c r="AD130" s="132"/>
      <c r="AE130" s="130"/>
      <c r="AF130" s="130"/>
      <c r="AG130" s="130"/>
      <c r="AH130" s="130"/>
      <c r="AI130" s="130"/>
      <c r="AJ130" s="130"/>
      <c r="AK130" s="130"/>
    </row>
    <row r="131" spans="1:37" ht="15.75" x14ac:dyDescent="0.25">
      <c r="A131" s="129"/>
      <c r="B131" s="129"/>
      <c r="C131" s="130"/>
      <c r="D131" s="130"/>
      <c r="E131" s="130"/>
      <c r="F131" s="130"/>
      <c r="G131" s="130"/>
      <c r="H131" s="130"/>
      <c r="I131" s="131"/>
      <c r="J131" s="132"/>
      <c r="K131" s="130"/>
      <c r="L131" s="130"/>
      <c r="M131" s="130"/>
      <c r="N131" s="130"/>
      <c r="O131" s="130"/>
      <c r="P131" s="130"/>
      <c r="Q131" s="130"/>
      <c r="R131" s="510"/>
      <c r="S131" s="133"/>
      <c r="T131" s="133"/>
      <c r="U131" s="133"/>
      <c r="V131" s="133"/>
      <c r="W131" s="130"/>
      <c r="X131" s="130"/>
      <c r="Y131" s="130"/>
      <c r="Z131" s="130"/>
      <c r="AA131" s="130"/>
      <c r="AB131" s="130"/>
      <c r="AC131" s="131"/>
      <c r="AD131" s="132"/>
      <c r="AE131" s="130"/>
      <c r="AF131" s="130"/>
      <c r="AG131" s="130"/>
      <c r="AH131" s="130"/>
      <c r="AI131" s="130"/>
      <c r="AJ131" s="130"/>
      <c r="AK131" s="130"/>
    </row>
    <row r="132" spans="1:37" ht="15.75" x14ac:dyDescent="0.25">
      <c r="A132" s="129"/>
      <c r="B132" s="129"/>
      <c r="C132" s="130"/>
      <c r="D132" s="130"/>
      <c r="E132" s="130"/>
      <c r="F132" s="130"/>
      <c r="G132" s="130"/>
      <c r="H132" s="130"/>
      <c r="I132" s="131"/>
      <c r="J132" s="132"/>
      <c r="K132" s="130"/>
      <c r="L132" s="130"/>
      <c r="M132" s="130"/>
      <c r="N132" s="130"/>
      <c r="O132" s="130"/>
      <c r="P132" s="130"/>
      <c r="Q132" s="130"/>
      <c r="R132" s="510"/>
      <c r="S132" s="133"/>
      <c r="T132" s="133"/>
      <c r="U132" s="133"/>
      <c r="V132" s="133"/>
      <c r="W132" s="130"/>
      <c r="X132" s="130"/>
      <c r="Y132" s="130"/>
      <c r="Z132" s="130"/>
      <c r="AA132" s="130"/>
      <c r="AB132" s="130"/>
      <c r="AC132" s="131"/>
      <c r="AD132" s="132"/>
      <c r="AE132" s="130"/>
      <c r="AF132" s="130"/>
      <c r="AG132" s="130"/>
      <c r="AH132" s="130"/>
      <c r="AI132" s="130"/>
      <c r="AJ132" s="130"/>
      <c r="AK132" s="130"/>
    </row>
    <row r="133" spans="1:37" ht="15.75" x14ac:dyDescent="0.25">
      <c r="A133" s="129"/>
      <c r="B133" s="129"/>
      <c r="C133" s="130"/>
      <c r="D133" s="130"/>
      <c r="E133" s="130"/>
      <c r="F133" s="130"/>
      <c r="G133" s="130"/>
      <c r="H133" s="130"/>
      <c r="I133" s="131"/>
      <c r="J133" s="132"/>
      <c r="K133" s="130"/>
      <c r="L133" s="130"/>
      <c r="M133" s="130"/>
      <c r="N133" s="130"/>
      <c r="O133" s="130"/>
      <c r="P133" s="130"/>
      <c r="Q133" s="130"/>
      <c r="R133" s="510"/>
      <c r="S133" s="133"/>
      <c r="T133" s="133"/>
      <c r="U133" s="133"/>
      <c r="V133" s="133"/>
      <c r="W133" s="130"/>
      <c r="X133" s="130"/>
      <c r="Y133" s="130"/>
      <c r="Z133" s="130"/>
      <c r="AA133" s="130"/>
      <c r="AB133" s="130"/>
      <c r="AC133" s="131"/>
      <c r="AD133" s="132"/>
      <c r="AE133" s="130"/>
      <c r="AF133" s="130"/>
      <c r="AG133" s="130"/>
      <c r="AH133" s="130"/>
      <c r="AI133" s="130"/>
      <c r="AJ133" s="130"/>
      <c r="AK133" s="130"/>
    </row>
    <row r="134" spans="1:37" ht="15.75" x14ac:dyDescent="0.25">
      <c r="A134" s="129"/>
      <c r="B134" s="129"/>
      <c r="C134" s="130"/>
      <c r="D134" s="130"/>
      <c r="E134" s="130"/>
      <c r="F134" s="130"/>
      <c r="G134" s="130"/>
      <c r="H134" s="130"/>
      <c r="I134" s="131"/>
      <c r="J134" s="132"/>
      <c r="K134" s="130"/>
      <c r="L134" s="130"/>
      <c r="M134" s="130"/>
      <c r="N134" s="130"/>
      <c r="O134" s="130"/>
      <c r="P134" s="130"/>
      <c r="Q134" s="130"/>
      <c r="R134" s="510"/>
      <c r="S134" s="133"/>
      <c r="T134" s="133"/>
      <c r="U134" s="133"/>
      <c r="V134" s="133"/>
      <c r="W134" s="130"/>
      <c r="X134" s="130"/>
      <c r="Y134" s="130"/>
      <c r="Z134" s="130"/>
      <c r="AA134" s="130"/>
      <c r="AB134" s="130"/>
      <c r="AC134" s="131"/>
      <c r="AD134" s="132"/>
      <c r="AE134" s="130"/>
      <c r="AF134" s="130"/>
      <c r="AG134" s="130"/>
      <c r="AH134" s="130"/>
      <c r="AI134" s="130"/>
      <c r="AJ134" s="130"/>
      <c r="AK134" s="130"/>
    </row>
    <row r="135" spans="1:37" ht="15.75" x14ac:dyDescent="0.25">
      <c r="A135" s="129"/>
      <c r="B135" s="129"/>
      <c r="C135" s="130"/>
      <c r="D135" s="130"/>
      <c r="E135" s="130"/>
      <c r="F135" s="130"/>
      <c r="G135" s="130"/>
      <c r="H135" s="130"/>
      <c r="I135" s="131"/>
      <c r="J135" s="132"/>
      <c r="K135" s="130"/>
      <c r="L135" s="130"/>
      <c r="M135" s="130"/>
      <c r="N135" s="130"/>
      <c r="O135" s="130"/>
      <c r="P135" s="130"/>
      <c r="Q135" s="130"/>
      <c r="R135" s="510"/>
      <c r="S135" s="133"/>
      <c r="T135" s="133"/>
      <c r="U135" s="133"/>
      <c r="V135" s="133"/>
      <c r="W135" s="130"/>
      <c r="X135" s="130"/>
      <c r="Y135" s="130"/>
      <c r="Z135" s="130"/>
      <c r="AA135" s="130"/>
      <c r="AB135" s="130"/>
      <c r="AC135" s="131"/>
      <c r="AD135" s="132"/>
      <c r="AE135" s="130"/>
      <c r="AF135" s="130"/>
      <c r="AG135" s="130"/>
      <c r="AH135" s="130"/>
      <c r="AI135" s="130"/>
      <c r="AJ135" s="130"/>
      <c r="AK135" s="130"/>
    </row>
    <row r="136" spans="1:37" ht="15.75" x14ac:dyDescent="0.25">
      <c r="A136" s="129"/>
      <c r="B136" s="129"/>
      <c r="C136" s="130"/>
      <c r="D136" s="130"/>
      <c r="E136" s="130"/>
      <c r="F136" s="130"/>
      <c r="G136" s="130"/>
      <c r="H136" s="130"/>
      <c r="I136" s="131"/>
      <c r="J136" s="132"/>
      <c r="K136" s="130"/>
      <c r="L136" s="130"/>
      <c r="M136" s="130"/>
      <c r="N136" s="130"/>
      <c r="O136" s="130"/>
      <c r="P136" s="130"/>
      <c r="Q136" s="130"/>
      <c r="R136" s="510"/>
      <c r="S136" s="133"/>
      <c r="T136" s="133"/>
      <c r="U136" s="133"/>
      <c r="V136" s="133"/>
      <c r="W136" s="130"/>
      <c r="X136" s="130"/>
      <c r="Y136" s="130"/>
      <c r="Z136" s="130"/>
      <c r="AA136" s="130"/>
      <c r="AB136" s="130"/>
      <c r="AC136" s="131"/>
      <c r="AD136" s="132"/>
      <c r="AE136" s="130"/>
      <c r="AF136" s="130"/>
      <c r="AG136" s="130"/>
      <c r="AH136" s="130"/>
      <c r="AI136" s="130"/>
      <c r="AJ136" s="130"/>
      <c r="AK136" s="130"/>
    </row>
    <row r="137" spans="1:37" ht="15.75" x14ac:dyDescent="0.25">
      <c r="A137" s="129"/>
      <c r="B137" s="129"/>
      <c r="C137" s="130"/>
      <c r="D137" s="130"/>
      <c r="E137" s="130"/>
      <c r="F137" s="130"/>
      <c r="G137" s="130"/>
      <c r="H137" s="130"/>
      <c r="I137" s="131"/>
      <c r="J137" s="132"/>
      <c r="K137" s="130"/>
      <c r="L137" s="130"/>
      <c r="M137" s="130"/>
      <c r="N137" s="130"/>
      <c r="O137" s="130"/>
      <c r="P137" s="130"/>
      <c r="Q137" s="130"/>
      <c r="R137" s="510"/>
      <c r="S137" s="133"/>
      <c r="T137" s="133"/>
      <c r="U137" s="133"/>
      <c r="V137" s="133"/>
      <c r="W137" s="130"/>
      <c r="X137" s="130"/>
      <c r="Y137" s="130"/>
      <c r="Z137" s="130"/>
      <c r="AA137" s="130"/>
      <c r="AB137" s="130"/>
      <c r="AC137" s="131"/>
      <c r="AD137" s="132"/>
      <c r="AE137" s="130"/>
      <c r="AF137" s="130"/>
      <c r="AG137" s="130"/>
      <c r="AH137" s="130"/>
      <c r="AI137" s="130"/>
      <c r="AJ137" s="130"/>
      <c r="AK137" s="130"/>
    </row>
    <row r="138" spans="1:37" ht="15.75" x14ac:dyDescent="0.25">
      <c r="A138" s="129"/>
      <c r="B138" s="129"/>
      <c r="C138" s="130"/>
      <c r="D138" s="130"/>
      <c r="E138" s="130"/>
      <c r="F138" s="130"/>
      <c r="G138" s="130"/>
      <c r="H138" s="130"/>
      <c r="I138" s="131"/>
      <c r="J138" s="132"/>
      <c r="K138" s="130"/>
      <c r="L138" s="130"/>
      <c r="M138" s="130"/>
      <c r="N138" s="130"/>
      <c r="O138" s="130"/>
      <c r="P138" s="130"/>
      <c r="Q138" s="130"/>
      <c r="R138" s="510"/>
      <c r="S138" s="133"/>
      <c r="T138" s="133"/>
      <c r="U138" s="133"/>
      <c r="V138" s="133"/>
      <c r="W138" s="130"/>
      <c r="X138" s="130"/>
      <c r="Y138" s="130"/>
      <c r="Z138" s="130"/>
      <c r="AA138" s="130"/>
      <c r="AB138" s="130"/>
      <c r="AC138" s="131"/>
      <c r="AD138" s="132"/>
      <c r="AE138" s="130"/>
      <c r="AF138" s="130"/>
      <c r="AG138" s="130"/>
      <c r="AH138" s="130"/>
      <c r="AI138" s="130"/>
      <c r="AJ138" s="130"/>
      <c r="AK138" s="130"/>
    </row>
    <row r="139" spans="1:37" ht="15.75" x14ac:dyDescent="0.25">
      <c r="A139" s="129"/>
      <c r="B139" s="129"/>
      <c r="C139" s="130"/>
      <c r="D139" s="130"/>
      <c r="E139" s="130"/>
      <c r="F139" s="130"/>
      <c r="G139" s="130"/>
      <c r="H139" s="130"/>
      <c r="I139" s="131"/>
      <c r="J139" s="132"/>
      <c r="K139" s="130"/>
      <c r="L139" s="130"/>
      <c r="M139" s="130"/>
      <c r="N139" s="130"/>
      <c r="O139" s="130"/>
      <c r="P139" s="130"/>
      <c r="Q139" s="130"/>
      <c r="R139" s="510"/>
      <c r="S139" s="133"/>
      <c r="T139" s="133"/>
      <c r="U139" s="133"/>
      <c r="V139" s="133"/>
      <c r="W139" s="130"/>
      <c r="X139" s="130"/>
      <c r="Y139" s="130"/>
      <c r="Z139" s="130"/>
      <c r="AA139" s="130"/>
      <c r="AB139" s="130"/>
      <c r="AC139" s="131"/>
      <c r="AD139" s="132"/>
      <c r="AE139" s="130"/>
      <c r="AF139" s="130"/>
      <c r="AG139" s="130"/>
      <c r="AH139" s="130"/>
      <c r="AI139" s="130"/>
      <c r="AJ139" s="130"/>
      <c r="AK139" s="130"/>
    </row>
    <row r="140" spans="1:37" ht="15.75" x14ac:dyDescent="0.25">
      <c r="A140" s="129"/>
      <c r="B140" s="129"/>
      <c r="C140" s="130"/>
      <c r="D140" s="130"/>
      <c r="E140" s="130"/>
      <c r="F140" s="130"/>
      <c r="G140" s="130"/>
      <c r="H140" s="130"/>
      <c r="I140" s="131"/>
      <c r="J140" s="132"/>
      <c r="K140" s="130"/>
      <c r="L140" s="130"/>
      <c r="M140" s="130"/>
      <c r="N140" s="130"/>
      <c r="O140" s="130"/>
      <c r="P140" s="130"/>
      <c r="Q140" s="130"/>
      <c r="R140" s="510"/>
      <c r="S140" s="133"/>
      <c r="T140" s="133"/>
      <c r="U140" s="133"/>
      <c r="V140" s="133"/>
      <c r="W140" s="130"/>
      <c r="X140" s="130"/>
      <c r="Y140" s="130"/>
      <c r="Z140" s="130"/>
      <c r="AA140" s="130"/>
      <c r="AB140" s="130"/>
      <c r="AC140" s="131"/>
      <c r="AD140" s="132"/>
      <c r="AE140" s="130"/>
      <c r="AF140" s="130"/>
      <c r="AG140" s="130"/>
      <c r="AH140" s="130"/>
      <c r="AI140" s="130"/>
      <c r="AJ140" s="130"/>
      <c r="AK140" s="130"/>
    </row>
    <row r="141" spans="1:37" ht="15.75" x14ac:dyDescent="0.25">
      <c r="A141" s="129"/>
      <c r="B141" s="129"/>
      <c r="C141" s="130"/>
      <c r="D141" s="130"/>
      <c r="E141" s="130"/>
      <c r="F141" s="130"/>
      <c r="G141" s="130"/>
      <c r="H141" s="130"/>
      <c r="I141" s="131"/>
      <c r="J141" s="132"/>
      <c r="K141" s="130"/>
      <c r="L141" s="130"/>
      <c r="M141" s="130"/>
      <c r="N141" s="130"/>
      <c r="O141" s="130"/>
      <c r="P141" s="130"/>
      <c r="Q141" s="130"/>
      <c r="R141" s="510"/>
      <c r="S141" s="133"/>
      <c r="T141" s="133"/>
      <c r="U141" s="133"/>
      <c r="V141" s="133"/>
      <c r="W141" s="130"/>
      <c r="X141" s="130"/>
      <c r="Y141" s="130"/>
      <c r="Z141" s="130"/>
      <c r="AA141" s="130"/>
      <c r="AB141" s="130"/>
      <c r="AC141" s="131"/>
      <c r="AD141" s="132"/>
      <c r="AE141" s="130"/>
      <c r="AF141" s="130"/>
      <c r="AG141" s="130"/>
      <c r="AH141" s="130"/>
      <c r="AI141" s="130"/>
      <c r="AJ141" s="130"/>
      <c r="AK141" s="130"/>
    </row>
    <row r="142" spans="1:37" ht="15.75" x14ac:dyDescent="0.25">
      <c r="A142" s="129"/>
      <c r="B142" s="129"/>
      <c r="C142" s="130"/>
      <c r="D142" s="130"/>
      <c r="E142" s="130"/>
      <c r="F142" s="130"/>
      <c r="G142" s="130"/>
      <c r="H142" s="130"/>
      <c r="I142" s="131"/>
      <c r="J142" s="132"/>
      <c r="K142" s="130"/>
      <c r="L142" s="130"/>
      <c r="M142" s="130"/>
      <c r="N142" s="130"/>
      <c r="O142" s="130"/>
      <c r="P142" s="130"/>
      <c r="Q142" s="130"/>
      <c r="R142" s="510"/>
      <c r="S142" s="133"/>
      <c r="T142" s="133"/>
      <c r="U142" s="133"/>
      <c r="V142" s="133"/>
      <c r="W142" s="130"/>
      <c r="X142" s="130"/>
      <c r="Y142" s="130"/>
      <c r="Z142" s="130"/>
      <c r="AA142" s="130"/>
      <c r="AB142" s="130"/>
      <c r="AC142" s="131"/>
      <c r="AD142" s="132"/>
      <c r="AE142" s="130"/>
      <c r="AF142" s="130"/>
      <c r="AG142" s="130"/>
      <c r="AH142" s="130"/>
      <c r="AI142" s="130"/>
      <c r="AJ142" s="130"/>
      <c r="AK142" s="130"/>
    </row>
    <row r="143" spans="1:37" ht="15.75" x14ac:dyDescent="0.25">
      <c r="A143" s="129"/>
      <c r="B143" s="129"/>
      <c r="C143" s="130"/>
      <c r="D143" s="130"/>
      <c r="E143" s="130"/>
      <c r="F143" s="130"/>
      <c r="G143" s="130"/>
      <c r="H143" s="130"/>
      <c r="I143" s="131"/>
      <c r="J143" s="132"/>
      <c r="K143" s="130"/>
      <c r="L143" s="130"/>
      <c r="M143" s="130"/>
      <c r="N143" s="130"/>
      <c r="O143" s="130"/>
      <c r="P143" s="130"/>
      <c r="Q143" s="130"/>
      <c r="R143" s="510"/>
      <c r="S143" s="133"/>
      <c r="T143" s="133"/>
      <c r="U143" s="133"/>
      <c r="V143" s="133"/>
      <c r="W143" s="130"/>
      <c r="X143" s="130"/>
      <c r="Y143" s="130"/>
      <c r="Z143" s="130"/>
      <c r="AA143" s="130"/>
      <c r="AB143" s="130"/>
      <c r="AC143" s="131"/>
      <c r="AD143" s="132"/>
      <c r="AE143" s="130"/>
      <c r="AF143" s="130"/>
      <c r="AG143" s="130"/>
      <c r="AH143" s="130"/>
      <c r="AI143" s="130"/>
      <c r="AJ143" s="130"/>
      <c r="AK143" s="130"/>
    </row>
    <row r="144" spans="1:37" ht="15.75" x14ac:dyDescent="0.25">
      <c r="A144" s="129"/>
      <c r="B144" s="129"/>
      <c r="C144" s="130"/>
      <c r="D144" s="130"/>
      <c r="E144" s="130"/>
      <c r="F144" s="130"/>
      <c r="G144" s="130"/>
      <c r="H144" s="130"/>
      <c r="I144" s="131"/>
      <c r="J144" s="132"/>
      <c r="K144" s="130"/>
      <c r="L144" s="130"/>
      <c r="M144" s="130"/>
      <c r="N144" s="130"/>
      <c r="O144" s="130"/>
      <c r="P144" s="130"/>
      <c r="Q144" s="130"/>
      <c r="R144" s="510"/>
      <c r="S144" s="133"/>
      <c r="T144" s="133"/>
      <c r="U144" s="133"/>
      <c r="V144" s="133"/>
      <c r="W144" s="130"/>
      <c r="X144" s="130"/>
      <c r="Y144" s="130"/>
      <c r="Z144" s="130"/>
      <c r="AA144" s="130"/>
      <c r="AB144" s="130"/>
      <c r="AC144" s="131"/>
      <c r="AD144" s="132"/>
      <c r="AE144" s="130"/>
      <c r="AF144" s="130"/>
      <c r="AG144" s="130"/>
      <c r="AH144" s="130"/>
      <c r="AI144" s="130"/>
      <c r="AJ144" s="130"/>
      <c r="AK144" s="130"/>
    </row>
    <row r="145" spans="1:37" ht="15.75" x14ac:dyDescent="0.25">
      <c r="A145" s="129"/>
      <c r="B145" s="129"/>
      <c r="C145" s="130"/>
      <c r="D145" s="130"/>
      <c r="E145" s="130"/>
      <c r="F145" s="130"/>
      <c r="G145" s="130"/>
      <c r="H145" s="130"/>
      <c r="I145" s="131"/>
      <c r="J145" s="132"/>
      <c r="K145" s="130"/>
      <c r="L145" s="130"/>
      <c r="M145" s="130"/>
      <c r="N145" s="130"/>
      <c r="O145" s="130"/>
      <c r="P145" s="130"/>
      <c r="Q145" s="130"/>
      <c r="R145" s="510"/>
      <c r="S145" s="133"/>
      <c r="T145" s="133"/>
      <c r="U145" s="133"/>
      <c r="V145" s="133"/>
      <c r="W145" s="130"/>
      <c r="X145" s="130"/>
      <c r="Y145" s="130"/>
      <c r="Z145" s="130"/>
      <c r="AA145" s="130"/>
      <c r="AB145" s="130"/>
      <c r="AC145" s="131"/>
      <c r="AD145" s="132"/>
      <c r="AE145" s="130"/>
      <c r="AF145" s="130"/>
      <c r="AG145" s="130"/>
      <c r="AH145" s="130"/>
      <c r="AI145" s="130"/>
      <c r="AJ145" s="130"/>
      <c r="AK145" s="130"/>
    </row>
    <row r="146" spans="1:37" ht="15.75" x14ac:dyDescent="0.25">
      <c r="A146" s="129"/>
      <c r="B146" s="129"/>
      <c r="C146" s="130"/>
      <c r="D146" s="130"/>
      <c r="E146" s="130"/>
      <c r="F146" s="130"/>
      <c r="G146" s="130"/>
      <c r="H146" s="130"/>
      <c r="I146" s="131"/>
      <c r="J146" s="132"/>
      <c r="K146" s="130"/>
      <c r="L146" s="130"/>
      <c r="M146" s="130"/>
      <c r="N146" s="130"/>
      <c r="O146" s="130"/>
      <c r="P146" s="130"/>
      <c r="Q146" s="130"/>
      <c r="R146" s="510"/>
      <c r="S146" s="133"/>
      <c r="T146" s="133"/>
      <c r="U146" s="133"/>
      <c r="V146" s="133"/>
      <c r="W146" s="130"/>
      <c r="X146" s="130"/>
      <c r="Y146" s="130"/>
      <c r="Z146" s="130"/>
      <c r="AA146" s="130"/>
      <c r="AB146" s="130"/>
      <c r="AC146" s="131"/>
      <c r="AD146" s="132"/>
      <c r="AE146" s="130"/>
      <c r="AF146" s="130"/>
      <c r="AG146" s="130"/>
      <c r="AH146" s="130"/>
      <c r="AI146" s="130"/>
      <c r="AJ146" s="130"/>
      <c r="AK146" s="130"/>
    </row>
    <row r="147" spans="1:37" ht="15.75" x14ac:dyDescent="0.25">
      <c r="A147" s="129"/>
      <c r="B147" s="129"/>
      <c r="C147" s="130"/>
      <c r="D147" s="130"/>
      <c r="E147" s="130"/>
      <c r="F147" s="130"/>
      <c r="G147" s="130"/>
      <c r="H147" s="130"/>
      <c r="I147" s="131"/>
      <c r="J147" s="132"/>
      <c r="K147" s="130"/>
      <c r="L147" s="130"/>
      <c r="M147" s="130"/>
      <c r="N147" s="130"/>
      <c r="O147" s="130"/>
      <c r="P147" s="130"/>
      <c r="Q147" s="130"/>
      <c r="R147" s="510"/>
      <c r="S147" s="133"/>
      <c r="T147" s="133"/>
      <c r="U147" s="133"/>
      <c r="V147" s="133"/>
      <c r="W147" s="130"/>
      <c r="X147" s="130"/>
      <c r="Y147" s="130"/>
      <c r="Z147" s="130"/>
      <c r="AA147" s="130"/>
      <c r="AB147" s="130"/>
      <c r="AC147" s="131"/>
      <c r="AD147" s="132"/>
      <c r="AE147" s="130"/>
      <c r="AF147" s="130"/>
      <c r="AG147" s="130"/>
      <c r="AH147" s="130"/>
      <c r="AI147" s="130"/>
      <c r="AJ147" s="130"/>
      <c r="AK147" s="130"/>
    </row>
    <row r="148" spans="1:37" ht="15.75" x14ac:dyDescent="0.25">
      <c r="A148" s="129"/>
      <c r="B148" s="129"/>
      <c r="C148" s="130"/>
      <c r="D148" s="130"/>
      <c r="E148" s="130"/>
      <c r="F148" s="130"/>
      <c r="G148" s="130"/>
      <c r="H148" s="130"/>
      <c r="I148" s="131"/>
      <c r="J148" s="132"/>
      <c r="K148" s="130"/>
      <c r="L148" s="130"/>
      <c r="M148" s="130"/>
      <c r="N148" s="130"/>
      <c r="O148" s="130"/>
      <c r="P148" s="130"/>
      <c r="Q148" s="130"/>
      <c r="R148" s="510"/>
      <c r="S148" s="133"/>
      <c r="T148" s="133"/>
      <c r="U148" s="133"/>
      <c r="V148" s="133"/>
      <c r="W148" s="130"/>
      <c r="X148" s="130"/>
      <c r="Y148" s="130"/>
      <c r="Z148" s="130"/>
      <c r="AA148" s="130"/>
      <c r="AB148" s="130"/>
      <c r="AC148" s="131"/>
      <c r="AD148" s="132"/>
      <c r="AE148" s="130"/>
      <c r="AF148" s="130"/>
      <c r="AG148" s="130"/>
      <c r="AH148" s="130"/>
      <c r="AI148" s="130"/>
      <c r="AJ148" s="130"/>
      <c r="AK148" s="130"/>
    </row>
    <row r="149" spans="1:37" ht="15.75" x14ac:dyDescent="0.25">
      <c r="A149" s="129"/>
      <c r="B149" s="129"/>
      <c r="C149" s="130"/>
      <c r="D149" s="130"/>
      <c r="E149" s="130"/>
      <c r="F149" s="130"/>
      <c r="G149" s="130"/>
      <c r="H149" s="130"/>
      <c r="I149" s="131"/>
      <c r="J149" s="132"/>
      <c r="K149" s="130"/>
      <c r="L149" s="130"/>
      <c r="M149" s="130"/>
      <c r="N149" s="130"/>
      <c r="O149" s="130"/>
      <c r="P149" s="130"/>
      <c r="Q149" s="130"/>
      <c r="R149" s="133"/>
      <c r="S149" s="133"/>
      <c r="T149" s="133"/>
      <c r="U149" s="133"/>
      <c r="V149" s="133"/>
      <c r="W149" s="130"/>
      <c r="X149" s="130"/>
      <c r="Y149" s="130"/>
      <c r="Z149" s="130"/>
      <c r="AA149" s="130"/>
      <c r="AB149" s="130"/>
      <c r="AC149" s="131"/>
      <c r="AD149" s="132"/>
      <c r="AE149" s="130"/>
      <c r="AF149" s="130"/>
      <c r="AG149" s="130"/>
      <c r="AH149" s="130"/>
      <c r="AI149" s="130"/>
      <c r="AJ149" s="130"/>
      <c r="AK149" s="130"/>
    </row>
    <row r="150" spans="1:37" s="725" customFormat="1" ht="23.25" x14ac:dyDescent="0.35">
      <c r="B150" s="134" t="s">
        <v>774</v>
      </c>
      <c r="F150" s="727"/>
      <c r="I150" s="731"/>
      <c r="J150" s="732"/>
      <c r="N150" s="727"/>
      <c r="O150" s="727"/>
      <c r="P150" s="727"/>
      <c r="Q150" s="727"/>
      <c r="R150" s="727"/>
      <c r="S150" s="727"/>
      <c r="T150" s="733"/>
      <c r="U150" s="733"/>
      <c r="V150" s="733"/>
      <c r="W150" s="727"/>
      <c r="X150" s="727"/>
      <c r="Y150" s="727"/>
      <c r="Z150" s="727"/>
      <c r="AA150" s="727"/>
      <c r="AB150" s="727"/>
      <c r="AC150" s="731"/>
      <c r="AD150" s="732"/>
      <c r="AE150" s="727"/>
      <c r="AF150" s="727"/>
      <c r="AH150" s="727"/>
      <c r="AI150" s="725" t="s">
        <v>466</v>
      </c>
      <c r="AJ150" s="727"/>
      <c r="AK150" s="727"/>
    </row>
    <row r="151" spans="1:37" s="725" customFormat="1" ht="23.25" x14ac:dyDescent="0.35">
      <c r="B151" s="727"/>
      <c r="C151" s="727"/>
      <c r="D151" s="727"/>
      <c r="E151" s="727"/>
      <c r="F151" s="727"/>
      <c r="G151" s="727"/>
      <c r="H151" s="727"/>
      <c r="I151" s="731"/>
      <c r="J151" s="732"/>
      <c r="K151" s="727"/>
      <c r="L151" s="727"/>
      <c r="M151" s="727"/>
      <c r="N151" s="727"/>
      <c r="O151" s="727"/>
      <c r="P151" s="727"/>
      <c r="Q151" s="727"/>
      <c r="R151" s="727"/>
      <c r="S151" s="727"/>
      <c r="T151" s="727"/>
      <c r="U151" s="727"/>
      <c r="V151" s="727"/>
      <c r="W151" s="727"/>
      <c r="X151" s="727"/>
      <c r="Y151" s="727"/>
      <c r="Z151" s="727"/>
      <c r="AA151" s="727"/>
      <c r="AB151" s="727"/>
      <c r="AC151" s="731"/>
      <c r="AD151" s="732"/>
      <c r="AE151" s="727"/>
      <c r="AF151" s="727"/>
      <c r="AG151" s="727"/>
      <c r="AH151" s="727"/>
      <c r="AI151" s="727"/>
      <c r="AJ151" s="727"/>
      <c r="AK151" s="727"/>
    </row>
    <row r="152" spans="1:37" s="725" customFormat="1" ht="23.25" x14ac:dyDescent="0.35">
      <c r="B152" s="727"/>
      <c r="D152" s="727"/>
      <c r="E152" s="727"/>
      <c r="F152" s="727"/>
      <c r="G152" s="727"/>
      <c r="H152" s="727"/>
      <c r="I152" s="731"/>
      <c r="J152" s="732"/>
      <c r="K152" s="727"/>
      <c r="L152" s="727"/>
      <c r="M152" s="727"/>
      <c r="N152" s="727"/>
      <c r="O152" s="727"/>
      <c r="P152" s="727"/>
      <c r="Q152" s="727"/>
      <c r="R152" s="733"/>
      <c r="S152" s="733"/>
      <c r="T152" s="733"/>
      <c r="U152" s="733"/>
      <c r="V152" s="733"/>
      <c r="W152" s="727"/>
      <c r="X152" s="727"/>
      <c r="Y152" s="727"/>
      <c r="Z152" s="727"/>
      <c r="AA152" s="727"/>
      <c r="AB152" s="727"/>
      <c r="AC152" s="731"/>
      <c r="AD152" s="732"/>
      <c r="AE152" s="727"/>
      <c r="AF152" s="727"/>
      <c r="AH152" s="727"/>
      <c r="AI152" s="727"/>
      <c r="AJ152" s="727"/>
      <c r="AK152" s="727"/>
    </row>
    <row r="153" spans="1:37" s="725" customFormat="1" ht="23.25" x14ac:dyDescent="0.35">
      <c r="B153" s="726" t="s">
        <v>458</v>
      </c>
      <c r="D153" s="726"/>
      <c r="E153" s="726"/>
      <c r="F153" s="726"/>
      <c r="G153" s="726"/>
      <c r="H153" s="726"/>
      <c r="I153" s="732"/>
      <c r="J153" s="732"/>
      <c r="K153" s="726"/>
      <c r="L153" s="727"/>
      <c r="M153" s="727"/>
      <c r="N153" s="727"/>
      <c r="O153" s="727"/>
      <c r="P153" s="727"/>
      <c r="Q153" s="727"/>
      <c r="R153" s="733"/>
      <c r="S153" s="733"/>
      <c r="T153" s="733"/>
      <c r="U153" s="733"/>
      <c r="V153" s="733"/>
      <c r="W153" s="727"/>
      <c r="X153" s="727"/>
      <c r="Y153" s="727"/>
      <c r="Z153" s="727"/>
      <c r="AA153" s="727"/>
      <c r="AB153" s="727"/>
      <c r="AC153" s="731"/>
      <c r="AD153" s="732"/>
      <c r="AE153" s="727"/>
      <c r="AF153" s="727"/>
      <c r="AH153" s="727"/>
      <c r="AI153" s="726" t="s">
        <v>459</v>
      </c>
      <c r="AJ153" s="727"/>
      <c r="AK153" s="727"/>
    </row>
    <row r="155" spans="1:37" ht="18.75" x14ac:dyDescent="0.3">
      <c r="A155" s="58"/>
      <c r="B155" s="58"/>
      <c r="C155" s="140"/>
      <c r="D155" s="140"/>
      <c r="E155" s="140"/>
      <c r="F155" s="140"/>
      <c r="G155" s="140"/>
      <c r="H155" s="140"/>
      <c r="I155" s="141"/>
      <c r="J155" s="48"/>
      <c r="K155" s="140"/>
      <c r="L155" s="140"/>
      <c r="M155" s="140"/>
      <c r="N155" s="140"/>
      <c r="O155" s="140"/>
      <c r="P155" s="140"/>
      <c r="Q155" s="140"/>
      <c r="R155" s="142"/>
      <c r="S155" s="142"/>
      <c r="T155" s="142"/>
      <c r="U155" s="142"/>
      <c r="V155" s="142"/>
      <c r="W155" s="140"/>
      <c r="X155" s="140"/>
      <c r="Y155" s="140"/>
      <c r="Z155" s="140"/>
      <c r="AA155" s="140"/>
      <c r="AB155" s="140"/>
      <c r="AC155" s="141"/>
      <c r="AD155" s="48"/>
      <c r="AE155" s="140"/>
      <c r="AF155" s="140"/>
      <c r="AG155" s="140"/>
      <c r="AH155" s="130"/>
      <c r="AI155" s="130"/>
      <c r="AJ155" s="130"/>
      <c r="AK155" s="130"/>
    </row>
    <row r="156" spans="1:37" x14ac:dyDescent="0.2">
      <c r="R156" s="143"/>
      <c r="S156" s="143"/>
      <c r="T156" s="143"/>
      <c r="U156" s="143"/>
      <c r="V156" s="143"/>
    </row>
    <row r="157" spans="1:37" x14ac:dyDescent="0.2">
      <c r="R157" s="143"/>
      <c r="S157" s="143"/>
      <c r="T157" s="143"/>
      <c r="U157" s="143"/>
      <c r="V157" s="143"/>
    </row>
    <row r="158" spans="1:37" x14ac:dyDescent="0.2">
      <c r="R158" s="143"/>
      <c r="S158" s="143"/>
      <c r="T158" s="143"/>
      <c r="U158" s="143"/>
      <c r="V158" s="143"/>
    </row>
    <row r="159" spans="1:37" x14ac:dyDescent="0.2">
      <c r="R159" s="143"/>
      <c r="S159" s="143"/>
      <c r="T159" s="143"/>
      <c r="U159" s="143"/>
      <c r="V159" s="143"/>
    </row>
    <row r="160" spans="1:37" x14ac:dyDescent="0.2">
      <c r="R160" s="143"/>
      <c r="S160" s="143"/>
      <c r="T160" s="143"/>
      <c r="U160" s="143"/>
      <c r="V160" s="143"/>
    </row>
    <row r="161" spans="18:22" x14ac:dyDescent="0.2">
      <c r="R161" s="143"/>
      <c r="S161" s="143"/>
      <c r="T161" s="143"/>
      <c r="U161" s="143"/>
      <c r="V161" s="143"/>
    </row>
    <row r="162" spans="18:22" x14ac:dyDescent="0.2">
      <c r="R162" s="143"/>
      <c r="S162" s="143"/>
      <c r="T162" s="143"/>
      <c r="U162" s="143"/>
      <c r="V162" s="143"/>
    </row>
    <row r="163" spans="18:22" x14ac:dyDescent="0.2">
      <c r="R163" s="143"/>
      <c r="S163" s="143"/>
      <c r="T163" s="143"/>
      <c r="U163" s="143"/>
      <c r="V163" s="143"/>
    </row>
    <row r="164" spans="18:22" x14ac:dyDescent="0.2">
      <c r="R164" s="143"/>
      <c r="S164" s="143"/>
      <c r="T164" s="143"/>
      <c r="U164" s="143"/>
      <c r="V164" s="143"/>
    </row>
    <row r="165" spans="18:22" x14ac:dyDescent="0.2">
      <c r="R165" s="143"/>
      <c r="S165" s="143"/>
      <c r="T165" s="143"/>
      <c r="U165" s="143"/>
      <c r="V165" s="143"/>
    </row>
    <row r="166" spans="18:22" x14ac:dyDescent="0.2">
      <c r="R166" s="143"/>
      <c r="S166" s="143"/>
      <c r="T166" s="143"/>
      <c r="U166" s="143"/>
      <c r="V166" s="143"/>
    </row>
    <row r="167" spans="18:22" x14ac:dyDescent="0.2">
      <c r="R167" s="143"/>
      <c r="S167" s="143"/>
      <c r="T167" s="143"/>
      <c r="U167" s="143"/>
      <c r="V167" s="143"/>
    </row>
    <row r="168" spans="18:22" x14ac:dyDescent="0.2">
      <c r="R168" s="143"/>
      <c r="S168" s="143"/>
      <c r="T168" s="143"/>
      <c r="U168" s="143"/>
      <c r="V168" s="143"/>
    </row>
    <row r="169" spans="18:22" x14ac:dyDescent="0.2">
      <c r="R169" s="143"/>
      <c r="S169" s="143"/>
      <c r="T169" s="143"/>
      <c r="U169" s="143"/>
      <c r="V169" s="143"/>
    </row>
    <row r="170" spans="18:22" x14ac:dyDescent="0.2">
      <c r="R170" s="143"/>
      <c r="S170" s="143"/>
      <c r="T170" s="143"/>
      <c r="U170" s="143"/>
      <c r="V170" s="143"/>
    </row>
    <row r="171" spans="18:22" x14ac:dyDescent="0.2">
      <c r="R171" s="143"/>
      <c r="S171" s="143"/>
      <c r="T171" s="143"/>
      <c r="U171" s="143"/>
      <c r="V171" s="143"/>
    </row>
    <row r="172" spans="18:22" x14ac:dyDescent="0.2">
      <c r="R172" s="143"/>
      <c r="S172" s="143"/>
      <c r="T172" s="143"/>
      <c r="U172" s="143"/>
      <c r="V172" s="143"/>
    </row>
    <row r="173" spans="18:22" x14ac:dyDescent="0.2">
      <c r="R173" s="143"/>
      <c r="S173" s="143"/>
      <c r="T173" s="143"/>
      <c r="U173" s="143"/>
      <c r="V173" s="143"/>
    </row>
    <row r="174" spans="18:22" x14ac:dyDescent="0.2">
      <c r="R174" s="143"/>
      <c r="S174" s="143"/>
      <c r="T174" s="143"/>
      <c r="U174" s="143"/>
      <c r="V174" s="143"/>
    </row>
    <row r="175" spans="18:22" x14ac:dyDescent="0.2">
      <c r="R175" s="143"/>
      <c r="S175" s="143"/>
      <c r="T175" s="143"/>
      <c r="U175" s="143"/>
      <c r="V175" s="143"/>
    </row>
    <row r="176" spans="18:22" x14ac:dyDescent="0.2">
      <c r="R176" s="143"/>
      <c r="S176" s="143"/>
      <c r="T176" s="143"/>
      <c r="U176" s="143"/>
      <c r="V176" s="143"/>
    </row>
    <row r="177" spans="18:22" x14ac:dyDescent="0.2">
      <c r="R177" s="143"/>
      <c r="S177" s="143"/>
      <c r="T177" s="143"/>
      <c r="U177" s="143"/>
      <c r="V177" s="143"/>
    </row>
    <row r="178" spans="18:22" x14ac:dyDescent="0.2">
      <c r="R178" s="143"/>
      <c r="S178" s="143"/>
      <c r="T178" s="143"/>
      <c r="U178" s="143"/>
      <c r="V178" s="143"/>
    </row>
    <row r="179" spans="18:22" x14ac:dyDescent="0.2">
      <c r="R179" s="143"/>
      <c r="S179" s="143"/>
      <c r="T179" s="143"/>
      <c r="U179" s="143"/>
      <c r="V179" s="143"/>
    </row>
  </sheetData>
  <mergeCells count="25">
    <mergeCell ref="P55:P57"/>
    <mergeCell ref="P47:P49"/>
    <mergeCell ref="P51:P53"/>
    <mergeCell ref="A6:AK6"/>
    <mergeCell ref="AK9:AK10"/>
    <mergeCell ref="W8:AK8"/>
    <mergeCell ref="AF9:AJ9"/>
    <mergeCell ref="A125:B125"/>
    <mergeCell ref="AA9:AE9"/>
    <mergeCell ref="C8:Q8"/>
    <mergeCell ref="G9:K9"/>
    <mergeCell ref="W9:Z9"/>
    <mergeCell ref="AC10:AD10"/>
    <mergeCell ref="B25:B27"/>
    <mergeCell ref="Q9:Q10"/>
    <mergeCell ref="B8:B10"/>
    <mergeCell ref="P44:P45"/>
    <mergeCell ref="AG1:AI1"/>
    <mergeCell ref="AG2:AK2"/>
    <mergeCell ref="C9:F9"/>
    <mergeCell ref="I10:J10"/>
    <mergeCell ref="L9:P9"/>
    <mergeCell ref="A5:AK5"/>
    <mergeCell ref="A8:A10"/>
    <mergeCell ref="R8:V9"/>
  </mergeCells>
  <printOptions horizontalCentered="1"/>
  <pageMargins left="0.47244094488188981" right="0.47244094488188981" top="0.94488188976377963" bottom="0.39370078740157483" header="0.51181102362204722" footer="0.35433070866141736"/>
  <pageSetup paperSize="8" scale="33" fitToHeight="3" orientation="landscape" r:id="rId1"/>
  <headerFooter alignWithMargins="0"/>
  <rowBreaks count="3" manualBreakCount="3">
    <brk id="32" max="16383" man="1"/>
    <brk id="57" max="16383" man="1"/>
    <brk id="11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AA135"/>
  <sheetViews>
    <sheetView view="pageBreakPreview" topLeftCell="A29" zoomScale="50" zoomScaleNormal="100" zoomScaleSheetLayoutView="50" workbookViewId="0">
      <selection activeCell="B132" sqref="B132"/>
    </sheetView>
  </sheetViews>
  <sheetFormatPr defaultRowHeight="15.75" x14ac:dyDescent="0.25"/>
  <cols>
    <col min="1" max="1" width="9.28515625" style="130" customWidth="1"/>
    <col min="2" max="2" width="61" style="129" customWidth="1"/>
    <col min="3" max="3" width="19.85546875" style="129" customWidth="1"/>
    <col min="4" max="4" width="34.5703125" style="129" customWidth="1"/>
    <col min="5" max="5" width="15.7109375" style="130" customWidth="1"/>
    <col min="6" max="6" width="16.140625" style="130" customWidth="1"/>
    <col min="7" max="7" width="15.28515625" style="130" customWidth="1"/>
    <col min="8" max="8" width="13.7109375" style="130" customWidth="1"/>
    <col min="9" max="9" width="17.7109375" style="130" customWidth="1"/>
    <col min="10" max="10" width="16.85546875" style="130" customWidth="1"/>
    <col min="11" max="11" width="13.7109375" style="130" customWidth="1"/>
    <col min="12" max="12" width="12.85546875" style="130" customWidth="1"/>
    <col min="13" max="13" width="15" style="130" customWidth="1"/>
    <col min="14" max="14" width="12.5703125" style="130" customWidth="1"/>
    <col min="15" max="20" width="14.85546875" style="130" customWidth="1"/>
    <col min="21" max="21" width="33.85546875" style="130" customWidth="1"/>
    <col min="22" max="22" width="15.85546875" style="130" customWidth="1"/>
    <col min="23" max="23" width="22.140625" style="130" customWidth="1"/>
    <col min="24" max="24" width="15.42578125" style="130" customWidth="1"/>
    <col min="25" max="26" width="13.7109375" style="130" customWidth="1"/>
    <col min="27" max="27" width="12.140625" style="130" customWidth="1"/>
    <col min="28" max="16384" width="9.140625" style="129"/>
  </cols>
  <sheetData>
    <row r="1" spans="1:27" ht="20.25" x14ac:dyDescent="0.3">
      <c r="E1" s="132"/>
      <c r="F1" s="144"/>
      <c r="G1" s="144"/>
      <c r="H1" s="144"/>
      <c r="S1" s="43"/>
      <c r="T1" s="43"/>
      <c r="U1" s="43"/>
      <c r="V1" s="43"/>
      <c r="W1" s="1013" t="s">
        <v>268</v>
      </c>
      <c r="X1" s="1013"/>
      <c r="Y1" s="1013"/>
      <c r="Z1" s="44"/>
      <c r="AA1" s="44"/>
    </row>
    <row r="2" spans="1:27" ht="39.75" customHeight="1" x14ac:dyDescent="0.3">
      <c r="E2" s="132"/>
      <c r="F2" s="145"/>
      <c r="G2" s="144"/>
      <c r="H2" s="144"/>
      <c r="S2" s="43"/>
      <c r="T2" s="43"/>
      <c r="U2" s="43"/>
      <c r="V2" s="43"/>
      <c r="W2" s="1013" t="s">
        <v>269</v>
      </c>
      <c r="X2" s="1013"/>
      <c r="Y2" s="1013"/>
      <c r="Z2" s="1013"/>
      <c r="AA2" s="1013"/>
    </row>
    <row r="3" spans="1:27" ht="20.25" x14ac:dyDescent="0.3">
      <c r="E3" s="144"/>
      <c r="F3" s="144"/>
      <c r="G3" s="144"/>
      <c r="H3" s="144"/>
      <c r="S3" s="46"/>
      <c r="T3" s="46"/>
      <c r="U3" s="46"/>
      <c r="V3" s="46"/>
      <c r="W3" s="47" t="s">
        <v>617</v>
      </c>
      <c r="X3" s="138"/>
      <c r="Y3" s="268"/>
      <c r="Z3" s="47"/>
      <c r="AA3" s="47"/>
    </row>
    <row r="4" spans="1:27" ht="20.25" x14ac:dyDescent="0.3">
      <c r="E4" s="147"/>
      <c r="F4" s="147"/>
      <c r="G4" s="144"/>
      <c r="H4" s="144"/>
      <c r="S4" s="46"/>
      <c r="T4" s="307"/>
      <c r="U4" s="147"/>
      <c r="V4" s="46"/>
      <c r="W4" s="46"/>
      <c r="X4" s="47"/>
      <c r="Y4" s="355"/>
      <c r="Z4" s="135"/>
      <c r="AA4" s="47"/>
    </row>
    <row r="5" spans="1:27" x14ac:dyDescent="0.25">
      <c r="E5" s="146"/>
      <c r="F5" s="145"/>
      <c r="G5" s="145"/>
      <c r="H5" s="144"/>
      <c r="W5" s="144"/>
      <c r="X5" s="144"/>
      <c r="Y5" s="144"/>
      <c r="Z5" s="144"/>
      <c r="AA5" s="144"/>
    </row>
    <row r="6" spans="1:27" s="2" customFormat="1" ht="20.25" x14ac:dyDescent="0.3">
      <c r="A6" s="1045" t="s">
        <v>0</v>
      </c>
      <c r="B6" s="1045"/>
      <c r="C6" s="1045"/>
      <c r="D6" s="1045"/>
      <c r="E6" s="1045"/>
      <c r="F6" s="1045"/>
      <c r="G6" s="1045"/>
      <c r="H6" s="1045"/>
      <c r="I6" s="1045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1045"/>
    </row>
    <row r="7" spans="1:27" s="2" customFormat="1" ht="20.25" x14ac:dyDescent="0.3">
      <c r="A7" s="1045" t="str">
        <f>'1.1 корр 2016'!A6:AH6</f>
        <v>(корректировка мероприятий 2016 года)</v>
      </c>
      <c r="B7" s="1045"/>
      <c r="C7" s="1045"/>
      <c r="D7" s="1045"/>
      <c r="E7" s="1045"/>
      <c r="F7" s="1045"/>
      <c r="G7" s="1045"/>
      <c r="H7" s="1045"/>
      <c r="I7" s="1045"/>
      <c r="J7" s="1045"/>
      <c r="K7" s="1045"/>
      <c r="L7" s="1045"/>
      <c r="M7" s="1045"/>
      <c r="N7" s="1045"/>
      <c r="O7" s="1045"/>
      <c r="P7" s="1045"/>
      <c r="Q7" s="1045"/>
      <c r="R7" s="1045"/>
      <c r="S7" s="1045"/>
      <c r="T7" s="1045"/>
      <c r="U7" s="1045"/>
      <c r="V7" s="1045"/>
      <c r="W7" s="1045"/>
      <c r="X7" s="1045"/>
      <c r="Y7" s="1045"/>
      <c r="Z7" s="1045"/>
      <c r="AA7" s="1045"/>
    </row>
    <row r="8" spans="1:27" ht="16.5" thickBot="1" x14ac:dyDescent="0.3">
      <c r="Z8" s="1046" t="s">
        <v>1</v>
      </c>
      <c r="AA8" s="1046"/>
    </row>
    <row r="9" spans="1:27" x14ac:dyDescent="0.25">
      <c r="A9" s="1063" t="s">
        <v>2</v>
      </c>
      <c r="B9" s="1057" t="s">
        <v>3</v>
      </c>
      <c r="C9" s="1057" t="s">
        <v>4</v>
      </c>
      <c r="D9" s="1057" t="s">
        <v>5</v>
      </c>
      <c r="E9" s="1037" t="s">
        <v>6</v>
      </c>
      <c r="F9" s="1038"/>
      <c r="G9" s="1038"/>
      <c r="H9" s="1041" t="s">
        <v>7</v>
      </c>
      <c r="I9" s="1041" t="s">
        <v>8</v>
      </c>
      <c r="J9" s="1041"/>
      <c r="K9" s="1041" t="s">
        <v>9</v>
      </c>
      <c r="L9" s="1041"/>
      <c r="M9" s="1041"/>
      <c r="N9" s="1041"/>
      <c r="O9" s="1037" t="s">
        <v>221</v>
      </c>
      <c r="P9" s="1041" t="s">
        <v>272</v>
      </c>
      <c r="Q9" s="1037" t="s">
        <v>10</v>
      </c>
      <c r="R9" s="1043"/>
      <c r="S9" s="1041" t="s">
        <v>11</v>
      </c>
      <c r="T9" s="1041"/>
      <c r="U9" s="1037" t="s">
        <v>12</v>
      </c>
      <c r="V9" s="1038"/>
      <c r="W9" s="1043"/>
      <c r="X9" s="1047" t="s">
        <v>13</v>
      </c>
      <c r="Y9" s="1048"/>
      <c r="Z9" s="1048"/>
      <c r="AA9" s="1049"/>
    </row>
    <row r="10" spans="1:27" x14ac:dyDescent="0.25">
      <c r="A10" s="1064"/>
      <c r="B10" s="1058"/>
      <c r="C10" s="1058"/>
      <c r="D10" s="1058"/>
      <c r="E10" s="1039"/>
      <c r="F10" s="1040"/>
      <c r="G10" s="1040"/>
      <c r="H10" s="1042"/>
      <c r="I10" s="1042"/>
      <c r="J10" s="1042"/>
      <c r="K10" s="1042"/>
      <c r="L10" s="1042"/>
      <c r="M10" s="1042"/>
      <c r="N10" s="1042"/>
      <c r="O10" s="1062"/>
      <c r="P10" s="1042"/>
      <c r="Q10" s="1039"/>
      <c r="R10" s="1044"/>
      <c r="S10" s="1042"/>
      <c r="T10" s="1042"/>
      <c r="U10" s="1039"/>
      <c r="V10" s="1040"/>
      <c r="W10" s="1044"/>
      <c r="X10" s="1050" t="s">
        <v>14</v>
      </c>
      <c r="Y10" s="1051"/>
      <c r="Z10" s="1050" t="s">
        <v>15</v>
      </c>
      <c r="AA10" s="1052"/>
    </row>
    <row r="11" spans="1:27" ht="156" customHeight="1" x14ac:dyDescent="0.25">
      <c r="A11" s="1065"/>
      <c r="B11" s="1059"/>
      <c r="C11" s="1059"/>
      <c r="D11" s="1059"/>
      <c r="E11" s="311" t="s">
        <v>16</v>
      </c>
      <c r="F11" s="311" t="s">
        <v>17</v>
      </c>
      <c r="G11" s="309" t="s">
        <v>18</v>
      </c>
      <c r="H11" s="1042"/>
      <c r="I11" s="308" t="s">
        <v>19</v>
      </c>
      <c r="J11" s="308" t="s">
        <v>20</v>
      </c>
      <c r="K11" s="311" t="s">
        <v>21</v>
      </c>
      <c r="L11" s="311" t="s">
        <v>22</v>
      </c>
      <c r="M11" s="311" t="s">
        <v>23</v>
      </c>
      <c r="N11" s="311" t="s">
        <v>24</v>
      </c>
      <c r="O11" s="1039"/>
      <c r="P11" s="1042"/>
      <c r="Q11" s="310" t="s">
        <v>25</v>
      </c>
      <c r="R11" s="311" t="s">
        <v>26</v>
      </c>
      <c r="S11" s="310" t="s">
        <v>25</v>
      </c>
      <c r="T11" s="311" t="s">
        <v>26</v>
      </c>
      <c r="U11" s="311" t="s">
        <v>27</v>
      </c>
      <c r="V11" s="311" t="s">
        <v>28</v>
      </c>
      <c r="W11" s="317" t="s">
        <v>29</v>
      </c>
      <c r="X11" s="311" t="s">
        <v>30</v>
      </c>
      <c r="Y11" s="311" t="s">
        <v>31</v>
      </c>
      <c r="Z11" s="311" t="s">
        <v>32</v>
      </c>
      <c r="AA11" s="413" t="s">
        <v>33</v>
      </c>
    </row>
    <row r="12" spans="1:27" ht="63" x14ac:dyDescent="0.25">
      <c r="A12" s="414">
        <v>1</v>
      </c>
      <c r="B12" s="315" t="str">
        <f>'1.1 корр 2016'!B14</f>
        <v>Модернизация открытого распределительного устройства напряжением 110 кВ  головной понизительной подстанции № 32 110/6 кВ, находящейся на о. Н.-Атамановский</v>
      </c>
      <c r="C12" s="316" t="s">
        <v>35</v>
      </c>
      <c r="D12" s="316" t="s">
        <v>36</v>
      </c>
      <c r="E12" s="318"/>
      <c r="F12" s="318"/>
      <c r="G12" s="318"/>
      <c r="H12" s="318"/>
      <c r="I12" s="318">
        <v>2012</v>
      </c>
      <c r="J12" s="319">
        <v>2014</v>
      </c>
      <c r="K12" s="318"/>
      <c r="L12" s="318"/>
      <c r="M12" s="318"/>
      <c r="N12" s="318"/>
      <c r="O12" s="320"/>
      <c r="P12" s="318">
        <v>100</v>
      </c>
      <c r="Q12" s="321">
        <f>'1.2.'!R14</f>
        <v>42.432151000000005</v>
      </c>
      <c r="R12" s="318"/>
      <c r="S12" s="318"/>
      <c r="T12" s="318"/>
      <c r="U12" s="315" t="s">
        <v>37</v>
      </c>
      <c r="V12" s="318"/>
      <c r="W12" s="318"/>
      <c r="X12" s="318"/>
      <c r="Y12" s="318"/>
      <c r="Z12" s="318"/>
      <c r="AA12" s="415"/>
    </row>
    <row r="13" spans="1:27" ht="141.75" x14ac:dyDescent="0.25">
      <c r="A13" s="414">
        <v>2</v>
      </c>
      <c r="B13" s="315" t="str">
        <f>'1.1 корр 2016'!B15</f>
        <v>Замена трансформатора мощностью 630 кВА в трансформаторной подстанции № 521, находящейся по ул. П. Железняка, 17, на трансформатор мощностью 1000 кВА</v>
      </c>
      <c r="C13" s="315" t="s">
        <v>35</v>
      </c>
      <c r="D13" s="315" t="s">
        <v>151</v>
      </c>
      <c r="E13" s="318">
        <f>'1.2.'!AE15</f>
        <v>1</v>
      </c>
      <c r="F13" s="318"/>
      <c r="G13" s="318"/>
      <c r="H13" s="318"/>
      <c r="I13" s="318">
        <v>2014</v>
      </c>
      <c r="J13" s="318">
        <f>I13</f>
        <v>2014</v>
      </c>
      <c r="K13" s="318"/>
      <c r="L13" s="318"/>
      <c r="M13" s="318"/>
      <c r="N13" s="318"/>
      <c r="O13" s="318"/>
      <c r="P13" s="318">
        <v>100</v>
      </c>
      <c r="Q13" s="321">
        <f>'1.2.'!R15</f>
        <v>0.56999899999999992</v>
      </c>
      <c r="R13" s="318"/>
      <c r="S13" s="318"/>
      <c r="T13" s="318"/>
      <c r="U13" s="315" t="s">
        <v>238</v>
      </c>
      <c r="V13" s="318"/>
      <c r="W13" s="318"/>
      <c r="X13" s="320">
        <v>0.19</v>
      </c>
      <c r="Y13" s="322">
        <v>0.13669999999999999</v>
      </c>
      <c r="Z13" s="323">
        <v>5.2</v>
      </c>
      <c r="AA13" s="416">
        <v>7</v>
      </c>
    </row>
    <row r="14" spans="1:27" ht="78.75" x14ac:dyDescent="0.25">
      <c r="A14" s="417">
        <v>3</v>
      </c>
      <c r="B14" s="315" t="str">
        <f>'1.1 корр 2016'!B16</f>
        <v>Строительство кабельно-воздушной ЛЭП 10 кВ от ПС-147 "Речпорт" 110/10 кВ до РП-127 цеха "Левобережных очистных сооружений".</v>
      </c>
      <c r="C14" s="315" t="s">
        <v>35</v>
      </c>
      <c r="D14" s="312" t="s">
        <v>191</v>
      </c>
      <c r="E14" s="319"/>
      <c r="F14" s="319"/>
      <c r="G14" s="319">
        <f>'1.2.'!AJ16</f>
        <v>5.6999999999999993</v>
      </c>
      <c r="H14" s="319"/>
      <c r="I14" s="319">
        <v>2014</v>
      </c>
      <c r="J14" s="319">
        <v>2015</v>
      </c>
      <c r="K14" s="319"/>
      <c r="L14" s="319"/>
      <c r="M14" s="319"/>
      <c r="N14" s="319"/>
      <c r="O14" s="319"/>
      <c r="P14" s="319">
        <v>100</v>
      </c>
      <c r="Q14" s="321">
        <f>'1.2.'!R16</f>
        <v>2.242</v>
      </c>
      <c r="R14" s="319"/>
      <c r="S14" s="319"/>
      <c r="T14" s="319"/>
      <c r="U14" s="312" t="s">
        <v>38</v>
      </c>
      <c r="V14" s="319"/>
      <c r="W14" s="319"/>
      <c r="X14" s="324"/>
      <c r="Y14" s="325"/>
      <c r="Z14" s="326"/>
      <c r="AA14" s="418"/>
    </row>
    <row r="15" spans="1:27" ht="78.75" x14ac:dyDescent="0.25">
      <c r="A15" s="417">
        <v>4</v>
      </c>
      <c r="B15" s="315" t="str">
        <f>'1.1 корр 2016'!B17</f>
        <v>Замена двух силовых трансформаторов типа ТСМА мощностью 320 кВА на силовые трансформаторы типа ТМГ мощностью 400 кВА  на трансформаторной подстанции № 527, находящейся по ул.Малиновского, 20 г.</v>
      </c>
      <c r="C15" s="315" t="s">
        <v>35</v>
      </c>
      <c r="D15" s="312" t="s">
        <v>187</v>
      </c>
      <c r="E15" s="319">
        <f>'1.2.'!AE17</f>
        <v>0.4</v>
      </c>
      <c r="F15" s="319"/>
      <c r="G15" s="319"/>
      <c r="H15" s="319"/>
      <c r="I15" s="319">
        <v>2014</v>
      </c>
      <c r="J15" s="319">
        <v>2014</v>
      </c>
      <c r="K15" s="319"/>
      <c r="L15" s="319"/>
      <c r="M15" s="319"/>
      <c r="N15" s="319"/>
      <c r="O15" s="319"/>
      <c r="P15" s="319">
        <v>100</v>
      </c>
      <c r="Q15" s="321">
        <f>'1.2.'!R17</f>
        <v>0.70176959999999999</v>
      </c>
      <c r="R15" s="319"/>
      <c r="S15" s="319"/>
      <c r="T15" s="319"/>
      <c r="U15" s="312" t="s">
        <v>38</v>
      </c>
      <c r="V15" s="319"/>
      <c r="W15" s="319"/>
      <c r="X15" s="324">
        <v>0.56000000000000005</v>
      </c>
      <c r="Y15" s="325">
        <v>0.18679999999999999</v>
      </c>
      <c r="Z15" s="326">
        <v>4.3</v>
      </c>
      <c r="AA15" s="418">
        <v>5.4</v>
      </c>
    </row>
    <row r="16" spans="1:27" ht="78.75" x14ac:dyDescent="0.25">
      <c r="A16" s="417">
        <v>5</v>
      </c>
      <c r="B16" s="315" t="str">
        <f>'1.1 корр 2016'!B18</f>
        <v>Замена двух силовых трансформаторов типа ТМ мощностью 400 кВА на силовые трансформаторы типа ТМГ мощностью 630 кВА на трансформаторной подстанции № 624, находящейся по ул. 26 Бакинских комиссаров, 17 г.</v>
      </c>
      <c r="C16" s="315" t="s">
        <v>35</v>
      </c>
      <c r="D16" s="312" t="s">
        <v>188</v>
      </c>
      <c r="E16" s="319">
        <f>'1.2.'!AE18</f>
        <v>0.63</v>
      </c>
      <c r="F16" s="319"/>
      <c r="G16" s="319"/>
      <c r="H16" s="319"/>
      <c r="I16" s="319">
        <v>2014</v>
      </c>
      <c r="J16" s="319">
        <v>2014</v>
      </c>
      <c r="K16" s="319"/>
      <c r="L16" s="319"/>
      <c r="M16" s="319"/>
      <c r="N16" s="319"/>
      <c r="O16" s="319"/>
      <c r="P16" s="319">
        <v>100</v>
      </c>
      <c r="Q16" s="321">
        <f>'1.2.'!R18</f>
        <v>1.0077659999999999</v>
      </c>
      <c r="R16" s="319"/>
      <c r="S16" s="319"/>
      <c r="T16" s="319"/>
      <c r="U16" s="312" t="s">
        <v>38</v>
      </c>
      <c r="V16" s="319"/>
      <c r="W16" s="319"/>
      <c r="X16" s="324">
        <v>0.74</v>
      </c>
      <c r="Y16" s="325">
        <v>0.18099999999999999</v>
      </c>
      <c r="Z16" s="326">
        <v>4.4000000000000004</v>
      </c>
      <c r="AA16" s="418">
        <v>5.5</v>
      </c>
    </row>
    <row r="17" spans="1:27" ht="78.75" x14ac:dyDescent="0.25">
      <c r="A17" s="417">
        <v>6</v>
      </c>
      <c r="B17" s="315" t="str">
        <f>'1.1 корр 2016'!B19</f>
        <v>Замена силового трансформатора типа ТМГ мощностью 630 кВА на силовой трансформатор типа ТМГ мощностью 1000 кВА  на трансформаторной подстанции № 1А (134-8-2), находящейся по ул. Вечерняя, 10 г.</v>
      </c>
      <c r="C17" s="315" t="s">
        <v>35</v>
      </c>
      <c r="D17" s="312" t="s">
        <v>189</v>
      </c>
      <c r="E17" s="319">
        <f>'1.2.'!AE19</f>
        <v>1</v>
      </c>
      <c r="F17" s="319"/>
      <c r="G17" s="319"/>
      <c r="H17" s="319"/>
      <c r="I17" s="319">
        <v>2014</v>
      </c>
      <c r="J17" s="319">
        <v>2014</v>
      </c>
      <c r="K17" s="319"/>
      <c r="L17" s="319"/>
      <c r="M17" s="319"/>
      <c r="N17" s="319"/>
      <c r="O17" s="319"/>
      <c r="P17" s="319">
        <v>100</v>
      </c>
      <c r="Q17" s="321">
        <f>'1.2.'!R19</f>
        <v>0.56999999999999995</v>
      </c>
      <c r="R17" s="319"/>
      <c r="S17" s="319"/>
      <c r="T17" s="319"/>
      <c r="U17" s="312" t="s">
        <v>38</v>
      </c>
      <c r="V17" s="319"/>
      <c r="W17" s="319"/>
      <c r="X17" s="324">
        <v>0.44</v>
      </c>
      <c r="Y17" s="325">
        <v>0.1847</v>
      </c>
      <c r="Z17" s="326">
        <v>4.3</v>
      </c>
      <c r="AA17" s="418">
        <v>5.4</v>
      </c>
    </row>
    <row r="18" spans="1:27" ht="78.75" x14ac:dyDescent="0.25">
      <c r="A18" s="417">
        <v>7</v>
      </c>
      <c r="B18" s="312" t="str">
        <f>'1.1 корр 2016'!B20</f>
        <v>Замена двух силовых трансформаторов типа ТМ мощностью 400 кВА на силовые трансформаторы типа ТМГ мощностью 630 кВА на трансформаторной подстанции № 655, находящейся по ул. 26 Бакинских комиссаров, 3 д.</v>
      </c>
      <c r="C18" s="315" t="s">
        <v>35</v>
      </c>
      <c r="D18" s="312" t="s">
        <v>190</v>
      </c>
      <c r="E18" s="319">
        <f>'1.2.'!AE20</f>
        <v>0.63</v>
      </c>
      <c r="F18" s="319"/>
      <c r="G18" s="319"/>
      <c r="H18" s="319"/>
      <c r="I18" s="319">
        <v>2014</v>
      </c>
      <c r="J18" s="319">
        <v>2014</v>
      </c>
      <c r="K18" s="319"/>
      <c r="L18" s="319"/>
      <c r="M18" s="319"/>
      <c r="N18" s="319"/>
      <c r="O18" s="319"/>
      <c r="P18" s="319">
        <v>100</v>
      </c>
      <c r="Q18" s="321">
        <f>'1.2.'!R20</f>
        <v>1.0077659999999999</v>
      </c>
      <c r="R18" s="319"/>
      <c r="S18" s="319"/>
      <c r="T18" s="319"/>
      <c r="U18" s="312" t="s">
        <v>38</v>
      </c>
      <c r="V18" s="319"/>
      <c r="W18" s="319"/>
      <c r="X18" s="324">
        <v>0.78</v>
      </c>
      <c r="Y18" s="325">
        <v>0.18429999999999999</v>
      </c>
      <c r="Z18" s="326">
        <v>4.4000000000000004</v>
      </c>
      <c r="AA18" s="418">
        <v>5.4</v>
      </c>
    </row>
    <row r="19" spans="1:27" s="145" customFormat="1" ht="110.25" x14ac:dyDescent="0.25">
      <c r="A19" s="1053">
        <v>8</v>
      </c>
      <c r="B19" s="438" t="s">
        <v>289</v>
      </c>
      <c r="C19" s="327" t="s">
        <v>35</v>
      </c>
      <c r="D19" s="312" t="s">
        <v>222</v>
      </c>
      <c r="E19" s="319">
        <v>0.89</v>
      </c>
      <c r="F19" s="319"/>
      <c r="G19" s="319">
        <v>5.2869999999999999</v>
      </c>
      <c r="H19" s="319"/>
      <c r="I19" s="319">
        <v>2015</v>
      </c>
      <c r="J19" s="319">
        <v>2015</v>
      </c>
      <c r="K19" s="319"/>
      <c r="L19" s="319"/>
      <c r="M19" s="319"/>
      <c r="N19" s="319"/>
      <c r="O19" s="319"/>
      <c r="P19" s="319"/>
      <c r="Q19" s="328">
        <v>4.8837793861999996</v>
      </c>
      <c r="R19" s="319"/>
      <c r="S19" s="319"/>
      <c r="T19" s="319"/>
      <c r="U19" s="1055" t="s">
        <v>38</v>
      </c>
      <c r="V19" s="319"/>
      <c r="W19" s="319"/>
      <c r="X19" s="558">
        <v>1.415</v>
      </c>
      <c r="Y19" s="559">
        <v>0.123</v>
      </c>
      <c r="Z19" s="560">
        <v>5.5</v>
      </c>
      <c r="AA19" s="561">
        <v>7.3</v>
      </c>
    </row>
    <row r="20" spans="1:27" s="145" customFormat="1" ht="31.5" x14ac:dyDescent="0.25">
      <c r="A20" s="1054"/>
      <c r="B20" s="439" t="s">
        <v>282</v>
      </c>
      <c r="C20" s="329"/>
      <c r="D20" s="313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1"/>
      <c r="R20" s="330"/>
      <c r="S20" s="330"/>
      <c r="T20" s="330"/>
      <c r="U20" s="1056"/>
      <c r="V20" s="330"/>
      <c r="W20" s="330"/>
      <c r="X20" s="332"/>
      <c r="Y20" s="333"/>
      <c r="Z20" s="334"/>
      <c r="AA20" s="419"/>
    </row>
    <row r="21" spans="1:27" s="145" customFormat="1" ht="31.5" x14ac:dyDescent="0.25">
      <c r="A21" s="1054"/>
      <c r="B21" s="439" t="s">
        <v>212</v>
      </c>
      <c r="C21" s="329"/>
      <c r="D21" s="313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1"/>
      <c r="R21" s="330"/>
      <c r="S21" s="330"/>
      <c r="T21" s="330"/>
      <c r="U21" s="1056"/>
      <c r="V21" s="330"/>
      <c r="W21" s="330"/>
      <c r="X21" s="332"/>
      <c r="Y21" s="333"/>
      <c r="Z21" s="334"/>
      <c r="AA21" s="419"/>
    </row>
    <row r="22" spans="1:27" s="145" customFormat="1" ht="31.5" x14ac:dyDescent="0.25">
      <c r="A22" s="1054"/>
      <c r="B22" s="439" t="s">
        <v>219</v>
      </c>
      <c r="C22" s="329"/>
      <c r="D22" s="313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1"/>
      <c r="R22" s="330"/>
      <c r="S22" s="330"/>
      <c r="T22" s="330"/>
      <c r="U22" s="1056"/>
      <c r="V22" s="330"/>
      <c r="W22" s="330"/>
      <c r="X22" s="332"/>
      <c r="Y22" s="333"/>
      <c r="Z22" s="334"/>
      <c r="AA22" s="419"/>
    </row>
    <row r="23" spans="1:27" s="145" customFormat="1" ht="126" x14ac:dyDescent="0.25">
      <c r="A23" s="1053">
        <v>9</v>
      </c>
      <c r="B23" s="438" t="s">
        <v>290</v>
      </c>
      <c r="C23" s="341" t="s">
        <v>35</v>
      </c>
      <c r="D23" s="341" t="s">
        <v>225</v>
      </c>
      <c r="E23" s="319"/>
      <c r="F23" s="319"/>
      <c r="G23" s="319">
        <v>2.2000000000000002</v>
      </c>
      <c r="H23" s="319"/>
      <c r="I23" s="319">
        <v>2015</v>
      </c>
      <c r="J23" s="319">
        <v>2015</v>
      </c>
      <c r="K23" s="319"/>
      <c r="L23" s="319"/>
      <c r="M23" s="319"/>
      <c r="N23" s="319"/>
      <c r="O23" s="319"/>
      <c r="P23" s="319"/>
      <c r="Q23" s="328">
        <v>2.1650765316</v>
      </c>
      <c r="R23" s="319"/>
      <c r="S23" s="319"/>
      <c r="T23" s="319"/>
      <c r="U23" s="312" t="s">
        <v>226</v>
      </c>
      <c r="V23" s="319"/>
      <c r="W23" s="319"/>
      <c r="X23" s="324"/>
      <c r="Y23" s="325"/>
      <c r="Z23" s="326"/>
      <c r="AA23" s="418"/>
    </row>
    <row r="24" spans="1:27" s="145" customFormat="1" ht="78.75" x14ac:dyDescent="0.25">
      <c r="A24" s="1060"/>
      <c r="B24" s="440" t="s">
        <v>224</v>
      </c>
      <c r="C24" s="314"/>
      <c r="D24" s="314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7"/>
      <c r="R24" s="336"/>
      <c r="S24" s="336"/>
      <c r="T24" s="336"/>
      <c r="U24" s="314" t="s">
        <v>227</v>
      </c>
      <c r="V24" s="336"/>
      <c r="W24" s="336"/>
      <c r="X24" s="338"/>
      <c r="Y24" s="339"/>
      <c r="Z24" s="340"/>
      <c r="AA24" s="420"/>
    </row>
    <row r="25" spans="1:27" s="145" customFormat="1" ht="126" x14ac:dyDescent="0.25">
      <c r="A25" s="1053">
        <v>10</v>
      </c>
      <c r="B25" s="312" t="s">
        <v>277</v>
      </c>
      <c r="C25" s="327" t="s">
        <v>35</v>
      </c>
      <c r="D25" s="312" t="s">
        <v>235</v>
      </c>
      <c r="E25" s="319"/>
      <c r="F25" s="319"/>
      <c r="G25" s="319">
        <v>0.8</v>
      </c>
      <c r="H25" s="319"/>
      <c r="I25" s="319">
        <v>2015</v>
      </c>
      <c r="J25" s="319">
        <v>2015</v>
      </c>
      <c r="K25" s="319"/>
      <c r="L25" s="319"/>
      <c r="M25" s="319"/>
      <c r="N25" s="319"/>
      <c r="O25" s="319"/>
      <c r="P25" s="319"/>
      <c r="Q25" s="328">
        <v>1.0148408752</v>
      </c>
      <c r="R25" s="319"/>
      <c r="S25" s="319"/>
      <c r="T25" s="319"/>
      <c r="U25" s="312" t="s">
        <v>236</v>
      </c>
      <c r="V25" s="319"/>
      <c r="W25" s="319"/>
      <c r="X25" s="324"/>
      <c r="Y25" s="325"/>
      <c r="Z25" s="326"/>
      <c r="AA25" s="418"/>
    </row>
    <row r="26" spans="1:27" s="145" customFormat="1" ht="31.5" x14ac:dyDescent="0.25">
      <c r="A26" s="1054"/>
      <c r="B26" s="313" t="s">
        <v>234</v>
      </c>
      <c r="C26" s="329"/>
      <c r="D26" s="313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1"/>
      <c r="R26" s="330"/>
      <c r="S26" s="330"/>
      <c r="T26" s="330"/>
      <c r="U26" s="447"/>
      <c r="V26" s="330"/>
      <c r="W26" s="330"/>
      <c r="X26" s="332"/>
      <c r="Y26" s="333"/>
      <c r="Z26" s="334"/>
      <c r="AA26" s="419"/>
    </row>
    <row r="27" spans="1:27" s="145" customFormat="1" ht="90.75" customHeight="1" x14ac:dyDescent="0.25">
      <c r="A27" s="414">
        <v>10.1</v>
      </c>
      <c r="B27" s="315" t="s">
        <v>462</v>
      </c>
      <c r="C27" s="715"/>
      <c r="D27" s="315"/>
      <c r="E27" s="318"/>
      <c r="F27" s="318"/>
      <c r="G27" s="318"/>
      <c r="H27" s="318"/>
      <c r="I27" s="318">
        <v>2015</v>
      </c>
      <c r="J27" s="318">
        <v>2015</v>
      </c>
      <c r="K27" s="318"/>
      <c r="L27" s="318"/>
      <c r="M27" s="318"/>
      <c r="N27" s="318"/>
      <c r="O27" s="318"/>
      <c r="P27" s="318"/>
      <c r="Q27" s="321">
        <v>9.9874809999999994E-2</v>
      </c>
      <c r="R27" s="318"/>
      <c r="S27" s="318"/>
      <c r="T27" s="318"/>
      <c r="U27" s="316" t="s">
        <v>464</v>
      </c>
      <c r="V27" s="318"/>
      <c r="W27" s="318"/>
      <c r="X27" s="320"/>
      <c r="Y27" s="322"/>
      <c r="Z27" s="323"/>
      <c r="AA27" s="416"/>
    </row>
    <row r="28" spans="1:27" s="145" customFormat="1" ht="78.75" x14ac:dyDescent="0.25">
      <c r="A28" s="417">
        <v>11</v>
      </c>
      <c r="B28" s="312" t="s">
        <v>284</v>
      </c>
      <c r="C28" s="327" t="s">
        <v>35</v>
      </c>
      <c r="D28" s="312"/>
      <c r="E28" s="319"/>
      <c r="F28" s="319"/>
      <c r="G28" s="319"/>
      <c r="H28" s="319"/>
      <c r="I28" s="319">
        <v>2015</v>
      </c>
      <c r="J28" s="319">
        <v>2015</v>
      </c>
      <c r="K28" s="319"/>
      <c r="L28" s="319"/>
      <c r="M28" s="319"/>
      <c r="N28" s="319"/>
      <c r="O28" s="319"/>
      <c r="P28" s="319"/>
      <c r="Q28" s="328">
        <v>5.70135915</v>
      </c>
      <c r="R28" s="319"/>
      <c r="S28" s="319"/>
      <c r="T28" s="319"/>
      <c r="U28" s="341" t="s">
        <v>288</v>
      </c>
      <c r="V28" s="319"/>
      <c r="W28" s="319"/>
      <c r="X28" s="324"/>
      <c r="Y28" s="325"/>
      <c r="Z28" s="326"/>
      <c r="AA28" s="418"/>
    </row>
    <row r="29" spans="1:27" s="145" customFormat="1" ht="47.25" x14ac:dyDescent="0.25">
      <c r="A29" s="641"/>
      <c r="B29" s="313" t="s">
        <v>280</v>
      </c>
      <c r="C29" s="329"/>
      <c r="D29" s="313" t="s">
        <v>285</v>
      </c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1"/>
      <c r="R29" s="330"/>
      <c r="S29" s="330"/>
      <c r="T29" s="330"/>
      <c r="U29" s="447"/>
      <c r="V29" s="330"/>
      <c r="W29" s="330"/>
      <c r="X29" s="332"/>
      <c r="Y29" s="333"/>
      <c r="Z29" s="334"/>
      <c r="AA29" s="419"/>
    </row>
    <row r="30" spans="1:27" s="145" customFormat="1" ht="78.75" x14ac:dyDescent="0.25">
      <c r="A30" s="641"/>
      <c r="B30" s="313" t="s">
        <v>275</v>
      </c>
      <c r="C30" s="329"/>
      <c r="D30" s="313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1"/>
      <c r="R30" s="330"/>
      <c r="S30" s="330"/>
      <c r="T30" s="330"/>
      <c r="U30" s="447"/>
      <c r="V30" s="330"/>
      <c r="W30" s="330"/>
      <c r="X30" s="332"/>
      <c r="Y30" s="333"/>
      <c r="Z30" s="334"/>
      <c r="AA30" s="419"/>
    </row>
    <row r="31" spans="1:27" s="145" customFormat="1" ht="31.5" x14ac:dyDescent="0.25">
      <c r="A31" s="641"/>
      <c r="B31" s="313" t="s">
        <v>273</v>
      </c>
      <c r="C31" s="329"/>
      <c r="D31" s="313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1"/>
      <c r="R31" s="330"/>
      <c r="S31" s="330"/>
      <c r="T31" s="330"/>
      <c r="U31" s="447"/>
      <c r="V31" s="330"/>
      <c r="W31" s="330"/>
      <c r="X31" s="332"/>
      <c r="Y31" s="333"/>
      <c r="Z31" s="334"/>
      <c r="AA31" s="419"/>
    </row>
    <row r="32" spans="1:27" s="145" customFormat="1" ht="63" x14ac:dyDescent="0.25">
      <c r="A32" s="641"/>
      <c r="B32" s="313" t="s">
        <v>281</v>
      </c>
      <c r="C32" s="329"/>
      <c r="D32" s="313" t="s">
        <v>286</v>
      </c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1"/>
      <c r="R32" s="330"/>
      <c r="S32" s="330"/>
      <c r="T32" s="330"/>
      <c r="U32" s="447"/>
      <c r="V32" s="330"/>
      <c r="W32" s="330"/>
      <c r="X32" s="332"/>
      <c r="Y32" s="333"/>
      <c r="Z32" s="334"/>
      <c r="AA32" s="419"/>
    </row>
    <row r="33" spans="1:27" s="145" customFormat="1" ht="78.75" x14ac:dyDescent="0.25">
      <c r="A33" s="642"/>
      <c r="B33" s="314" t="s">
        <v>274</v>
      </c>
      <c r="C33" s="335"/>
      <c r="D33" s="314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7"/>
      <c r="R33" s="336"/>
      <c r="S33" s="336"/>
      <c r="T33" s="336"/>
      <c r="U33" s="448"/>
      <c r="V33" s="336"/>
      <c r="W33" s="336"/>
      <c r="X33" s="338"/>
      <c r="Y33" s="339"/>
      <c r="Z33" s="340"/>
      <c r="AA33" s="420"/>
    </row>
    <row r="34" spans="1:27" s="145" customFormat="1" ht="47.25" x14ac:dyDescent="0.25">
      <c r="A34" s="417"/>
      <c r="B34" s="312" t="s">
        <v>279</v>
      </c>
      <c r="C34" s="327"/>
      <c r="D34" s="312" t="s">
        <v>287</v>
      </c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28"/>
      <c r="R34" s="319"/>
      <c r="S34" s="319"/>
      <c r="T34" s="319"/>
      <c r="U34" s="341"/>
      <c r="V34" s="319"/>
      <c r="W34" s="319"/>
      <c r="X34" s="324"/>
      <c r="Y34" s="325"/>
      <c r="Z34" s="326"/>
      <c r="AA34" s="418"/>
    </row>
    <row r="35" spans="1:27" s="145" customFormat="1" ht="78.75" x14ac:dyDescent="0.25">
      <c r="A35" s="641"/>
      <c r="B35" s="313" t="s">
        <v>278</v>
      </c>
      <c r="C35" s="329"/>
      <c r="D35" s="313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1"/>
      <c r="R35" s="330"/>
      <c r="S35" s="330"/>
      <c r="T35" s="330"/>
      <c r="U35" s="447"/>
      <c r="V35" s="330"/>
      <c r="W35" s="330"/>
      <c r="X35" s="332"/>
      <c r="Y35" s="333"/>
      <c r="Z35" s="334"/>
      <c r="AA35" s="419"/>
    </row>
    <row r="36" spans="1:27" s="145" customFormat="1" ht="31.5" x14ac:dyDescent="0.25">
      <c r="A36" s="641"/>
      <c r="B36" s="313" t="s">
        <v>276</v>
      </c>
      <c r="C36" s="329"/>
      <c r="D36" s="313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1"/>
      <c r="R36" s="330"/>
      <c r="S36" s="330"/>
      <c r="T36" s="330"/>
      <c r="U36" s="447"/>
      <c r="V36" s="330"/>
      <c r="W36" s="330"/>
      <c r="X36" s="332"/>
      <c r="Y36" s="333"/>
      <c r="Z36" s="334"/>
      <c r="AA36" s="419"/>
    </row>
    <row r="37" spans="1:27" s="145" customFormat="1" ht="47.25" x14ac:dyDescent="0.25">
      <c r="A37" s="642"/>
      <c r="B37" s="314" t="s">
        <v>283</v>
      </c>
      <c r="C37" s="335"/>
      <c r="D37" s="314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7"/>
      <c r="R37" s="336"/>
      <c r="S37" s="336"/>
      <c r="T37" s="336"/>
      <c r="U37" s="448"/>
      <c r="V37" s="336"/>
      <c r="W37" s="336"/>
      <c r="X37" s="338"/>
      <c r="Y37" s="339"/>
      <c r="Z37" s="340"/>
      <c r="AA37" s="420"/>
    </row>
    <row r="38" spans="1:27" s="145" customFormat="1" ht="132" customHeight="1" x14ac:dyDescent="0.25">
      <c r="A38" s="1091">
        <v>12</v>
      </c>
      <c r="B38" s="312" t="str">
        <f>'1.1 корр 2016'!B40</f>
        <v xml:space="preserve">Модернизация электрических сетей 0,4 кВ, запитанных от трансформаторной подстанции  № 1А (134-8-2), расположенной по ул. Вечерняя, 10 Г, осуществляющих электроснабжение коттеджей по ул. Вечерняя, 6, 8, 10, 10а, 12, 12а, 14, 16, 18, 20; ул. Звездная, 48, 50, 51; ул. Утренняя, 1, 3, 5, 7, 7а, 9, 9а, 11, 13; ул. Южная, 2, 4; ул. Воскресенская, 1, 2, 3; ул. Ясная; ул. 2-й проезд, 1;  ПНС; Павильон;  Вагончик, в следующем объеме: </v>
      </c>
      <c r="C38" s="327" t="s">
        <v>35</v>
      </c>
      <c r="D38" s="312" t="s">
        <v>604</v>
      </c>
      <c r="E38" s="319"/>
      <c r="F38" s="319"/>
      <c r="G38" s="319"/>
      <c r="H38" s="319"/>
      <c r="I38" s="319">
        <v>2016</v>
      </c>
      <c r="J38" s="319">
        <f>I38</f>
        <v>2016</v>
      </c>
      <c r="K38" s="319"/>
      <c r="L38" s="319"/>
      <c r="M38" s="319"/>
      <c r="N38" s="319"/>
      <c r="O38" s="319"/>
      <c r="P38" s="319"/>
      <c r="Q38" s="328">
        <f>'1.1 корр 2016'!H41</f>
        <v>1.0340575999999999</v>
      </c>
      <c r="R38" s="319"/>
      <c r="S38" s="319"/>
      <c r="T38" s="319"/>
      <c r="U38" s="1055" t="s">
        <v>236</v>
      </c>
      <c r="V38" s="319"/>
      <c r="W38" s="319"/>
      <c r="X38" s="324"/>
      <c r="Y38" s="325"/>
      <c r="Z38" s="326"/>
      <c r="AA38" s="418"/>
    </row>
    <row r="39" spans="1:27" s="145" customFormat="1" ht="40.5" customHeight="1" x14ac:dyDescent="0.25">
      <c r="A39" s="1092"/>
      <c r="B39" s="313" t="str">
        <f>'1.1 корр 2016'!B41</f>
        <v xml:space="preserve">а) замена провода марки А-70 на самонесущий провод марки СИП (4х70); </v>
      </c>
      <c r="C39" s="329"/>
      <c r="D39" s="313"/>
      <c r="E39" s="330"/>
      <c r="F39" s="330"/>
      <c r="G39" s="330">
        <f>'1.1 корр 2016'!E41</f>
        <v>1.45</v>
      </c>
      <c r="H39" s="330"/>
      <c r="I39" s="330"/>
      <c r="J39" s="330"/>
      <c r="K39" s="330"/>
      <c r="L39" s="330"/>
      <c r="M39" s="330"/>
      <c r="N39" s="330"/>
      <c r="O39" s="330"/>
      <c r="P39" s="330"/>
      <c r="Q39" s="331"/>
      <c r="R39" s="330"/>
      <c r="S39" s="330"/>
      <c r="T39" s="330"/>
      <c r="U39" s="1056"/>
      <c r="V39" s="330"/>
      <c r="W39" s="330"/>
      <c r="X39" s="332"/>
      <c r="Y39" s="333"/>
      <c r="Z39" s="334"/>
      <c r="AA39" s="419"/>
    </row>
    <row r="40" spans="1:27" s="145" customFormat="1" ht="43.5" customHeight="1" x14ac:dyDescent="0.25">
      <c r="A40" s="1092"/>
      <c r="B40" s="314" t="str">
        <f>'1.1 корр 2016'!B42</f>
        <v xml:space="preserve">б) замена провода марки А-16 на самонесущий провод марки СИП (4х16). </v>
      </c>
      <c r="C40" s="329"/>
      <c r="D40" s="313"/>
      <c r="E40" s="330"/>
      <c r="F40" s="330"/>
      <c r="G40" s="330">
        <f>'1.1 корр 2016'!E42</f>
        <v>0.18</v>
      </c>
      <c r="H40" s="330"/>
      <c r="I40" s="330"/>
      <c r="J40" s="330"/>
      <c r="K40" s="330"/>
      <c r="L40" s="330"/>
      <c r="M40" s="330"/>
      <c r="N40" s="330"/>
      <c r="O40" s="330"/>
      <c r="P40" s="330"/>
      <c r="Q40" s="331"/>
      <c r="R40" s="330"/>
      <c r="S40" s="330"/>
      <c r="T40" s="330"/>
      <c r="U40" s="313"/>
      <c r="V40" s="330"/>
      <c r="W40" s="330"/>
      <c r="X40" s="332"/>
      <c r="Y40" s="333"/>
      <c r="Z40" s="334"/>
      <c r="AA40" s="419"/>
    </row>
    <row r="41" spans="1:27" s="145" customFormat="1" ht="157.5" x14ac:dyDescent="0.25">
      <c r="A41" s="1053">
        <v>13</v>
      </c>
      <c r="B41" s="313" t="str">
        <f>'1.1 корр 2016'!B43</f>
        <v xml:space="preserve">Модернизация электрических сетей 0,4 кВ, запитанных от трансформаторной подстанции  № 5А (134-3-1), расположенной по пер. Прохладный, 10 Г, осуществляющих электроснабжение коттеджей по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б/а; ПНС №2, в следующем объеме: </v>
      </c>
      <c r="C41" s="341" t="s">
        <v>35</v>
      </c>
      <c r="D41" s="341" t="s">
        <v>606</v>
      </c>
      <c r="E41" s="319"/>
      <c r="F41" s="319"/>
      <c r="G41" s="319"/>
      <c r="H41" s="319"/>
      <c r="I41" s="319">
        <v>2016</v>
      </c>
      <c r="J41" s="319">
        <f>I41</f>
        <v>2016</v>
      </c>
      <c r="K41" s="319"/>
      <c r="L41" s="319"/>
      <c r="M41" s="319"/>
      <c r="N41" s="319"/>
      <c r="O41" s="319"/>
      <c r="P41" s="319"/>
      <c r="Q41" s="328">
        <f>'1.1 корр 2016'!H44</f>
        <v>1.68643948</v>
      </c>
      <c r="R41" s="319"/>
      <c r="S41" s="319"/>
      <c r="T41" s="319"/>
      <c r="U41" s="1055" t="s">
        <v>236</v>
      </c>
      <c r="V41" s="319"/>
      <c r="W41" s="319"/>
      <c r="X41" s="324"/>
      <c r="Y41" s="325"/>
      <c r="Z41" s="326"/>
      <c r="AA41" s="418"/>
    </row>
    <row r="42" spans="1:27" s="145" customFormat="1" ht="40.5" customHeight="1" x14ac:dyDescent="0.25">
      <c r="A42" s="1054"/>
      <c r="B42" s="313" t="str">
        <f>'1.1 корр 2016'!B44</f>
        <v xml:space="preserve">а) замена провода марки А-70 на самонесущий провод марки СИП (4х70); </v>
      </c>
      <c r="C42" s="313"/>
      <c r="D42" s="313"/>
      <c r="E42" s="330"/>
      <c r="F42" s="330"/>
      <c r="G42" s="330">
        <f>'1.1 корр 2016'!E44</f>
        <v>2.35</v>
      </c>
      <c r="H42" s="330"/>
      <c r="I42" s="330"/>
      <c r="J42" s="330"/>
      <c r="K42" s="330"/>
      <c r="L42" s="330"/>
      <c r="M42" s="330"/>
      <c r="N42" s="330"/>
      <c r="O42" s="330"/>
      <c r="P42" s="330"/>
      <c r="Q42" s="331"/>
      <c r="R42" s="330"/>
      <c r="S42" s="330"/>
      <c r="T42" s="330"/>
      <c r="U42" s="1056"/>
      <c r="V42" s="330"/>
      <c r="W42" s="330"/>
      <c r="X42" s="332"/>
      <c r="Y42" s="333"/>
      <c r="Z42" s="334"/>
      <c r="AA42" s="419"/>
    </row>
    <row r="43" spans="1:27" s="145" customFormat="1" ht="39" customHeight="1" x14ac:dyDescent="0.25">
      <c r="A43" s="1054"/>
      <c r="B43" s="313" t="str">
        <f>'1.1 корр 2016'!B45</f>
        <v xml:space="preserve">б) замена провода марки А-50 на самонесущий провод марки СИП (4х50); </v>
      </c>
      <c r="C43" s="313"/>
      <c r="D43" s="313"/>
      <c r="E43" s="330"/>
      <c r="F43" s="330"/>
      <c r="G43" s="330">
        <f>'1.1 корр 2016'!E45</f>
        <v>7.0000000000000007E-2</v>
      </c>
      <c r="H43" s="330"/>
      <c r="I43" s="330"/>
      <c r="J43" s="330"/>
      <c r="K43" s="330"/>
      <c r="L43" s="330"/>
      <c r="M43" s="330"/>
      <c r="N43" s="330"/>
      <c r="O43" s="330"/>
      <c r="P43" s="330"/>
      <c r="Q43" s="331"/>
      <c r="R43" s="330"/>
      <c r="S43" s="330"/>
      <c r="T43" s="330"/>
      <c r="U43" s="1056"/>
      <c r="V43" s="330"/>
      <c r="W43" s="330"/>
      <c r="X43" s="332"/>
      <c r="Y43" s="333"/>
      <c r="Z43" s="334"/>
      <c r="AA43" s="419"/>
    </row>
    <row r="44" spans="1:27" s="145" customFormat="1" ht="39" customHeight="1" x14ac:dyDescent="0.25">
      <c r="A44" s="1054"/>
      <c r="B44" s="313" t="str">
        <f>'1.1 корр 2016'!B46</f>
        <v>в)замена провода марки А-16 на самонесущий провод марки СИП (4х16).</v>
      </c>
      <c r="C44" s="313"/>
      <c r="D44" s="313"/>
      <c r="E44" s="330"/>
      <c r="F44" s="330"/>
      <c r="G44" s="330">
        <f>'1.1 корр 2016'!E46</f>
        <v>0.3</v>
      </c>
      <c r="H44" s="330"/>
      <c r="I44" s="330"/>
      <c r="J44" s="330"/>
      <c r="K44" s="330"/>
      <c r="L44" s="330"/>
      <c r="M44" s="330"/>
      <c r="N44" s="330"/>
      <c r="O44" s="330"/>
      <c r="P44" s="330"/>
      <c r="Q44" s="331"/>
      <c r="R44" s="330"/>
      <c r="S44" s="330"/>
      <c r="T44" s="330"/>
      <c r="U44" s="1056"/>
      <c r="V44" s="330"/>
      <c r="W44" s="330"/>
      <c r="X44" s="332"/>
      <c r="Y44" s="333"/>
      <c r="Z44" s="334"/>
      <c r="AA44" s="419"/>
    </row>
    <row r="45" spans="1:27" s="145" customFormat="1" ht="134.25" customHeight="1" x14ac:dyDescent="0.25">
      <c r="A45" s="1091">
        <v>14</v>
      </c>
      <c r="B45" s="312" t="str">
        <f>'1.1 корр 2016'!B47</f>
        <v xml:space="preserve">Модернизация электрических сетей 0,4 кВ, запитанных от трансформаторной подстанции  № 4А (134-3-2), расположенной по пер. Любимый, 1 Г, осуществляющих электроснабжение коттеджей по пер. Любимый, 1, 2, 3, 4, 5, 6, 8, 9, 10; пер. Ухоженный 1, 3, 5, 7, 9, 11, 15; пер. Приусадебный, 2, 4, 5, 6, 7, 8, 9, 10, 11, 13; ул. Утренняя, 4а, 39, 41, 43, 45, 47, 51, 53; ул. Воскресенская, 23, 26, 28, 30, в следующем объеме: </v>
      </c>
      <c r="C45" s="342" t="s">
        <v>35</v>
      </c>
      <c r="D45" s="341" t="s">
        <v>608</v>
      </c>
      <c r="E45" s="319"/>
      <c r="F45" s="319"/>
      <c r="G45" s="319"/>
      <c r="H45" s="319"/>
      <c r="I45" s="319">
        <v>2016</v>
      </c>
      <c r="J45" s="319">
        <f>I45</f>
        <v>2016</v>
      </c>
      <c r="K45" s="319"/>
      <c r="L45" s="319"/>
      <c r="M45" s="319"/>
      <c r="N45" s="319"/>
      <c r="O45" s="319"/>
      <c r="P45" s="319"/>
      <c r="Q45" s="328">
        <f>'1.1 корр 2016'!H48</f>
        <v>1.2410012800000001</v>
      </c>
      <c r="R45" s="319"/>
      <c r="S45" s="319"/>
      <c r="T45" s="319"/>
      <c r="U45" s="1055" t="s">
        <v>236</v>
      </c>
      <c r="V45" s="319"/>
      <c r="W45" s="319"/>
      <c r="X45" s="324"/>
      <c r="Y45" s="325"/>
      <c r="Z45" s="326"/>
      <c r="AA45" s="418"/>
    </row>
    <row r="46" spans="1:27" s="145" customFormat="1" ht="37.5" customHeight="1" x14ac:dyDescent="0.25">
      <c r="A46" s="1092"/>
      <c r="B46" s="313" t="str">
        <f>'1.1 корр 2016'!B48</f>
        <v xml:space="preserve">а) замена провода марки А-70 на самонесущий провод марки СИП (4х70); </v>
      </c>
      <c r="C46" s="329"/>
      <c r="D46" s="313"/>
      <c r="E46" s="330"/>
      <c r="F46" s="330"/>
      <c r="G46" s="330">
        <f>'1.1 корр 2016'!E48</f>
        <v>1.57</v>
      </c>
      <c r="H46" s="330"/>
      <c r="I46" s="330"/>
      <c r="J46" s="330"/>
      <c r="K46" s="330"/>
      <c r="L46" s="330"/>
      <c r="M46" s="330"/>
      <c r="N46" s="330"/>
      <c r="O46" s="330"/>
      <c r="P46" s="330"/>
      <c r="Q46" s="331"/>
      <c r="R46" s="330"/>
      <c r="S46" s="330"/>
      <c r="T46" s="330"/>
      <c r="U46" s="1056"/>
      <c r="V46" s="330"/>
      <c r="W46" s="330"/>
      <c r="X46" s="332"/>
      <c r="Y46" s="333"/>
      <c r="Z46" s="334"/>
      <c r="AA46" s="419"/>
    </row>
    <row r="47" spans="1:27" s="145" customFormat="1" ht="40.5" customHeight="1" x14ac:dyDescent="0.25">
      <c r="A47" s="1092"/>
      <c r="B47" s="313" t="str">
        <f>'1.1 корр 2016'!B49</f>
        <v xml:space="preserve">б) замена провода марки А-50 на самонесущий провод марки СИП (4х50); </v>
      </c>
      <c r="C47" s="329"/>
      <c r="D47" s="313"/>
      <c r="E47" s="330"/>
      <c r="F47" s="330"/>
      <c r="G47" s="330">
        <f>'1.1 корр 2016'!E49</f>
        <v>0.17</v>
      </c>
      <c r="H47" s="330"/>
      <c r="I47" s="330"/>
      <c r="J47" s="330"/>
      <c r="K47" s="330"/>
      <c r="L47" s="330"/>
      <c r="M47" s="330"/>
      <c r="N47" s="330"/>
      <c r="O47" s="330"/>
      <c r="P47" s="330"/>
      <c r="Q47" s="331"/>
      <c r="R47" s="330"/>
      <c r="S47" s="330"/>
      <c r="T47" s="330"/>
      <c r="U47" s="1056"/>
      <c r="V47" s="330"/>
      <c r="W47" s="330"/>
      <c r="X47" s="332"/>
      <c r="Y47" s="333"/>
      <c r="Z47" s="334"/>
      <c r="AA47" s="419"/>
    </row>
    <row r="48" spans="1:27" s="145" customFormat="1" ht="37.5" customHeight="1" x14ac:dyDescent="0.25">
      <c r="A48" s="1092"/>
      <c r="B48" s="314" t="str">
        <f>'1.1 корр 2016'!B50</f>
        <v>в)замена провода марки А-16 на самонесущий провод марки СИП (4х16).</v>
      </c>
      <c r="C48" s="329"/>
      <c r="D48" s="313"/>
      <c r="E48" s="330"/>
      <c r="F48" s="330"/>
      <c r="G48" s="330">
        <f>'1.1 корр 2016'!E50</f>
        <v>0.2</v>
      </c>
      <c r="H48" s="330"/>
      <c r="I48" s="330"/>
      <c r="J48" s="330"/>
      <c r="K48" s="330"/>
      <c r="L48" s="330"/>
      <c r="M48" s="330"/>
      <c r="N48" s="330"/>
      <c r="O48" s="330"/>
      <c r="P48" s="330"/>
      <c r="Q48" s="331"/>
      <c r="R48" s="330"/>
      <c r="S48" s="330"/>
      <c r="T48" s="330"/>
      <c r="U48" s="1056"/>
      <c r="V48" s="330"/>
      <c r="W48" s="330"/>
      <c r="X48" s="332"/>
      <c r="Y48" s="333"/>
      <c r="Z48" s="334"/>
      <c r="AA48" s="419"/>
    </row>
    <row r="49" spans="1:27" s="145" customFormat="1" ht="135.75" customHeight="1" x14ac:dyDescent="0.25">
      <c r="A49" s="417">
        <v>15</v>
      </c>
      <c r="B49" s="313" t="str">
        <f>'1.1 корр 2016'!B51</f>
        <v xml:space="preserve">Модернизация электрических сетей 0,4 кВ, запитанных от трансформаторной подстанции № 975, расположенной по ул.  Свердловская, 70 г (РП 254), осуществляющих электроснабжение жилых домов по ул. Колхозная, 1, 1а, 2, 3, 4; ул. Украинская, 10, 12, 13 (кв. 1,2), 14, 15 (кв.1,2), 16, 17 (кв.1,2), 18, 19 (кв.1,2), 20, 21; ул. Карьерная, 18, 19 стр. 1, 21, 23, 23а, 24 (кв. 1,2), 25, 25а, 26а, 28, 30, 32, 34; ул. Солонцовая, 8, в следующем объеме: </v>
      </c>
      <c r="C49" s="343" t="s">
        <v>35</v>
      </c>
      <c r="D49" s="312" t="s">
        <v>759</v>
      </c>
      <c r="E49" s="344"/>
      <c r="F49" s="319"/>
      <c r="G49" s="344"/>
      <c r="H49" s="319"/>
      <c r="I49" s="344">
        <v>2016</v>
      </c>
      <c r="J49" s="319">
        <v>2016</v>
      </c>
      <c r="K49" s="344"/>
      <c r="L49" s="319"/>
      <c r="M49" s="344"/>
      <c r="N49" s="319"/>
      <c r="O49" s="344"/>
      <c r="P49" s="319"/>
      <c r="Q49" s="345">
        <f>'1.1 корр 2016'!H52</f>
        <v>1.2849763400000001</v>
      </c>
      <c r="R49" s="319"/>
      <c r="S49" s="344"/>
      <c r="T49" s="319"/>
      <c r="U49" s="1055" t="s">
        <v>236</v>
      </c>
      <c r="V49" s="319"/>
      <c r="W49" s="344"/>
      <c r="X49" s="324"/>
      <c r="Y49" s="346"/>
      <c r="Z49" s="326"/>
      <c r="AA49" s="421"/>
    </row>
    <row r="50" spans="1:27" s="145" customFormat="1" ht="36" customHeight="1" x14ac:dyDescent="0.25">
      <c r="A50" s="641"/>
      <c r="B50" s="313" t="str">
        <f>'1.1 корр 2016'!B52</f>
        <v xml:space="preserve">а) замена провода марки А-70 на самонесущий провод марки СИП 4 (4х70); </v>
      </c>
      <c r="C50" s="347"/>
      <c r="D50" s="313"/>
      <c r="E50" s="348"/>
      <c r="F50" s="330"/>
      <c r="G50" s="348">
        <f>'1.1 корр 2016'!E52</f>
        <v>0.7</v>
      </c>
      <c r="H50" s="330"/>
      <c r="I50" s="348"/>
      <c r="J50" s="330"/>
      <c r="K50" s="348"/>
      <c r="L50" s="330"/>
      <c r="M50" s="348"/>
      <c r="N50" s="330"/>
      <c r="O50" s="348"/>
      <c r="P50" s="330"/>
      <c r="Q50" s="349"/>
      <c r="R50" s="330"/>
      <c r="S50" s="348"/>
      <c r="T50" s="330"/>
      <c r="U50" s="1056"/>
      <c r="V50" s="330"/>
      <c r="W50" s="348"/>
      <c r="X50" s="332"/>
      <c r="Y50" s="350"/>
      <c r="Z50" s="334"/>
      <c r="AA50" s="422"/>
    </row>
    <row r="51" spans="1:27" s="145" customFormat="1" ht="36" customHeight="1" x14ac:dyDescent="0.25">
      <c r="A51" s="641"/>
      <c r="B51" s="313" t="str">
        <f>'1.1 корр 2016'!B53</f>
        <v xml:space="preserve">б) замена провода марки А-25 на самонесущий провод марки СИП 4 (2х16); </v>
      </c>
      <c r="C51" s="347"/>
      <c r="D51" s="313"/>
      <c r="E51" s="348"/>
      <c r="F51" s="330"/>
      <c r="G51" s="348">
        <f>'1.1 корр 2016'!E53</f>
        <v>1.25</v>
      </c>
      <c r="H51" s="330"/>
      <c r="I51" s="348"/>
      <c r="J51" s="330"/>
      <c r="K51" s="348"/>
      <c r="L51" s="330"/>
      <c r="M51" s="348"/>
      <c r="N51" s="330"/>
      <c r="O51" s="348"/>
      <c r="P51" s="330"/>
      <c r="Q51" s="349"/>
      <c r="R51" s="330"/>
      <c r="S51" s="348"/>
      <c r="T51" s="330"/>
      <c r="U51" s="313"/>
      <c r="V51" s="330"/>
      <c r="W51" s="348"/>
      <c r="X51" s="332"/>
      <c r="Y51" s="350"/>
      <c r="Z51" s="334"/>
      <c r="AA51" s="422"/>
    </row>
    <row r="52" spans="1:27" s="145" customFormat="1" ht="42" customHeight="1" x14ac:dyDescent="0.25">
      <c r="A52" s="641"/>
      <c r="B52" s="313" t="str">
        <f>'1.1 корр 2016'!B54</f>
        <v xml:space="preserve">в) замена провода марки А-25 на самонесущий провод марки СИП 4 (4х16); </v>
      </c>
      <c r="C52" s="347"/>
      <c r="D52" s="313"/>
      <c r="E52" s="348"/>
      <c r="F52" s="330"/>
      <c r="G52" s="348">
        <f>'1.1 корр 2016'!E54</f>
        <v>0.15</v>
      </c>
      <c r="H52" s="330"/>
      <c r="I52" s="348"/>
      <c r="J52" s="330"/>
      <c r="K52" s="348"/>
      <c r="L52" s="330"/>
      <c r="M52" s="348"/>
      <c r="N52" s="330"/>
      <c r="O52" s="348"/>
      <c r="P52" s="330"/>
      <c r="Q52" s="349"/>
      <c r="R52" s="330"/>
      <c r="S52" s="348"/>
      <c r="T52" s="330"/>
      <c r="U52" s="447"/>
      <c r="V52" s="330"/>
      <c r="W52" s="348"/>
      <c r="X52" s="332"/>
      <c r="Y52" s="350"/>
      <c r="Z52" s="334"/>
      <c r="AA52" s="422"/>
    </row>
    <row r="53" spans="1:27" s="145" customFormat="1" ht="70.5" customHeight="1" x14ac:dyDescent="0.25">
      <c r="A53" s="815">
        <v>16</v>
      </c>
      <c r="B53" s="312" t="str">
        <f>'1.1 корр 2016'!B55</f>
        <v>Договор №1201/2016 от 12.01.2016 на услуги по разработке проектно-сметной документации на мероприятия по модернизации низковольтных электрических сетей 0.4 кВ и установке приборов учета.</v>
      </c>
      <c r="C53" s="810" t="s">
        <v>35</v>
      </c>
      <c r="D53" s="315"/>
      <c r="E53" s="811"/>
      <c r="F53" s="318"/>
      <c r="G53" s="811"/>
      <c r="H53" s="318"/>
      <c r="I53" s="811"/>
      <c r="J53" s="318"/>
      <c r="K53" s="811"/>
      <c r="L53" s="318"/>
      <c r="M53" s="811"/>
      <c r="N53" s="318"/>
      <c r="O53" s="811"/>
      <c r="P53" s="318"/>
      <c r="Q53" s="812">
        <f>'1.1 корр 2016'!H55</f>
        <v>9.9874809999999994E-2</v>
      </c>
      <c r="R53" s="318"/>
      <c r="S53" s="811"/>
      <c r="T53" s="318"/>
      <c r="U53" s="316" t="s">
        <v>464</v>
      </c>
      <c r="V53" s="318"/>
      <c r="W53" s="811"/>
      <c r="X53" s="320"/>
      <c r="Y53" s="813"/>
      <c r="Z53" s="323"/>
      <c r="AA53" s="814"/>
    </row>
    <row r="54" spans="1:27" s="145" customFormat="1" ht="63" x14ac:dyDescent="0.25">
      <c r="A54" s="1091">
        <v>17</v>
      </c>
      <c r="B54" s="312" t="str">
        <f>'1.1 корр 2016'!B56</f>
        <v>Приобретение и установка программного обеспечения для дистанционного опроса приборов учета электрической энергии. Установка приборов учета электрической энергии на электрических сетях 0.4 кВ (125 шт.), а именно:</v>
      </c>
      <c r="C54" s="343" t="s">
        <v>35</v>
      </c>
      <c r="D54" s="312" t="s">
        <v>760</v>
      </c>
      <c r="E54" s="344"/>
      <c r="F54" s="319"/>
      <c r="G54" s="344"/>
      <c r="H54" s="319"/>
      <c r="I54" s="344">
        <v>2016</v>
      </c>
      <c r="J54" s="319">
        <v>2016</v>
      </c>
      <c r="K54" s="344"/>
      <c r="L54" s="319"/>
      <c r="M54" s="344"/>
      <c r="N54" s="319"/>
      <c r="O54" s="344"/>
      <c r="P54" s="319"/>
      <c r="Q54" s="345">
        <f>'1.1 корр 2016'!H56</f>
        <v>9.8379420199999998</v>
      </c>
      <c r="R54" s="319"/>
      <c r="S54" s="344"/>
      <c r="T54" s="319"/>
      <c r="U54" s="341" t="s">
        <v>609</v>
      </c>
      <c r="V54" s="319"/>
      <c r="W54" s="344"/>
      <c r="X54" s="324"/>
      <c r="Y54" s="346"/>
      <c r="Z54" s="326"/>
      <c r="AA54" s="421"/>
    </row>
    <row r="55" spans="1:27" s="145" customFormat="1" ht="126" x14ac:dyDescent="0.25">
      <c r="A55" s="1092"/>
      <c r="B55" s="313" t="str">
        <f>'1.1 корр 2016'!B57</f>
        <v>а)  установка приборов учета электрической энергии (38 шт) в сторону коттеджей, запитанных от  трансформаторной подстанции № 134-3-2 (4а): трехфазные приборы учета (38 шт) - пер. Любимый, 1, 2, 3, 4, 5, 6, 8, 9, 10; пер. Ухоженный 1, 3, 5, 7, 9, 11, 15; пер. Приусадебный, 2, 4, 5, 6, 7, 8, 9, 10, 11, 13; ул. Утренняя, 4а, 39, 41, 43, 45, 47, 51, 53; ул. Воскресенская, 23, 26, 28, 30;</v>
      </c>
      <c r="C55" s="347"/>
      <c r="D55" s="313"/>
      <c r="E55" s="348"/>
      <c r="F55" s="330"/>
      <c r="G55" s="348"/>
      <c r="H55" s="330"/>
      <c r="I55" s="348"/>
      <c r="J55" s="330"/>
      <c r="K55" s="348"/>
      <c r="L55" s="330"/>
      <c r="M55" s="348"/>
      <c r="N55" s="330"/>
      <c r="O55" s="348"/>
      <c r="P55" s="330"/>
      <c r="Q55" s="349"/>
      <c r="R55" s="330"/>
      <c r="S55" s="348"/>
      <c r="T55" s="330"/>
      <c r="U55" s="447"/>
      <c r="V55" s="330"/>
      <c r="W55" s="348"/>
      <c r="X55" s="332"/>
      <c r="Y55" s="350"/>
      <c r="Z55" s="334"/>
      <c r="AA55" s="422"/>
    </row>
    <row r="56" spans="1:27" s="145" customFormat="1" ht="60.75" customHeight="1" x14ac:dyDescent="0.25">
      <c r="A56" s="1092"/>
      <c r="B56" s="313" t="str">
        <f>'1.1 корр 2016'!B58</f>
        <v>б) установка приборов учета электрической энергии (54 шт) в сторону коттеджей, запитанных от  трансформаторной подстанции № 134-3-1(5а): :</v>
      </c>
      <c r="C56" s="347"/>
      <c r="D56" s="313"/>
      <c r="E56" s="348"/>
      <c r="F56" s="330"/>
      <c r="G56" s="348"/>
      <c r="H56" s="330"/>
      <c r="I56" s="348"/>
      <c r="J56" s="330"/>
      <c r="K56" s="348"/>
      <c r="L56" s="330"/>
      <c r="M56" s="348"/>
      <c r="N56" s="330"/>
      <c r="O56" s="348"/>
      <c r="P56" s="330"/>
      <c r="Q56" s="349"/>
      <c r="R56" s="330"/>
      <c r="S56" s="348"/>
      <c r="T56" s="330"/>
      <c r="U56" s="447"/>
      <c r="V56" s="330"/>
      <c r="W56" s="348"/>
      <c r="X56" s="332"/>
      <c r="Y56" s="350"/>
      <c r="Z56" s="334"/>
      <c r="AA56" s="422"/>
    </row>
    <row r="57" spans="1:27" s="145" customFormat="1" ht="94.5" x14ac:dyDescent="0.25">
      <c r="A57" s="1092"/>
      <c r="B57" s="313" t="str">
        <f>'1.1 корр 2016'!B59</f>
        <v xml:space="preserve">• трехфазные приборы учета (53 шт) -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ПНС №2; </v>
      </c>
      <c r="C57" s="347"/>
      <c r="D57" s="313"/>
      <c r="E57" s="348"/>
      <c r="F57" s="330"/>
      <c r="G57" s="348"/>
      <c r="H57" s="330"/>
      <c r="I57" s="348"/>
      <c r="J57" s="330"/>
      <c r="K57" s="348"/>
      <c r="L57" s="330"/>
      <c r="M57" s="348"/>
      <c r="N57" s="330"/>
      <c r="O57" s="348"/>
      <c r="P57" s="330"/>
      <c r="Q57" s="349"/>
      <c r="R57" s="330"/>
      <c r="S57" s="348"/>
      <c r="T57" s="330"/>
      <c r="U57" s="447"/>
      <c r="V57" s="330"/>
      <c r="W57" s="348"/>
      <c r="X57" s="332"/>
      <c r="Y57" s="350"/>
      <c r="Z57" s="334"/>
      <c r="AA57" s="422"/>
    </row>
    <row r="58" spans="1:27" s="145" customFormat="1" ht="18.75" customHeight="1" x14ac:dyDescent="0.25">
      <c r="A58" s="1092"/>
      <c r="B58" s="313" t="str">
        <f>'1.1 корр 2016'!B60</f>
        <v xml:space="preserve">• однофазные приборы учета (1 шт)- б/а; </v>
      </c>
      <c r="C58" s="347"/>
      <c r="D58" s="313"/>
      <c r="E58" s="348"/>
      <c r="F58" s="330"/>
      <c r="G58" s="348"/>
      <c r="H58" s="330"/>
      <c r="I58" s="348"/>
      <c r="J58" s="330"/>
      <c r="K58" s="348"/>
      <c r="L58" s="330"/>
      <c r="M58" s="348"/>
      <c r="N58" s="330"/>
      <c r="O58" s="348"/>
      <c r="P58" s="330"/>
      <c r="Q58" s="349"/>
      <c r="R58" s="330"/>
      <c r="S58" s="348"/>
      <c r="T58" s="330"/>
      <c r="U58" s="447"/>
      <c r="V58" s="330"/>
      <c r="W58" s="348"/>
      <c r="X58" s="332"/>
      <c r="Y58" s="350"/>
      <c r="Z58" s="334"/>
      <c r="AA58" s="422"/>
    </row>
    <row r="59" spans="1:27" s="145" customFormat="1" ht="47.25" x14ac:dyDescent="0.25">
      <c r="A59" s="1092"/>
      <c r="B59" s="313" t="str">
        <f>'1.1 корр 2016'!B61</f>
        <v xml:space="preserve">в) установка приборов учета электрической энергии (33 шт) в сторону коттеджей, запитанных от  трансформаторной подстанции № 134-8-2 (1а): </v>
      </c>
      <c r="C59" s="347"/>
      <c r="D59" s="313"/>
      <c r="E59" s="348"/>
      <c r="F59" s="330"/>
      <c r="G59" s="348"/>
      <c r="H59" s="330"/>
      <c r="I59" s="348"/>
      <c r="J59" s="330"/>
      <c r="K59" s="348"/>
      <c r="L59" s="330"/>
      <c r="M59" s="348"/>
      <c r="N59" s="330"/>
      <c r="O59" s="348"/>
      <c r="P59" s="330"/>
      <c r="Q59" s="349"/>
      <c r="R59" s="330"/>
      <c r="S59" s="348"/>
      <c r="T59" s="330"/>
      <c r="U59" s="447"/>
      <c r="V59" s="330"/>
      <c r="W59" s="348"/>
      <c r="X59" s="332"/>
      <c r="Y59" s="350"/>
      <c r="Z59" s="334"/>
      <c r="AA59" s="422"/>
    </row>
    <row r="60" spans="1:27" s="145" customFormat="1" ht="23.25" customHeight="1" x14ac:dyDescent="0.25">
      <c r="A60" s="1092"/>
      <c r="B60" s="313" t="str">
        <f>'1.1 корр 2016'!B62</f>
        <v>• однофазные приборы учета (1 шт) - Вагончик;</v>
      </c>
      <c r="C60" s="347"/>
      <c r="D60" s="313"/>
      <c r="E60" s="348"/>
      <c r="F60" s="330"/>
      <c r="G60" s="348"/>
      <c r="H60" s="330"/>
      <c r="I60" s="348"/>
      <c r="J60" s="330"/>
      <c r="K60" s="348"/>
      <c r="L60" s="330"/>
      <c r="M60" s="348"/>
      <c r="N60" s="330"/>
      <c r="O60" s="348"/>
      <c r="P60" s="330"/>
      <c r="Q60" s="349"/>
      <c r="R60" s="330"/>
      <c r="S60" s="348"/>
      <c r="T60" s="330"/>
      <c r="U60" s="447"/>
      <c r="V60" s="330"/>
      <c r="W60" s="348"/>
      <c r="X60" s="332"/>
      <c r="Y60" s="350"/>
      <c r="Z60" s="334"/>
      <c r="AA60" s="422"/>
    </row>
    <row r="61" spans="1:27" s="145" customFormat="1" ht="78.75" x14ac:dyDescent="0.25">
      <c r="A61" s="1092"/>
      <c r="B61" s="313" t="str">
        <f>'1.1 корр 2016'!B63</f>
        <v>• трехфазные приборы учета (32 шт) - ул. Вечерняя, 6, 8, 10, 10а, 12, 12а, 14, 16, 18, 20; ул. Звездная, 48, 50, 51; ул. Утренняя, 1, 3, 5, 7, 7а, 9, 9а, 11, 13; ул. Южная, 2, 4; ул. Воскресенская, 1, 2, 3; ул. Ясная - 2шт; ул. 2-й проезд, 1; ПНС; Павильон;</v>
      </c>
      <c r="C61" s="347"/>
      <c r="D61" s="313"/>
      <c r="E61" s="348"/>
      <c r="F61" s="330"/>
      <c r="G61" s="348"/>
      <c r="H61" s="330"/>
      <c r="I61" s="348"/>
      <c r="J61" s="330"/>
      <c r="K61" s="348"/>
      <c r="L61" s="330"/>
      <c r="M61" s="348"/>
      <c r="N61" s="330"/>
      <c r="O61" s="348"/>
      <c r="P61" s="330"/>
      <c r="Q61" s="349"/>
      <c r="R61" s="330"/>
      <c r="S61" s="348"/>
      <c r="T61" s="330"/>
      <c r="U61" s="447"/>
      <c r="V61" s="330"/>
      <c r="W61" s="348"/>
      <c r="X61" s="332"/>
      <c r="Y61" s="350"/>
      <c r="Z61" s="334"/>
      <c r="AA61" s="422"/>
    </row>
    <row r="62" spans="1:27" s="145" customFormat="1" ht="56.25" customHeight="1" x14ac:dyDescent="0.25">
      <c r="A62" s="1092"/>
      <c r="B62" s="313" t="str">
        <f>'1.1 корр 2016'!B64</f>
        <v xml:space="preserve">г) установка приборов учета электрической энергии (37 шт) в сторону жилых домов, запитанных от трансформаторной подстанции № 975 (РП 254): </v>
      </c>
      <c r="C62" s="347"/>
      <c r="D62" s="313"/>
      <c r="E62" s="348"/>
      <c r="F62" s="330"/>
      <c r="G62" s="348"/>
      <c r="H62" s="330"/>
      <c r="I62" s="348"/>
      <c r="J62" s="330"/>
      <c r="K62" s="348"/>
      <c r="L62" s="330"/>
      <c r="M62" s="348"/>
      <c r="N62" s="330"/>
      <c r="O62" s="348"/>
      <c r="P62" s="330"/>
      <c r="Q62" s="349"/>
      <c r="R62" s="330"/>
      <c r="S62" s="348"/>
      <c r="T62" s="330"/>
      <c r="U62" s="447"/>
      <c r="V62" s="330"/>
      <c r="W62" s="348"/>
      <c r="X62" s="332"/>
      <c r="Y62" s="350"/>
      <c r="Z62" s="334"/>
      <c r="AA62" s="422"/>
    </row>
    <row r="63" spans="1:27" s="145" customFormat="1" ht="57.75" customHeight="1" x14ac:dyDescent="0.25">
      <c r="A63" s="1092"/>
      <c r="B63" s="313" t="str">
        <f>'1.1 корр 2016'!B65</f>
        <v xml:space="preserve">• трехфазные приборы учета (7 шт) - ул. Украинская, 10,12; ул. Колхозная, 2; ул. Карьерная, 19 стр. 1, 26а, 34; ул. Солонцовая, 8; </v>
      </c>
      <c r="C63" s="347"/>
      <c r="D63" s="313"/>
      <c r="E63" s="348"/>
      <c r="F63" s="330"/>
      <c r="G63" s="348"/>
      <c r="H63" s="330"/>
      <c r="I63" s="348"/>
      <c r="J63" s="330"/>
      <c r="K63" s="348"/>
      <c r="L63" s="330"/>
      <c r="M63" s="348"/>
      <c r="N63" s="330"/>
      <c r="O63" s="348"/>
      <c r="P63" s="330"/>
      <c r="Q63" s="349"/>
      <c r="R63" s="330"/>
      <c r="S63" s="348"/>
      <c r="T63" s="330"/>
      <c r="U63" s="447"/>
      <c r="V63" s="330"/>
      <c r="W63" s="348"/>
      <c r="X63" s="332"/>
      <c r="Y63" s="350"/>
      <c r="Z63" s="334"/>
      <c r="AA63" s="422"/>
    </row>
    <row r="64" spans="1:27" s="145" customFormat="1" ht="68.25" customHeight="1" x14ac:dyDescent="0.25">
      <c r="A64" s="1092"/>
      <c r="B64" s="313" t="str">
        <f>'1.1 корр 2016'!B66</f>
        <v>• однофазные приборы учета (30 шт) - ул. Колхозная, 1, 1а, 3, 4; ул. Украинская, 13 (кв. 1,2), 14, 15 (кв.1,2), 16, 17 (кв.1,2), 18, 19 (кв.1,2), 20, 21; ул. Карьерная, 18, 21, 23, 23а, 24 (кв. 1,2), 25, 25а, 28, 30, 32</v>
      </c>
      <c r="C64" s="347"/>
      <c r="D64" s="313"/>
      <c r="E64" s="348"/>
      <c r="F64" s="330"/>
      <c r="G64" s="348"/>
      <c r="H64" s="330"/>
      <c r="I64" s="348"/>
      <c r="J64" s="330"/>
      <c r="K64" s="348"/>
      <c r="L64" s="330"/>
      <c r="M64" s="348"/>
      <c r="N64" s="330"/>
      <c r="O64" s="348"/>
      <c r="P64" s="330"/>
      <c r="Q64" s="349"/>
      <c r="R64" s="330"/>
      <c r="S64" s="348"/>
      <c r="T64" s="330"/>
      <c r="U64" s="447"/>
      <c r="V64" s="330"/>
      <c r="W64" s="348"/>
      <c r="X64" s="332"/>
      <c r="Y64" s="350"/>
      <c r="Z64" s="334"/>
      <c r="AA64" s="422"/>
    </row>
    <row r="65" spans="1:27" s="145" customFormat="1" ht="47.25" x14ac:dyDescent="0.25">
      <c r="A65" s="1092"/>
      <c r="B65" s="313" t="str">
        <f>'1.1 корр 2016'!B67</f>
        <v>д) Приобретение и установка программного обеспечения для дистанционного опроса приборов учета электрической энергии.</v>
      </c>
      <c r="C65" s="347"/>
      <c r="D65" s="313"/>
      <c r="E65" s="348"/>
      <c r="F65" s="330"/>
      <c r="G65" s="348"/>
      <c r="H65" s="330"/>
      <c r="I65" s="348"/>
      <c r="J65" s="330"/>
      <c r="K65" s="348"/>
      <c r="L65" s="330"/>
      <c r="M65" s="348"/>
      <c r="N65" s="330"/>
      <c r="O65" s="348"/>
      <c r="P65" s="330"/>
      <c r="Q65" s="349"/>
      <c r="R65" s="330"/>
      <c r="S65" s="348"/>
      <c r="T65" s="330"/>
      <c r="U65" s="447"/>
      <c r="V65" s="330"/>
      <c r="W65" s="348"/>
      <c r="X65" s="332"/>
      <c r="Y65" s="350"/>
      <c r="Z65" s="334"/>
      <c r="AA65" s="422"/>
    </row>
    <row r="66" spans="1:27" s="145" customFormat="1" ht="200.25" customHeight="1" x14ac:dyDescent="0.25">
      <c r="A66" s="958">
        <v>18</v>
      </c>
      <c r="B66" s="312" t="str">
        <f>'1.1 корр 2016'!B68</f>
        <v>Установка приборов учета электрической энергии на электрических сетях 0.4 кВ (15 шт.), а именно:</v>
      </c>
      <c r="C66" s="343" t="s">
        <v>35</v>
      </c>
      <c r="D66" s="312" t="s">
        <v>761</v>
      </c>
      <c r="E66" s="344"/>
      <c r="F66" s="319"/>
      <c r="G66" s="344"/>
      <c r="H66" s="319"/>
      <c r="I66" s="344">
        <v>2016</v>
      </c>
      <c r="J66" s="319">
        <v>2016</v>
      </c>
      <c r="K66" s="344"/>
      <c r="L66" s="319"/>
      <c r="M66" s="344"/>
      <c r="N66" s="319"/>
      <c r="O66" s="344"/>
      <c r="P66" s="319"/>
      <c r="Q66" s="345">
        <f>'1.1 корр 2016'!H68</f>
        <v>1.99950764</v>
      </c>
      <c r="R66" s="319"/>
      <c r="S66" s="344"/>
      <c r="T66" s="319"/>
      <c r="U66" s="341" t="s">
        <v>764</v>
      </c>
      <c r="V66" s="319"/>
      <c r="W66" s="344"/>
      <c r="X66" s="324"/>
      <c r="Y66" s="346"/>
      <c r="Z66" s="326"/>
      <c r="AA66" s="959"/>
    </row>
    <row r="67" spans="1:27" s="145" customFormat="1" ht="52.5" customHeight="1" x14ac:dyDescent="0.25">
      <c r="A67" s="475"/>
      <c r="B67" s="313" t="str">
        <f>'1.1 корр 2016'!B69</f>
        <v>а) установка приборов учета электрической энергии (3 шт) в сторону нежилых помещений пос. Турбаза: трехфазные приборы учета (3 шт) - гаражи (элинги);</v>
      </c>
      <c r="C67" s="347"/>
      <c r="D67" s="313"/>
      <c r="E67" s="348"/>
      <c r="F67" s="330"/>
      <c r="G67" s="348"/>
      <c r="H67" s="330"/>
      <c r="I67" s="348"/>
      <c r="J67" s="330"/>
      <c r="K67" s="348"/>
      <c r="L67" s="330"/>
      <c r="M67" s="348"/>
      <c r="N67" s="330"/>
      <c r="O67" s="348"/>
      <c r="P67" s="330"/>
      <c r="Q67" s="349"/>
      <c r="R67" s="330"/>
      <c r="S67" s="348"/>
      <c r="T67" s="330"/>
      <c r="U67" s="447"/>
      <c r="V67" s="330"/>
      <c r="W67" s="348"/>
      <c r="X67" s="332"/>
      <c r="Y67" s="350"/>
      <c r="Z67" s="334"/>
      <c r="AA67" s="960"/>
    </row>
    <row r="68" spans="1:27" s="145" customFormat="1" ht="93" customHeight="1" x14ac:dyDescent="0.25">
      <c r="A68" s="475"/>
      <c r="B68" s="313" t="str">
        <f>'1.1 корр 2016'!B70</f>
        <v>б) установка приборов учета электрической энергии (6 шт) в сторону частных жилых домов, запитанных от ТП-945, расположенной по ул. Ключевская, 101 г: однофазные приборы учета (6 шт) - ул. Саянская, 337; пер. Промышленный, 15, 17, 25 стр.1, 27 кв.2, 36;</v>
      </c>
      <c r="C68" s="347"/>
      <c r="D68" s="313"/>
      <c r="E68" s="348"/>
      <c r="F68" s="330"/>
      <c r="G68" s="348"/>
      <c r="H68" s="330"/>
      <c r="I68" s="348"/>
      <c r="J68" s="330"/>
      <c r="K68" s="348"/>
      <c r="L68" s="330"/>
      <c r="M68" s="348"/>
      <c r="N68" s="330"/>
      <c r="O68" s="348"/>
      <c r="P68" s="330"/>
      <c r="Q68" s="349"/>
      <c r="R68" s="330"/>
      <c r="S68" s="348"/>
      <c r="T68" s="330"/>
      <c r="U68" s="447"/>
      <c r="V68" s="330"/>
      <c r="W68" s="348"/>
      <c r="X68" s="332"/>
      <c r="Y68" s="350"/>
      <c r="Z68" s="334"/>
      <c r="AA68" s="960"/>
    </row>
    <row r="69" spans="1:27" s="145" customFormat="1" ht="94.5" x14ac:dyDescent="0.25">
      <c r="A69" s="961"/>
      <c r="B69" s="314" t="str">
        <f>'1.1 корр 2016'!B71</f>
        <v>в) установка приборов учета электрической энергии (6 шт) в сторону коттеджей, запитанных от трансформаторной подстанции № 134-8-1 (3а), расположенной по ул. Вечерняя, 30 Г: трехфазные приборы учета (6 шт) - ул. Воскресенская, 8 - 3 шт; ул. Утренняя, 2, 29; ул. 3-й проезд, 2.</v>
      </c>
      <c r="C69" s="351"/>
      <c r="D69" s="314"/>
      <c r="E69" s="352"/>
      <c r="F69" s="336"/>
      <c r="G69" s="352"/>
      <c r="H69" s="336"/>
      <c r="I69" s="352"/>
      <c r="J69" s="336"/>
      <c r="K69" s="352"/>
      <c r="L69" s="336"/>
      <c r="M69" s="352"/>
      <c r="N69" s="336"/>
      <c r="O69" s="352"/>
      <c r="P69" s="336"/>
      <c r="Q69" s="353"/>
      <c r="R69" s="336"/>
      <c r="S69" s="352"/>
      <c r="T69" s="336"/>
      <c r="U69" s="448"/>
      <c r="V69" s="336"/>
      <c r="W69" s="352"/>
      <c r="X69" s="338"/>
      <c r="Y69" s="354"/>
      <c r="Z69" s="340"/>
      <c r="AA69" s="962"/>
    </row>
    <row r="70" spans="1:27" s="145" customFormat="1" x14ac:dyDescent="0.25">
      <c r="A70" s="961"/>
      <c r="B70" s="314"/>
      <c r="C70" s="351"/>
      <c r="D70" s="314"/>
      <c r="E70" s="352"/>
      <c r="F70" s="336"/>
      <c r="G70" s="352"/>
      <c r="H70" s="336"/>
      <c r="I70" s="352"/>
      <c r="J70" s="336"/>
      <c r="K70" s="352"/>
      <c r="L70" s="336"/>
      <c r="M70" s="352"/>
      <c r="N70" s="336"/>
      <c r="O70" s="352"/>
      <c r="P70" s="336"/>
      <c r="Q70" s="353"/>
      <c r="R70" s="336"/>
      <c r="S70" s="352"/>
      <c r="T70" s="336"/>
      <c r="U70" s="448"/>
      <c r="V70" s="336"/>
      <c r="W70" s="352"/>
      <c r="X70" s="338"/>
      <c r="Y70" s="354"/>
      <c r="Z70" s="340"/>
      <c r="AA70" s="962"/>
    </row>
    <row r="71" spans="1:27" s="145" customFormat="1" ht="220.5" x14ac:dyDescent="0.25">
      <c r="A71" s="951" t="s">
        <v>168</v>
      </c>
      <c r="B71" s="816" t="str">
        <f>'1.1 корр 2016'!B76</f>
        <v>Разработка и внедрение устройств телемеханики на электроустановках: ГПП-32, расположенной на о. Н. Атамановский; ТП-962, расположенной по ул. Водопьянова, 17 а; ТП-923, расположенной по ул. Урванцева, 14 а; ТП-961, расположенной по ул, Водопьянова, 11 а; ТП-9078, расположенной по ул. Ястынская, 2 к; ТП-9080, расположенной по пер. Светлогорский, 10 а; ТП-9088, расположенной по ул. Водопьянова, 8 г; ТП-916, расположенной по ул. Шумяцкого, 4 г; ТП-981, расположенной по ул. Ястынская, 13 г; ТП-9123, расположенной по ул. 9 Мая, 10 г; ТП-9122, расположенной по ул. Шумяцкого, 11 а, в следующем объеме (оборудование указано укрупненно, без подробной детализации):</v>
      </c>
      <c r="C71" s="952" t="s">
        <v>35</v>
      </c>
      <c r="D71" s="816" t="s">
        <v>220</v>
      </c>
      <c r="E71" s="952"/>
      <c r="F71" s="952"/>
      <c r="G71" s="952"/>
      <c r="H71" s="952"/>
      <c r="I71" s="952">
        <v>2015</v>
      </c>
      <c r="J71" s="952">
        <v>2015</v>
      </c>
      <c r="K71" s="952"/>
      <c r="L71" s="952"/>
      <c r="M71" s="952"/>
      <c r="N71" s="952"/>
      <c r="O71" s="952"/>
      <c r="P71" s="952"/>
      <c r="Q71" s="953">
        <f>Q72+Q87+Q99</f>
        <v>7.95995922</v>
      </c>
      <c r="R71" s="952"/>
      <c r="S71" s="952"/>
      <c r="T71" s="952"/>
      <c r="U71" s="816" t="s">
        <v>223</v>
      </c>
      <c r="V71" s="952"/>
      <c r="W71" s="952"/>
      <c r="X71" s="954"/>
      <c r="Y71" s="955"/>
      <c r="Z71" s="956"/>
      <c r="AA71" s="957"/>
    </row>
    <row r="72" spans="1:27" s="145" customFormat="1" x14ac:dyDescent="0.25">
      <c r="A72" s="505" t="s">
        <v>258</v>
      </c>
      <c r="B72" s="506" t="str">
        <f>'1.1 корр 2016'!B77</f>
        <v>ГПП-32 110/6 кВ о. Н. Атамановский:</v>
      </c>
      <c r="C72" s="330"/>
      <c r="D72" s="313"/>
      <c r="E72" s="330"/>
      <c r="F72" s="330"/>
      <c r="G72" s="330"/>
      <c r="H72" s="330"/>
      <c r="I72" s="330">
        <v>2015</v>
      </c>
      <c r="J72" s="330">
        <v>2015</v>
      </c>
      <c r="K72" s="330"/>
      <c r="L72" s="330"/>
      <c r="M72" s="330"/>
      <c r="N72" s="330"/>
      <c r="O72" s="330"/>
      <c r="P72" s="330"/>
      <c r="Q72" s="331">
        <f>'1.1 корр 2016'!H77</f>
        <v>3.4004774699999998</v>
      </c>
      <c r="R72" s="330"/>
      <c r="S72" s="330"/>
      <c r="T72" s="330"/>
      <c r="U72" s="313"/>
      <c r="V72" s="330"/>
      <c r="W72" s="330"/>
      <c r="X72" s="332"/>
      <c r="Y72" s="333"/>
      <c r="Z72" s="334"/>
      <c r="AA72" s="419"/>
    </row>
    <row r="73" spans="1:27" s="145" customFormat="1" ht="31.5" x14ac:dyDescent="0.25">
      <c r="A73" s="482"/>
      <c r="B73" s="439" t="str">
        <f>'1.1 корр 2016'!B78</f>
        <v xml:space="preserve">1) установка оборудования на насосной станции № 6 первого подъема, а именно: </v>
      </c>
      <c r="C73" s="330"/>
      <c r="D73" s="313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1"/>
      <c r="R73" s="330"/>
      <c r="S73" s="330"/>
      <c r="T73" s="330"/>
      <c r="U73" s="313"/>
      <c r="V73" s="330"/>
      <c r="W73" s="330"/>
      <c r="X73" s="332"/>
      <c r="Y73" s="333"/>
      <c r="Z73" s="334"/>
      <c r="AA73" s="419"/>
    </row>
    <row r="74" spans="1:27" s="145" customFormat="1" x14ac:dyDescent="0.25">
      <c r="A74" s="482"/>
      <c r="B74" s="439" t="str">
        <f>'1.1 корр 2016'!B79</f>
        <v>а) коммутатор Ethernet c 8 портами - 1 шт;</v>
      </c>
      <c r="C74" s="330"/>
      <c r="D74" s="313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1"/>
      <c r="R74" s="330"/>
      <c r="S74" s="330"/>
      <c r="T74" s="330"/>
      <c r="U74" s="313"/>
      <c r="V74" s="330"/>
      <c r="W74" s="330"/>
      <c r="X74" s="332"/>
      <c r="Y74" s="333"/>
      <c r="Z74" s="334"/>
      <c r="AA74" s="419"/>
    </row>
    <row r="75" spans="1:27" s="145" customFormat="1" x14ac:dyDescent="0.25">
      <c r="A75" s="482"/>
      <c r="B75" s="439" t="str">
        <f>'1.1 корр 2016'!B80</f>
        <v>б) WDM SFP-трансивер с 1 портом,  - 1 шт.;</v>
      </c>
      <c r="C75" s="330"/>
      <c r="D75" s="313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1"/>
      <c r="R75" s="330"/>
      <c r="S75" s="330"/>
      <c r="T75" s="330"/>
      <c r="U75" s="313"/>
      <c r="V75" s="330"/>
      <c r="W75" s="330"/>
      <c r="X75" s="332"/>
      <c r="Y75" s="333"/>
      <c r="Z75" s="334"/>
      <c r="AA75" s="419"/>
    </row>
    <row r="76" spans="1:27" s="145" customFormat="1" x14ac:dyDescent="0.25">
      <c r="A76" s="482"/>
      <c r="B76" s="439" t="str">
        <f>'1.1 корр 2016'!B81</f>
        <v>в) бокс оптический 19" на 8 SC - 1 шт.</v>
      </c>
      <c r="C76" s="330"/>
      <c r="D76" s="313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1"/>
      <c r="R76" s="330"/>
      <c r="S76" s="330"/>
      <c r="T76" s="330"/>
      <c r="U76" s="313"/>
      <c r="V76" s="330"/>
      <c r="W76" s="330"/>
      <c r="X76" s="332"/>
      <c r="Y76" s="333"/>
      <c r="Z76" s="334"/>
      <c r="AA76" s="419"/>
    </row>
    <row r="77" spans="1:27" s="145" customFormat="1" x14ac:dyDescent="0.25">
      <c r="A77" s="482"/>
      <c r="B77" s="439" t="str">
        <f>'1.1 корр 2016'!B82</f>
        <v>2) установка оборудования на ГПП-32 110/6 кВ:</v>
      </c>
      <c r="C77" s="330"/>
      <c r="D77" s="313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1"/>
      <c r="R77" s="330"/>
      <c r="S77" s="330"/>
      <c r="T77" s="330"/>
      <c r="U77" s="313"/>
      <c r="V77" s="330"/>
      <c r="W77" s="330"/>
      <c r="X77" s="332"/>
      <c r="Y77" s="333"/>
      <c r="Z77" s="334"/>
      <c r="AA77" s="419"/>
    </row>
    <row r="78" spans="1:27" s="145" customFormat="1" ht="31.5" x14ac:dyDescent="0.25">
      <c r="A78" s="482"/>
      <c r="B78" s="439" t="str">
        <f>'1.1 корр 2016'!B83</f>
        <v>а) многофункциональный измерительный преобразователь с интерфейсом Ethernet AET411-11E - 2 шт.;</v>
      </c>
      <c r="C78" s="330"/>
      <c r="D78" s="313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1"/>
      <c r="R78" s="330"/>
      <c r="S78" s="330"/>
      <c r="T78" s="330"/>
      <c r="U78" s="313"/>
      <c r="V78" s="330"/>
      <c r="W78" s="330"/>
      <c r="X78" s="332"/>
      <c r="Y78" s="333"/>
      <c r="Z78" s="334"/>
      <c r="AA78" s="419"/>
    </row>
    <row r="79" spans="1:27" s="145" customFormat="1" x14ac:dyDescent="0.25">
      <c r="A79" s="482"/>
      <c r="B79" s="439" t="str">
        <f>'1.1 корр 2016'!B84</f>
        <v>б) шкаф ТМ TS8 в комплекте - 1 шт.;</v>
      </c>
      <c r="C79" s="330"/>
      <c r="D79" s="313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1"/>
      <c r="R79" s="330"/>
      <c r="S79" s="330"/>
      <c r="T79" s="330"/>
      <c r="U79" s="313"/>
      <c r="V79" s="330"/>
      <c r="W79" s="330"/>
      <c r="X79" s="332"/>
      <c r="Y79" s="333"/>
      <c r="Z79" s="334"/>
      <c r="AA79" s="419"/>
    </row>
    <row r="80" spans="1:27" s="145" customFormat="1" x14ac:dyDescent="0.25">
      <c r="A80" s="482"/>
      <c r="B80" s="439" t="str">
        <f>'1.1 корр 2016'!B85</f>
        <v>в) WDM SFP-трансивер с 1 портом,  - 1 шт.;</v>
      </c>
      <c r="C80" s="330"/>
      <c r="D80" s="313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1"/>
      <c r="R80" s="330"/>
      <c r="S80" s="330"/>
      <c r="T80" s="330"/>
      <c r="U80" s="313"/>
      <c r="V80" s="330"/>
      <c r="W80" s="330"/>
      <c r="X80" s="332"/>
      <c r="Y80" s="333"/>
      <c r="Z80" s="334"/>
      <c r="AA80" s="419"/>
    </row>
    <row r="81" spans="1:27" s="145" customFormat="1" x14ac:dyDescent="0.25">
      <c r="A81" s="482"/>
      <c r="B81" s="439" t="str">
        <f>'1.1 корр 2016'!B86</f>
        <v>г) коммутатор Ethernet c 8 портами - 1 шт;</v>
      </c>
      <c r="C81" s="330"/>
      <c r="D81" s="313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1"/>
      <c r="R81" s="330"/>
      <c r="S81" s="330"/>
      <c r="T81" s="330"/>
      <c r="U81" s="313"/>
      <c r="V81" s="330"/>
      <c r="W81" s="330"/>
      <c r="X81" s="332"/>
      <c r="Y81" s="333"/>
      <c r="Z81" s="334"/>
      <c r="AA81" s="419"/>
    </row>
    <row r="82" spans="1:27" s="145" customFormat="1" x14ac:dyDescent="0.25">
      <c r="A82" s="482"/>
      <c r="B82" s="439" t="str">
        <f>'1.1 корр 2016'!B87</f>
        <v>д) WDM SFP-трансивер с 1 портом,  - 1 шт.;</v>
      </c>
      <c r="C82" s="330"/>
      <c r="D82" s="313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1"/>
      <c r="R82" s="330"/>
      <c r="S82" s="330"/>
      <c r="T82" s="330"/>
      <c r="U82" s="313"/>
      <c r="V82" s="330"/>
      <c r="W82" s="330"/>
      <c r="X82" s="332"/>
      <c r="Y82" s="333"/>
      <c r="Z82" s="334"/>
      <c r="AA82" s="419"/>
    </row>
    <row r="83" spans="1:27" s="145" customFormat="1" x14ac:dyDescent="0.25">
      <c r="A83" s="482"/>
      <c r="B83" s="439" t="str">
        <f>'1.1 корр 2016'!B88</f>
        <v>е) бокс оптический 19" на 8 SC - 1 шт.</v>
      </c>
      <c r="C83" s="330"/>
      <c r="D83" s="313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1"/>
      <c r="R83" s="330"/>
      <c r="S83" s="330"/>
      <c r="T83" s="330"/>
      <c r="U83" s="313"/>
      <c r="V83" s="330"/>
      <c r="W83" s="330"/>
      <c r="X83" s="332"/>
      <c r="Y83" s="333"/>
      <c r="Z83" s="334"/>
      <c r="AA83" s="419"/>
    </row>
    <row r="84" spans="1:27" s="145" customFormat="1" ht="31.5" x14ac:dyDescent="0.25">
      <c r="A84" s="482"/>
      <c r="B84" s="439" t="str">
        <f>'1.1 корр 2016'!B89</f>
        <v>ж) комплекс программно-технический "ТМЗCom" - 1 компл.;</v>
      </c>
      <c r="C84" s="330"/>
      <c r="D84" s="313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1"/>
      <c r="R84" s="330"/>
      <c r="S84" s="330"/>
      <c r="T84" s="330"/>
      <c r="U84" s="313"/>
      <c r="V84" s="330"/>
      <c r="W84" s="330"/>
      <c r="X84" s="332"/>
      <c r="Y84" s="333"/>
      <c r="Z84" s="334"/>
      <c r="AA84" s="419"/>
    </row>
    <row r="85" spans="1:27" s="145" customFormat="1" x14ac:dyDescent="0.25">
      <c r="A85" s="482"/>
      <c r="B85" s="439" t="str">
        <f>'1.1 корр 2016'!B90</f>
        <v>з) модуль сигналов точного времени "DF01" - 1 компл.;</v>
      </c>
      <c r="C85" s="330"/>
      <c r="D85" s="313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1"/>
      <c r="R85" s="330"/>
      <c r="S85" s="330"/>
      <c r="T85" s="330"/>
      <c r="U85" s="313"/>
      <c r="V85" s="330"/>
      <c r="W85" s="330"/>
      <c r="X85" s="332"/>
      <c r="Y85" s="333"/>
      <c r="Z85" s="334"/>
      <c r="AA85" s="419"/>
    </row>
    <row r="86" spans="1:27" s="145" customFormat="1" ht="31.5" x14ac:dyDescent="0.25">
      <c r="A86" s="482"/>
      <c r="B86" s="439" t="str">
        <f>'1.1 корр 2016'!B91</f>
        <v>и) комплекс программно-технический "Контур М3" - 1 компл.</v>
      </c>
      <c r="C86" s="330"/>
      <c r="D86" s="313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1"/>
      <c r="R86" s="330"/>
      <c r="S86" s="330"/>
      <c r="T86" s="330"/>
      <c r="U86" s="313"/>
      <c r="V86" s="330"/>
      <c r="W86" s="330"/>
      <c r="X86" s="332"/>
      <c r="Y86" s="333"/>
      <c r="Z86" s="334"/>
      <c r="AA86" s="419"/>
    </row>
    <row r="87" spans="1:27" s="145" customFormat="1" ht="47.25" x14ac:dyDescent="0.25">
      <c r="A87" s="505" t="s">
        <v>258</v>
      </c>
      <c r="B87" s="506" t="str">
        <f>'1.1 корр 2016'!B92</f>
        <v>Установка оборудования на трансформаторных подстанциях: ТП-962; ТП-923; ТП-961; ТП-9078; ТП-9080; ТП-9088; ТП-916; ТП-981; ТП-9123; ТП-9122 :</v>
      </c>
      <c r="C87" s="330"/>
      <c r="D87" s="313"/>
      <c r="E87" s="330"/>
      <c r="F87" s="330"/>
      <c r="G87" s="330"/>
      <c r="H87" s="330"/>
      <c r="I87" s="330">
        <v>2015</v>
      </c>
      <c r="J87" s="330">
        <v>2015</v>
      </c>
      <c r="K87" s="330"/>
      <c r="L87" s="330"/>
      <c r="M87" s="330"/>
      <c r="N87" s="330"/>
      <c r="O87" s="330"/>
      <c r="P87" s="330"/>
      <c r="Q87" s="331">
        <f>'1.1 корр 2016'!H92</f>
        <v>2.5077254999999998</v>
      </c>
      <c r="R87" s="330"/>
      <c r="S87" s="330"/>
      <c r="T87" s="330"/>
      <c r="U87" s="313"/>
      <c r="V87" s="330"/>
      <c r="W87" s="330"/>
      <c r="X87" s="332"/>
      <c r="Y87" s="333"/>
      <c r="Z87" s="334"/>
      <c r="AA87" s="419"/>
    </row>
    <row r="88" spans="1:27" s="145" customFormat="1" x14ac:dyDescent="0.25">
      <c r="A88" s="482"/>
      <c r="B88" s="439" t="str">
        <f>'1.1 корр 2016'!B93</f>
        <v>а) ТШ-2 шкаф с подогревом - 10 шт;</v>
      </c>
      <c r="C88" s="330"/>
      <c r="D88" s="313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1"/>
      <c r="R88" s="330"/>
      <c r="S88" s="330"/>
      <c r="T88" s="330"/>
      <c r="U88" s="313"/>
      <c r="V88" s="330"/>
      <c r="W88" s="330"/>
      <c r="X88" s="332"/>
      <c r="Y88" s="333"/>
      <c r="Z88" s="334"/>
      <c r="AA88" s="419"/>
    </row>
    <row r="89" spans="1:27" s="145" customFormat="1" x14ac:dyDescent="0.25">
      <c r="A89" s="482"/>
      <c r="B89" s="439" t="str">
        <f>'1.1 корр 2016'!B94</f>
        <v>б) контроллер "Мираж-GSM-М8-03" - 10 шт.;</v>
      </c>
      <c r="C89" s="330"/>
      <c r="D89" s="313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1"/>
      <c r="R89" s="330"/>
      <c r="S89" s="330"/>
      <c r="T89" s="330"/>
      <c r="U89" s="313"/>
      <c r="V89" s="330"/>
      <c r="W89" s="330"/>
      <c r="X89" s="332"/>
      <c r="Y89" s="333"/>
      <c r="Z89" s="334"/>
      <c r="AA89" s="419"/>
    </row>
    <row r="90" spans="1:27" s="145" customFormat="1" x14ac:dyDescent="0.25">
      <c r="A90" s="482"/>
      <c r="B90" s="439" t="str">
        <f>'1.1 корр 2016'!B95</f>
        <v>в) блок реле "Мираж-БРЗ" - 10 шт.;</v>
      </c>
      <c r="C90" s="330"/>
      <c r="D90" s="313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1"/>
      <c r="R90" s="330"/>
      <c r="S90" s="330"/>
      <c r="T90" s="330"/>
      <c r="U90" s="313"/>
      <c r="V90" s="330"/>
      <c r="W90" s="330"/>
      <c r="X90" s="332"/>
      <c r="Y90" s="333"/>
      <c r="Z90" s="334"/>
      <c r="AA90" s="419"/>
    </row>
    <row r="91" spans="1:27" s="145" customFormat="1" x14ac:dyDescent="0.25">
      <c r="A91" s="482"/>
      <c r="B91" s="439" t="str">
        <f>'1.1 корр 2016'!B96</f>
        <v>г) модуль Ethernet "Мираж-ЕТ-01" - 10 шт.;</v>
      </c>
      <c r="C91" s="330"/>
      <c r="D91" s="313"/>
      <c r="E91" s="330"/>
      <c r="F91" s="330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1"/>
      <c r="R91" s="330"/>
      <c r="S91" s="330"/>
      <c r="T91" s="330"/>
      <c r="U91" s="313"/>
      <c r="V91" s="330"/>
      <c r="W91" s="330"/>
      <c r="X91" s="332"/>
      <c r="Y91" s="333"/>
      <c r="Z91" s="334"/>
      <c r="AA91" s="419"/>
    </row>
    <row r="92" spans="1:27" s="145" customFormat="1" ht="31.5" x14ac:dyDescent="0.25">
      <c r="A92" s="482"/>
      <c r="B92" s="439" t="str">
        <f>'1.1 корр 2016'!B97</f>
        <v>д) малогабаритная приемно-передающая GSM антенна Mirage-AMG - 10 шт.;</v>
      </c>
      <c r="C92" s="330"/>
      <c r="D92" s="313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1"/>
      <c r="R92" s="330"/>
      <c r="S92" s="330"/>
      <c r="T92" s="330"/>
      <c r="U92" s="313"/>
      <c r="V92" s="330"/>
      <c r="W92" s="330"/>
      <c r="X92" s="332"/>
      <c r="Y92" s="333"/>
      <c r="Z92" s="334"/>
      <c r="AA92" s="419"/>
    </row>
    <row r="93" spans="1:27" s="145" customFormat="1" ht="31.5" x14ac:dyDescent="0.25">
      <c r="A93" s="482"/>
      <c r="B93" s="439" t="str">
        <f>'1.1 корр 2016'!B98</f>
        <v>е) извещатель охранный магнито-контактный ИО-102-20 - 40 шт.;</v>
      </c>
      <c r="C93" s="330"/>
      <c r="D93" s="313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1"/>
      <c r="R93" s="330"/>
      <c r="S93" s="330"/>
      <c r="T93" s="330"/>
      <c r="U93" s="313"/>
      <c r="V93" s="330"/>
      <c r="W93" s="330"/>
      <c r="X93" s="332"/>
      <c r="Y93" s="333"/>
      <c r="Z93" s="334"/>
      <c r="AA93" s="419"/>
    </row>
    <row r="94" spans="1:27" s="145" customFormat="1" ht="31.5" x14ac:dyDescent="0.25">
      <c r="A94" s="646"/>
      <c r="B94" s="440" t="str">
        <f>'1.1 корр 2016'!B99</f>
        <v>ж) извещатель пожарный дымовой радиоканальный ИП 212-45 - 40 шт.;</v>
      </c>
      <c r="C94" s="336"/>
      <c r="D94" s="314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7"/>
      <c r="R94" s="336"/>
      <c r="S94" s="336"/>
      <c r="T94" s="336"/>
      <c r="U94" s="314"/>
      <c r="V94" s="336"/>
      <c r="W94" s="336"/>
      <c r="X94" s="338"/>
      <c r="Y94" s="339"/>
      <c r="Z94" s="340"/>
      <c r="AA94" s="420"/>
    </row>
    <row r="95" spans="1:27" s="145" customFormat="1" ht="31.5" x14ac:dyDescent="0.25">
      <c r="A95" s="723"/>
      <c r="B95" s="438" t="str">
        <f>'1.1 корр 2016'!B100</f>
        <v>з) извещатель охранный оптико-электронный радиоканальный ИД-40 - 20 шт.;</v>
      </c>
      <c r="C95" s="319"/>
      <c r="D95" s="312"/>
      <c r="E95" s="319"/>
      <c r="F95" s="319"/>
      <c r="G95" s="319"/>
      <c r="H95" s="319"/>
      <c r="I95" s="319"/>
      <c r="J95" s="319"/>
      <c r="K95" s="319"/>
      <c r="L95" s="319"/>
      <c r="M95" s="319"/>
      <c r="N95" s="319"/>
      <c r="O95" s="319"/>
      <c r="P95" s="319"/>
      <c r="Q95" s="328"/>
      <c r="R95" s="319"/>
      <c r="S95" s="319"/>
      <c r="T95" s="319"/>
      <c r="U95" s="312"/>
      <c r="V95" s="319"/>
      <c r="W95" s="319"/>
      <c r="X95" s="324"/>
      <c r="Y95" s="325"/>
      <c r="Z95" s="326"/>
      <c r="AA95" s="418"/>
    </row>
    <row r="96" spans="1:27" s="145" customFormat="1" ht="31.5" x14ac:dyDescent="0.25">
      <c r="A96" s="482"/>
      <c r="B96" s="439" t="str">
        <f>'1.1 корр 2016'!B101</f>
        <v>и) устройство сигнальное свето-звуковое УСС-12В - 10 шт.;</v>
      </c>
      <c r="C96" s="330"/>
      <c r="D96" s="313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1"/>
      <c r="R96" s="330"/>
      <c r="S96" s="330"/>
      <c r="T96" s="330"/>
      <c r="U96" s="313"/>
      <c r="V96" s="330"/>
      <c r="W96" s="330"/>
      <c r="X96" s="332"/>
      <c r="Y96" s="333"/>
      <c r="Z96" s="334"/>
      <c r="AA96" s="419"/>
    </row>
    <row r="97" spans="1:27" s="145" customFormat="1" x14ac:dyDescent="0.25">
      <c r="A97" s="482"/>
      <c r="B97" s="439" t="str">
        <f>'1.1 корр 2016'!B102</f>
        <v>к) электронный ключ с защитой от кланирования - 50 шт.;</v>
      </c>
      <c r="C97" s="330"/>
      <c r="D97" s="313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1"/>
      <c r="R97" s="330"/>
      <c r="S97" s="330"/>
      <c r="T97" s="330"/>
      <c r="U97" s="313"/>
      <c r="V97" s="330"/>
      <c r="W97" s="330"/>
      <c r="X97" s="332"/>
      <c r="Y97" s="333"/>
      <c r="Z97" s="334"/>
      <c r="AA97" s="419"/>
    </row>
    <row r="98" spans="1:27" s="145" customFormat="1" x14ac:dyDescent="0.25">
      <c r="A98" s="646"/>
      <c r="B98" s="440" t="str">
        <f>'1.1 корр 2016'!B103</f>
        <v>л) электромагнитный замок ML-180 К - 10 шт.;</v>
      </c>
      <c r="C98" s="336"/>
      <c r="D98" s="314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7"/>
      <c r="R98" s="336"/>
      <c r="S98" s="336"/>
      <c r="T98" s="336"/>
      <c r="U98" s="314"/>
      <c r="V98" s="336"/>
      <c r="W98" s="336"/>
      <c r="X98" s="338"/>
      <c r="Y98" s="339"/>
      <c r="Z98" s="340"/>
      <c r="AA98" s="420"/>
    </row>
    <row r="99" spans="1:27" s="145" customFormat="1" x14ac:dyDescent="0.25">
      <c r="A99" s="505" t="s">
        <v>258</v>
      </c>
      <c r="B99" s="506" t="str">
        <f>'1.1 корр 2016'!B104</f>
        <v>Оборудование диспетчерского пункта:</v>
      </c>
      <c r="C99" s="330"/>
      <c r="D99" s="313"/>
      <c r="E99" s="330"/>
      <c r="F99" s="330"/>
      <c r="G99" s="330"/>
      <c r="H99" s="330"/>
      <c r="I99" s="330">
        <v>2015</v>
      </c>
      <c r="J99" s="330">
        <v>2015</v>
      </c>
      <c r="K99" s="330"/>
      <c r="L99" s="330"/>
      <c r="M99" s="330"/>
      <c r="N99" s="330"/>
      <c r="O99" s="330"/>
      <c r="P99" s="330"/>
      <c r="Q99" s="331">
        <f>'1.1 корр 2016'!H104</f>
        <v>2.0517562499999999</v>
      </c>
      <c r="R99" s="330"/>
      <c r="S99" s="330"/>
      <c r="T99" s="330"/>
      <c r="U99" s="313"/>
      <c r="V99" s="330"/>
      <c r="W99" s="330"/>
      <c r="X99" s="332"/>
      <c r="Y99" s="333"/>
      <c r="Z99" s="334"/>
      <c r="AA99" s="419"/>
    </row>
    <row r="100" spans="1:27" s="145" customFormat="1" x14ac:dyDescent="0.25">
      <c r="A100" s="482"/>
      <c r="B100" s="439" t="str">
        <f>'1.1 корр 2016'!B105</f>
        <v xml:space="preserve">а) установка совмещенного сервера ООИ - 1 шт.; </v>
      </c>
      <c r="C100" s="330"/>
      <c r="D100" s="313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1"/>
      <c r="R100" s="330"/>
      <c r="S100" s="330"/>
      <c r="T100" s="330"/>
      <c r="U100" s="313"/>
      <c r="V100" s="330"/>
      <c r="W100" s="330"/>
      <c r="X100" s="332"/>
      <c r="Y100" s="333"/>
      <c r="Z100" s="334"/>
      <c r="AA100" s="419"/>
    </row>
    <row r="101" spans="1:27" s="145" customFormat="1" ht="31.5" x14ac:dyDescent="0.25">
      <c r="A101" s="482"/>
      <c r="B101" s="439" t="str">
        <f>'1.1 корр 2016'!B106</f>
        <v>б) создание автоматизированного рабочего места оперативного персонала - 1 шт.;</v>
      </c>
      <c r="C101" s="330"/>
      <c r="D101" s="313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1"/>
      <c r="R101" s="330"/>
      <c r="S101" s="330"/>
      <c r="T101" s="330"/>
      <c r="U101" s="313"/>
      <c r="V101" s="330"/>
      <c r="W101" s="330"/>
      <c r="X101" s="332"/>
      <c r="Y101" s="333"/>
      <c r="Z101" s="334"/>
      <c r="AA101" s="419"/>
    </row>
    <row r="102" spans="1:27" s="145" customFormat="1" x14ac:dyDescent="0.25">
      <c r="A102" s="482"/>
      <c r="B102" s="439" t="str">
        <f>'1.1 корр 2016'!B107</f>
        <v>в) модуль сигналов точного времени "DF01" - 1 шт.;</v>
      </c>
      <c r="C102" s="330"/>
      <c r="D102" s="313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1"/>
      <c r="R102" s="330"/>
      <c r="S102" s="330"/>
      <c r="T102" s="330"/>
      <c r="U102" s="313"/>
      <c r="V102" s="330"/>
      <c r="W102" s="330"/>
      <c r="X102" s="332"/>
      <c r="Y102" s="333"/>
      <c r="Z102" s="334"/>
      <c r="AA102" s="419"/>
    </row>
    <row r="103" spans="1:27" s="145" customFormat="1" x14ac:dyDescent="0.25">
      <c r="A103" s="482"/>
      <c r="B103" s="439" t="str">
        <f>'1.1 корр 2016'!B108</f>
        <v>г) преобразователь интерфейсов - 1 шт.;</v>
      </c>
      <c r="C103" s="330"/>
      <c r="D103" s="313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1"/>
      <c r="R103" s="330"/>
      <c r="S103" s="330"/>
      <c r="T103" s="330"/>
      <c r="U103" s="313"/>
      <c r="V103" s="330"/>
      <c r="W103" s="330"/>
      <c r="X103" s="332"/>
      <c r="Y103" s="333"/>
      <c r="Z103" s="334"/>
      <c r="AA103" s="419"/>
    </row>
    <row r="104" spans="1:27" s="145" customFormat="1" ht="31.5" x14ac:dyDescent="0.25">
      <c r="A104" s="482"/>
      <c r="B104" s="439" t="str">
        <f>'1.1 корр 2016'!B109</f>
        <v>д) источник питания AC/DC-220V/36V двухканальный - 1 шт.;</v>
      </c>
      <c r="C104" s="330"/>
      <c r="D104" s="313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1"/>
      <c r="R104" s="330"/>
      <c r="S104" s="330"/>
      <c r="T104" s="330"/>
      <c r="U104" s="313"/>
      <c r="V104" s="330"/>
      <c r="W104" s="330"/>
      <c r="X104" s="332"/>
      <c r="Y104" s="333"/>
      <c r="Z104" s="334"/>
      <c r="AA104" s="419"/>
    </row>
    <row r="105" spans="1:27" s="145" customFormat="1" x14ac:dyDescent="0.25">
      <c r="A105" s="482"/>
      <c r="B105" s="439" t="str">
        <f>'1.1 корр 2016'!B110</f>
        <v>е) монитор LCD 24" Full HD - 2 шт.;</v>
      </c>
      <c r="C105" s="330"/>
      <c r="D105" s="313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1"/>
      <c r="R105" s="330"/>
      <c r="S105" s="330"/>
      <c r="T105" s="330"/>
      <c r="U105" s="313"/>
      <c r="V105" s="330"/>
      <c r="W105" s="330"/>
      <c r="X105" s="332"/>
      <c r="Y105" s="333"/>
      <c r="Z105" s="334"/>
      <c r="AA105" s="419"/>
    </row>
    <row r="106" spans="1:27" s="145" customFormat="1" ht="31.5" x14ac:dyDescent="0.25">
      <c r="A106" s="482"/>
      <c r="B106" s="439" t="str">
        <f>'1.1 корр 2016'!B111</f>
        <v>ж) источник бесперебойного питания, 1000 VA, настольный АРС Smart-UPS 1000 VA Desk Top - 1 шт.;</v>
      </c>
      <c r="C106" s="330"/>
      <c r="D106" s="313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1"/>
      <c r="R106" s="330"/>
      <c r="S106" s="330"/>
      <c r="T106" s="330"/>
      <c r="U106" s="313"/>
      <c r="V106" s="330"/>
      <c r="W106" s="330"/>
      <c r="X106" s="332"/>
      <c r="Y106" s="333"/>
      <c r="Z106" s="334"/>
      <c r="AA106" s="419"/>
    </row>
    <row r="107" spans="1:27" s="145" customFormat="1" x14ac:dyDescent="0.25">
      <c r="A107" s="482"/>
      <c r="B107" s="439" t="str">
        <f>'1.1 корр 2016'!B112</f>
        <v>з) модемный пул "GET-01" - 1 шт.;</v>
      </c>
      <c r="C107" s="330"/>
      <c r="D107" s="313"/>
      <c r="E107" s="330"/>
      <c r="F107" s="33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1"/>
      <c r="R107" s="330"/>
      <c r="S107" s="330"/>
      <c r="T107" s="330"/>
      <c r="U107" s="313"/>
      <c r="V107" s="330"/>
      <c r="W107" s="330"/>
      <c r="X107" s="332"/>
      <c r="Y107" s="333"/>
      <c r="Z107" s="334"/>
      <c r="AA107" s="419"/>
    </row>
    <row r="108" spans="1:27" s="145" customFormat="1" x14ac:dyDescent="0.25">
      <c r="A108" s="482"/>
      <c r="B108" s="439" t="str">
        <f>'1.1 корр 2016'!B114</f>
        <v>к) установка программного обеспечения.</v>
      </c>
      <c r="C108" s="330"/>
      <c r="D108" s="313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1"/>
      <c r="R108" s="330"/>
      <c r="S108" s="330"/>
      <c r="T108" s="330"/>
      <c r="U108" s="313"/>
      <c r="V108" s="330"/>
      <c r="W108" s="330"/>
      <c r="X108" s="332"/>
      <c r="Y108" s="333"/>
      <c r="Z108" s="334"/>
      <c r="AA108" s="419"/>
    </row>
    <row r="109" spans="1:27" s="145" customFormat="1" ht="67.5" customHeight="1" thickBot="1" x14ac:dyDescent="0.3">
      <c r="A109" s="706" t="s">
        <v>81</v>
      </c>
      <c r="B109" s="707" t="str">
        <f>'1.1 корр 2016'!B115</f>
        <v xml:space="preserve">Договор №17/2015 от 27.04.2015 на услуги по разработке проектно-сметной документации на мероприятие "Разработка и внедрение устройств телемеханики на ПС и ТП". </v>
      </c>
      <c r="C109" s="708"/>
      <c r="D109" s="709"/>
      <c r="E109" s="708"/>
      <c r="F109" s="708"/>
      <c r="G109" s="708"/>
      <c r="H109" s="708"/>
      <c r="I109" s="708">
        <v>2015</v>
      </c>
      <c r="J109" s="708">
        <v>2015</v>
      </c>
      <c r="K109" s="708"/>
      <c r="L109" s="708"/>
      <c r="M109" s="708"/>
      <c r="N109" s="708"/>
      <c r="O109" s="708"/>
      <c r="P109" s="708"/>
      <c r="Q109" s="710">
        <f>'1.1 корр 2016'!H115</f>
        <v>9.9784020000000001E-2</v>
      </c>
      <c r="R109" s="708"/>
      <c r="S109" s="708"/>
      <c r="T109" s="708"/>
      <c r="U109" s="724" t="s">
        <v>464</v>
      </c>
      <c r="V109" s="708"/>
      <c r="W109" s="708"/>
      <c r="X109" s="711"/>
      <c r="Y109" s="712"/>
      <c r="Z109" s="713"/>
      <c r="AA109" s="714"/>
    </row>
    <row r="110" spans="1:27" s="145" customFormat="1" x14ac:dyDescent="0.25">
      <c r="A110" s="461"/>
      <c r="B110" s="462"/>
      <c r="C110" s="348"/>
      <c r="D110" s="347"/>
      <c r="E110" s="348"/>
      <c r="F110" s="348"/>
      <c r="G110" s="348"/>
      <c r="H110" s="348"/>
      <c r="I110" s="348"/>
      <c r="J110" s="348"/>
      <c r="K110" s="348"/>
      <c r="L110" s="348"/>
      <c r="M110" s="348"/>
      <c r="N110" s="348"/>
      <c r="O110" s="348"/>
      <c r="P110" s="348"/>
      <c r="Q110" s="349"/>
      <c r="R110" s="348"/>
      <c r="S110" s="348"/>
      <c r="T110" s="348"/>
      <c r="U110" s="347"/>
      <c r="V110" s="348"/>
      <c r="W110" s="348"/>
      <c r="X110" s="463"/>
      <c r="Y110" s="350"/>
      <c r="Z110" s="464"/>
      <c r="AA110" s="464"/>
    </row>
    <row r="111" spans="1:27" s="145" customFormat="1" x14ac:dyDescent="0.25">
      <c r="A111" s="461"/>
      <c r="B111" s="462"/>
      <c r="C111" s="348"/>
      <c r="D111" s="347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8"/>
      <c r="P111" s="348"/>
      <c r="Q111" s="349"/>
      <c r="R111" s="348"/>
      <c r="S111" s="348"/>
      <c r="T111" s="348"/>
      <c r="U111" s="347"/>
      <c r="V111" s="348"/>
      <c r="W111" s="348"/>
      <c r="X111" s="463"/>
      <c r="Y111" s="350"/>
      <c r="Z111" s="464"/>
      <c r="AA111" s="464"/>
    </row>
    <row r="112" spans="1:27" s="145" customFormat="1" x14ac:dyDescent="0.25">
      <c r="A112" s="461"/>
      <c r="B112" s="462"/>
      <c r="C112" s="348"/>
      <c r="D112" s="347"/>
      <c r="E112" s="348"/>
      <c r="F112" s="348"/>
      <c r="G112" s="348"/>
      <c r="H112" s="348"/>
      <c r="I112" s="348"/>
      <c r="J112" s="348"/>
      <c r="K112" s="348"/>
      <c r="L112" s="348"/>
      <c r="M112" s="348"/>
      <c r="N112" s="348"/>
      <c r="O112" s="348"/>
      <c r="P112" s="348"/>
      <c r="Q112" s="349"/>
      <c r="R112" s="348"/>
      <c r="S112" s="348"/>
      <c r="T112" s="348"/>
      <c r="U112" s="347"/>
      <c r="V112" s="348"/>
      <c r="W112" s="348"/>
      <c r="X112" s="463"/>
      <c r="Y112" s="350"/>
      <c r="Z112" s="464"/>
      <c r="AA112" s="464"/>
    </row>
    <row r="113" spans="1:27" s="145" customFormat="1" x14ac:dyDescent="0.25">
      <c r="A113" s="461"/>
      <c r="B113" s="462"/>
      <c r="C113" s="348"/>
      <c r="D113" s="347"/>
      <c r="E113" s="348"/>
      <c r="F113" s="348"/>
      <c r="G113" s="348"/>
      <c r="H113" s="348"/>
      <c r="I113" s="348"/>
      <c r="J113" s="348"/>
      <c r="K113" s="348"/>
      <c r="L113" s="348"/>
      <c r="M113" s="348"/>
      <c r="N113" s="348"/>
      <c r="O113" s="348"/>
      <c r="P113" s="348"/>
      <c r="Q113" s="349"/>
      <c r="R113" s="348"/>
      <c r="S113" s="348"/>
      <c r="T113" s="348"/>
      <c r="U113" s="347"/>
      <c r="V113" s="348"/>
      <c r="W113" s="348"/>
      <c r="X113" s="463"/>
      <c r="Y113" s="350"/>
      <c r="Z113" s="464"/>
      <c r="AA113" s="464"/>
    </row>
    <row r="114" spans="1:27" s="145" customFormat="1" x14ac:dyDescent="0.25">
      <c r="A114" s="461"/>
      <c r="B114" s="462"/>
      <c r="C114" s="348"/>
      <c r="D114" s="347"/>
      <c r="E114" s="348"/>
      <c r="F114" s="348"/>
      <c r="G114" s="348"/>
      <c r="H114" s="348"/>
      <c r="I114" s="348"/>
      <c r="J114" s="348"/>
      <c r="K114" s="348"/>
      <c r="L114" s="348"/>
      <c r="M114" s="348"/>
      <c r="N114" s="348"/>
      <c r="O114" s="348"/>
      <c r="P114" s="348"/>
      <c r="Q114" s="349"/>
      <c r="R114" s="348"/>
      <c r="S114" s="348"/>
      <c r="T114" s="348"/>
      <c r="U114" s="347"/>
      <c r="V114" s="348"/>
      <c r="W114" s="348"/>
      <c r="X114" s="463"/>
      <c r="Y114" s="350"/>
      <c r="Z114" s="464"/>
      <c r="AA114" s="464"/>
    </row>
    <row r="115" spans="1:27" s="145" customFormat="1" x14ac:dyDescent="0.25">
      <c r="A115" s="461"/>
      <c r="B115" s="462"/>
      <c r="C115" s="348"/>
      <c r="D115" s="347"/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348"/>
      <c r="P115" s="348"/>
      <c r="Q115" s="349"/>
      <c r="R115" s="348"/>
      <c r="S115" s="348"/>
      <c r="T115" s="348"/>
      <c r="U115" s="347"/>
      <c r="V115" s="348"/>
      <c r="W115" s="348"/>
      <c r="X115" s="463"/>
      <c r="Y115" s="350"/>
      <c r="Z115" s="464"/>
      <c r="AA115" s="464"/>
    </row>
    <row r="116" spans="1:27" s="145" customFormat="1" x14ac:dyDescent="0.25">
      <c r="A116" s="461"/>
      <c r="B116" s="462"/>
      <c r="C116" s="348"/>
      <c r="D116" s="347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  <c r="O116" s="348"/>
      <c r="P116" s="348"/>
      <c r="Q116" s="349"/>
      <c r="R116" s="348"/>
      <c r="S116" s="348"/>
      <c r="T116" s="348"/>
      <c r="U116" s="347"/>
      <c r="V116" s="348"/>
      <c r="W116" s="348"/>
      <c r="X116" s="463"/>
      <c r="Y116" s="350"/>
      <c r="Z116" s="464"/>
      <c r="AA116" s="464"/>
    </row>
    <row r="117" spans="1:27" s="145" customFormat="1" x14ac:dyDescent="0.25">
      <c r="A117" s="461"/>
      <c r="B117" s="462"/>
      <c r="C117" s="348"/>
      <c r="D117" s="347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9"/>
      <c r="R117" s="348"/>
      <c r="S117" s="348"/>
      <c r="T117" s="348"/>
      <c r="U117" s="347"/>
      <c r="V117" s="348"/>
      <c r="W117" s="348"/>
      <c r="X117" s="463"/>
      <c r="Y117" s="350"/>
      <c r="Z117" s="464"/>
      <c r="AA117" s="464"/>
    </row>
    <row r="118" spans="1:27" s="145" customFormat="1" x14ac:dyDescent="0.25">
      <c r="A118" s="461"/>
      <c r="B118" s="462"/>
      <c r="C118" s="348"/>
      <c r="D118" s="347"/>
      <c r="E118" s="348"/>
      <c r="F118" s="348"/>
      <c r="G118" s="348"/>
      <c r="H118" s="348"/>
      <c r="I118" s="348"/>
      <c r="J118" s="348"/>
      <c r="K118" s="348"/>
      <c r="L118" s="348"/>
      <c r="M118" s="348"/>
      <c r="N118" s="348"/>
      <c r="O118" s="348"/>
      <c r="P118" s="348"/>
      <c r="Q118" s="349"/>
      <c r="R118" s="348"/>
      <c r="S118" s="348"/>
      <c r="T118" s="348"/>
      <c r="U118" s="347"/>
      <c r="V118" s="348"/>
      <c r="W118" s="348"/>
      <c r="X118" s="463"/>
      <c r="Y118" s="350"/>
      <c r="Z118" s="464"/>
      <c r="AA118" s="464"/>
    </row>
    <row r="119" spans="1:27" s="145" customFormat="1" x14ac:dyDescent="0.25">
      <c r="A119" s="461"/>
      <c r="B119" s="462"/>
      <c r="C119" s="348"/>
      <c r="D119" s="347"/>
      <c r="E119" s="348"/>
      <c r="F119" s="348"/>
      <c r="G119" s="348"/>
      <c r="H119" s="348"/>
      <c r="I119" s="348"/>
      <c r="J119" s="348"/>
      <c r="K119" s="348"/>
      <c r="L119" s="348"/>
      <c r="M119" s="348"/>
      <c r="N119" s="348"/>
      <c r="O119" s="348"/>
      <c r="P119" s="348"/>
      <c r="Q119" s="349"/>
      <c r="R119" s="348"/>
      <c r="S119" s="348"/>
      <c r="T119" s="348"/>
      <c r="U119" s="347"/>
      <c r="V119" s="348"/>
      <c r="W119" s="348"/>
      <c r="X119" s="463"/>
      <c r="Y119" s="350"/>
      <c r="Z119" s="464"/>
      <c r="AA119" s="464"/>
    </row>
    <row r="120" spans="1:27" s="145" customFormat="1" x14ac:dyDescent="0.25">
      <c r="A120" s="461"/>
      <c r="B120" s="462"/>
      <c r="C120" s="348"/>
      <c r="D120" s="347"/>
      <c r="E120" s="348"/>
      <c r="F120" s="348"/>
      <c r="G120" s="348"/>
      <c r="H120" s="348"/>
      <c r="I120" s="348"/>
      <c r="J120" s="348"/>
      <c r="K120" s="348"/>
      <c r="L120" s="348"/>
      <c r="M120" s="348"/>
      <c r="N120" s="348"/>
      <c r="O120" s="348"/>
      <c r="P120" s="348"/>
      <c r="Q120" s="349"/>
      <c r="R120" s="348"/>
      <c r="S120" s="348"/>
      <c r="T120" s="348"/>
      <c r="U120" s="347"/>
      <c r="V120" s="348"/>
      <c r="W120" s="348"/>
      <c r="X120" s="463"/>
      <c r="Y120" s="350"/>
      <c r="Z120" s="464"/>
      <c r="AA120" s="464"/>
    </row>
    <row r="121" spans="1:27" s="145" customFormat="1" x14ac:dyDescent="0.25">
      <c r="A121" s="461"/>
      <c r="B121" s="462"/>
      <c r="C121" s="348"/>
      <c r="D121" s="347"/>
      <c r="E121" s="348"/>
      <c r="F121" s="348"/>
      <c r="G121" s="348"/>
      <c r="H121" s="348"/>
      <c r="I121" s="348"/>
      <c r="J121" s="348"/>
      <c r="K121" s="348"/>
      <c r="L121" s="348"/>
      <c r="M121" s="348"/>
      <c r="N121" s="348"/>
      <c r="O121" s="348"/>
      <c r="P121" s="348"/>
      <c r="Q121" s="349"/>
      <c r="R121" s="348"/>
      <c r="S121" s="348"/>
      <c r="T121" s="348"/>
      <c r="U121" s="347"/>
      <c r="V121" s="348"/>
      <c r="W121" s="348"/>
      <c r="X121" s="463"/>
      <c r="Y121" s="350"/>
      <c r="Z121" s="464"/>
      <c r="AA121" s="464"/>
    </row>
    <row r="122" spans="1:27" s="145" customFormat="1" x14ac:dyDescent="0.25">
      <c r="A122" s="461"/>
      <c r="B122" s="462"/>
      <c r="C122" s="348"/>
      <c r="D122" s="347"/>
      <c r="E122" s="348"/>
      <c r="F122" s="348"/>
      <c r="G122" s="348"/>
      <c r="H122" s="348"/>
      <c r="I122" s="348"/>
      <c r="J122" s="348"/>
      <c r="K122" s="348"/>
      <c r="L122" s="348"/>
      <c r="M122" s="348"/>
      <c r="N122" s="348"/>
      <c r="O122" s="348"/>
      <c r="P122" s="348"/>
      <c r="Q122" s="349"/>
      <c r="R122" s="348"/>
      <c r="S122" s="348"/>
      <c r="T122" s="348"/>
      <c r="U122" s="347"/>
      <c r="V122" s="348"/>
      <c r="W122" s="348"/>
      <c r="X122" s="463"/>
      <c r="Y122" s="350"/>
      <c r="Z122" s="464"/>
      <c r="AA122" s="464"/>
    </row>
    <row r="123" spans="1:27" s="145" customFormat="1" x14ac:dyDescent="0.25">
      <c r="A123" s="461"/>
      <c r="B123" s="462"/>
      <c r="C123" s="348"/>
      <c r="D123" s="347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9"/>
      <c r="R123" s="348"/>
      <c r="S123" s="348"/>
      <c r="T123" s="348"/>
      <c r="U123" s="347"/>
      <c r="V123" s="348"/>
      <c r="W123" s="348"/>
      <c r="X123" s="463"/>
      <c r="Y123" s="350"/>
      <c r="Z123" s="464"/>
      <c r="AA123" s="464"/>
    </row>
    <row r="124" spans="1:27" s="145" customFormat="1" x14ac:dyDescent="0.25">
      <c r="A124" s="461"/>
      <c r="B124" s="462"/>
      <c r="C124" s="348"/>
      <c r="D124" s="347"/>
      <c r="E124" s="348"/>
      <c r="F124" s="348"/>
      <c r="G124" s="348"/>
      <c r="H124" s="348"/>
      <c r="I124" s="348"/>
      <c r="J124" s="348"/>
      <c r="K124" s="348"/>
      <c r="L124" s="348"/>
      <c r="M124" s="348"/>
      <c r="N124" s="348"/>
      <c r="O124" s="348"/>
      <c r="P124" s="348"/>
      <c r="Q124" s="349"/>
      <c r="R124" s="348"/>
      <c r="S124" s="348"/>
      <c r="T124" s="348"/>
      <c r="U124" s="347"/>
      <c r="V124" s="348"/>
      <c r="W124" s="348"/>
      <c r="X124" s="463"/>
      <c r="Y124" s="350"/>
      <c r="Z124" s="464"/>
      <c r="AA124" s="464"/>
    </row>
    <row r="132" spans="1:27" s="725" customFormat="1" ht="23.25" x14ac:dyDescent="0.35">
      <c r="A132" s="727"/>
      <c r="B132" s="134" t="s">
        <v>774</v>
      </c>
      <c r="E132" s="727"/>
      <c r="L132" s="727"/>
      <c r="M132" s="727"/>
      <c r="N132" s="727"/>
      <c r="O132" s="727"/>
      <c r="P132" s="727"/>
      <c r="Q132" s="727"/>
      <c r="R132" s="727"/>
      <c r="S132" s="727"/>
      <c r="T132" s="727"/>
      <c r="U132" s="727"/>
      <c r="V132" s="727"/>
      <c r="W132" s="727"/>
      <c r="X132" s="727"/>
      <c r="Y132" s="726" t="s">
        <v>466</v>
      </c>
      <c r="Z132" s="727"/>
      <c r="AA132" s="727"/>
    </row>
    <row r="133" spans="1:27" s="725" customFormat="1" ht="23.25" x14ac:dyDescent="0.35">
      <c r="A133" s="727"/>
      <c r="E133" s="727"/>
      <c r="F133" s="727"/>
      <c r="G133" s="727"/>
      <c r="H133" s="727"/>
      <c r="I133" s="727"/>
      <c r="J133" s="727"/>
      <c r="K133" s="727"/>
      <c r="L133" s="727"/>
      <c r="M133" s="727"/>
      <c r="N133" s="727"/>
      <c r="O133" s="727"/>
      <c r="P133" s="727"/>
      <c r="Q133" s="727"/>
      <c r="R133" s="727"/>
      <c r="S133" s="727"/>
      <c r="T133" s="727"/>
      <c r="U133" s="727"/>
      <c r="V133" s="727"/>
      <c r="W133" s="727"/>
      <c r="X133" s="727"/>
      <c r="Y133" s="727"/>
      <c r="Z133" s="727"/>
      <c r="AA133" s="727"/>
    </row>
    <row r="134" spans="1:27" s="725" customFormat="1" ht="23.25" x14ac:dyDescent="0.35">
      <c r="A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7"/>
      <c r="W134" s="727"/>
      <c r="X134" s="727"/>
      <c r="Y134" s="727"/>
      <c r="Z134" s="727"/>
      <c r="AA134" s="727"/>
    </row>
    <row r="135" spans="1:27" s="725" customFormat="1" ht="23.25" x14ac:dyDescent="0.35">
      <c r="A135" s="727"/>
      <c r="B135" s="725" t="s">
        <v>458</v>
      </c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7"/>
      <c r="W135" s="727"/>
      <c r="X135" s="727"/>
      <c r="Y135" s="726" t="s">
        <v>459</v>
      </c>
      <c r="Z135" s="727"/>
      <c r="AA135" s="727"/>
    </row>
  </sheetData>
  <mergeCells count="35">
    <mergeCell ref="W2:AA2"/>
    <mergeCell ref="A54:A65"/>
    <mergeCell ref="A25:A26"/>
    <mergeCell ref="A45:A48"/>
    <mergeCell ref="U49:U50"/>
    <mergeCell ref="U47:U48"/>
    <mergeCell ref="U45:U46"/>
    <mergeCell ref="U41:U42"/>
    <mergeCell ref="U38:U39"/>
    <mergeCell ref="U43:U44"/>
    <mergeCell ref="A6:AA6"/>
    <mergeCell ref="A7:AA7"/>
    <mergeCell ref="Z8:AA8"/>
    <mergeCell ref="A9:A11"/>
    <mergeCell ref="S9:T10"/>
    <mergeCell ref="O9:O11"/>
    <mergeCell ref="A38:A40"/>
    <mergeCell ref="X10:Y10"/>
    <mergeCell ref="I9:J10"/>
    <mergeCell ref="X9:AA9"/>
    <mergeCell ref="K9:N10"/>
    <mergeCell ref="U9:W10"/>
    <mergeCell ref="Z10:AA10"/>
    <mergeCell ref="B9:B11"/>
    <mergeCell ref="U19:U22"/>
    <mergeCell ref="W1:Y1"/>
    <mergeCell ref="A41:A44"/>
    <mergeCell ref="C9:C11"/>
    <mergeCell ref="P9:P11"/>
    <mergeCell ref="Q9:R10"/>
    <mergeCell ref="D9:D11"/>
    <mergeCell ref="A19:A22"/>
    <mergeCell ref="H9:H11"/>
    <mergeCell ref="E9:G10"/>
    <mergeCell ref="A23:A24"/>
  </mergeCells>
  <pageMargins left="0.98425196850393704" right="0.35433070866141736" top="0.59055118110236227" bottom="0.27559055118110237" header="0.51181102362204722" footer="0.51181102362204722"/>
  <pageSetup paperSize="8" scale="40" fitToHeight="3" orientation="landscape" r:id="rId1"/>
  <headerFooter alignWithMargins="0"/>
  <rowBreaks count="1" manualBreakCount="1">
    <brk id="94" max="2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100"/>
  <sheetViews>
    <sheetView view="pageBreakPreview" topLeftCell="AC41" zoomScale="60" zoomScaleNormal="100" zoomScalePageLayoutView="75" workbookViewId="0">
      <selection activeCell="B96" sqref="B96"/>
    </sheetView>
  </sheetViews>
  <sheetFormatPr defaultRowHeight="20.25" x14ac:dyDescent="0.3"/>
  <cols>
    <col min="1" max="1" width="11.42578125" style="2" customWidth="1"/>
    <col min="2" max="2" width="89.5703125" style="2" customWidth="1"/>
    <col min="3" max="3" width="11.42578125" style="2" customWidth="1"/>
    <col min="4" max="4" width="11.7109375" style="2" customWidth="1"/>
    <col min="5" max="5" width="11.42578125" style="2" customWidth="1"/>
    <col min="6" max="6" width="12.140625" style="2" customWidth="1"/>
    <col min="7" max="7" width="11.28515625" style="2" customWidth="1"/>
    <col min="8" max="8" width="12.42578125" style="2" customWidth="1"/>
    <col min="9" max="9" width="15.42578125" style="2" customWidth="1"/>
    <col min="10" max="10" width="13.7109375" style="2" customWidth="1"/>
    <col min="11" max="11" width="14.140625" style="2" customWidth="1"/>
    <col min="12" max="12" width="15.140625" style="2" customWidth="1"/>
    <col min="13" max="13" width="14.28515625" style="2" customWidth="1"/>
    <col min="14" max="14" width="13.5703125" style="2" customWidth="1"/>
    <col min="15" max="15" width="28.85546875" style="2" customWidth="1"/>
    <col min="16" max="16" width="13.5703125" style="2" customWidth="1"/>
    <col min="17" max="18" width="12.28515625" style="2" customWidth="1"/>
    <col min="19" max="24" width="15.140625" style="2" customWidth="1"/>
    <col min="25" max="25" width="17.140625" style="2" customWidth="1"/>
    <col min="26" max="26" width="20.42578125" style="136" customWidth="1"/>
    <col min="27" max="27" width="20" style="136" customWidth="1"/>
    <col min="28" max="29" width="19.28515625" style="136" customWidth="1"/>
    <col min="30" max="30" width="19.85546875" style="136" customWidth="1"/>
    <col min="31" max="31" width="14.140625" style="136" customWidth="1"/>
    <col min="32" max="32" width="15" style="136" customWidth="1"/>
    <col min="33" max="34" width="17.140625" style="136" bestFit="1" customWidth="1"/>
    <col min="35" max="35" width="18" style="2" customWidth="1"/>
    <col min="36" max="38" width="9.140625" style="2"/>
    <col min="39" max="39" width="14.140625" style="2" bestFit="1" customWidth="1"/>
    <col min="40" max="40" width="9.85546875" style="2" bestFit="1" customWidth="1"/>
    <col min="41" max="16384" width="9.140625" style="2"/>
  </cols>
  <sheetData>
    <row r="1" spans="1:36" ht="20.25" customHeight="1" x14ac:dyDescent="0.3">
      <c r="AF1" s="1013" t="s">
        <v>268</v>
      </c>
      <c r="AG1" s="1013"/>
      <c r="AH1" s="1013"/>
      <c r="AI1" s="1013"/>
      <c r="AJ1" s="138"/>
    </row>
    <row r="2" spans="1:36" ht="45" customHeight="1" x14ac:dyDescent="0.3">
      <c r="AF2" s="1013" t="s">
        <v>269</v>
      </c>
      <c r="AG2" s="1013"/>
      <c r="AH2" s="1013"/>
      <c r="AI2" s="1013"/>
      <c r="AJ2" s="266"/>
    </row>
    <row r="3" spans="1:36" x14ac:dyDescent="0.3">
      <c r="AF3" s="47" t="s">
        <v>617</v>
      </c>
      <c r="AG3" s="138"/>
      <c r="AH3" s="47"/>
      <c r="AJ3" s="47"/>
    </row>
    <row r="4" spans="1:36" x14ac:dyDescent="0.3">
      <c r="AG4" s="47"/>
      <c r="AH4" s="355"/>
      <c r="AI4" s="47"/>
      <c r="AJ4" s="138"/>
    </row>
    <row r="5" spans="1:36" x14ac:dyDescent="0.3">
      <c r="AG5" s="138"/>
      <c r="AH5" s="138"/>
      <c r="AI5" s="139"/>
    </row>
    <row r="7" spans="1:36" x14ac:dyDescent="0.3">
      <c r="A7" s="1045" t="s">
        <v>66</v>
      </c>
      <c r="B7" s="1045"/>
      <c r="C7" s="1045"/>
      <c r="D7" s="1045"/>
      <c r="E7" s="1045"/>
      <c r="F7" s="1045"/>
      <c r="G7" s="1045"/>
      <c r="H7" s="1045"/>
      <c r="I7" s="1045"/>
      <c r="J7" s="1045"/>
      <c r="K7" s="1045"/>
      <c r="L7" s="1045"/>
      <c r="M7" s="1045"/>
      <c r="N7" s="1045"/>
      <c r="O7" s="1045"/>
      <c r="P7" s="1045"/>
      <c r="Q7" s="1045"/>
      <c r="R7" s="1045"/>
      <c r="S7" s="1045"/>
      <c r="T7" s="1045"/>
      <c r="U7" s="1045"/>
      <c r="V7" s="1045"/>
      <c r="W7" s="1045"/>
      <c r="X7" s="1045"/>
      <c r="Y7" s="1045"/>
      <c r="Z7" s="1045"/>
      <c r="AA7" s="1045"/>
      <c r="AB7" s="1045"/>
      <c r="AC7" s="1045"/>
      <c r="AD7" s="1045"/>
      <c r="AE7" s="1045"/>
      <c r="AF7" s="1045"/>
      <c r="AG7" s="1045"/>
      <c r="AH7" s="1045"/>
      <c r="AI7" s="1045"/>
    </row>
    <row r="8" spans="1:36" x14ac:dyDescent="0.3">
      <c r="A8" s="1045" t="str">
        <f>'1.1 корр 2016'!A6:AH6</f>
        <v>(корректировка мероприятий 2016 года)</v>
      </c>
      <c r="B8" s="1045"/>
      <c r="C8" s="1045"/>
      <c r="D8" s="1045"/>
      <c r="E8" s="1045"/>
      <c r="F8" s="1045"/>
      <c r="G8" s="1045"/>
      <c r="H8" s="1045"/>
      <c r="I8" s="1045"/>
      <c r="J8" s="1045"/>
      <c r="K8" s="1045"/>
      <c r="L8" s="1045"/>
      <c r="M8" s="1045"/>
      <c r="N8" s="1045"/>
      <c r="O8" s="1045"/>
      <c r="P8" s="1045"/>
      <c r="Q8" s="1045"/>
      <c r="R8" s="1045"/>
      <c r="S8" s="1045"/>
      <c r="T8" s="1045"/>
      <c r="U8" s="1045"/>
      <c r="V8" s="1045"/>
      <c r="W8" s="1045"/>
      <c r="X8" s="1045"/>
      <c r="Y8" s="1045"/>
      <c r="Z8" s="1045"/>
      <c r="AA8" s="1045"/>
      <c r="AB8" s="1045"/>
      <c r="AC8" s="1045"/>
      <c r="AD8" s="1045"/>
      <c r="AE8" s="1045"/>
      <c r="AF8" s="1045"/>
      <c r="AG8" s="1045"/>
      <c r="AH8" s="1045"/>
      <c r="AI8" s="1045"/>
    </row>
    <row r="9" spans="1:36" ht="21" thickBot="1" x14ac:dyDescent="0.35">
      <c r="AH9" s="136" t="s">
        <v>240</v>
      </c>
    </row>
    <row r="10" spans="1:36" s="269" customFormat="1" x14ac:dyDescent="0.3">
      <c r="A10" s="1116" t="s">
        <v>67</v>
      </c>
      <c r="B10" s="1118" t="s">
        <v>68</v>
      </c>
      <c r="C10" s="1109" t="s">
        <v>229</v>
      </c>
      <c r="D10" s="1110"/>
      <c r="E10" s="1110"/>
      <c r="F10" s="1110"/>
      <c r="G10" s="1110"/>
      <c r="H10" s="1111"/>
      <c r="I10" s="1109" t="s">
        <v>70</v>
      </c>
      <c r="J10" s="1110"/>
      <c r="K10" s="1110"/>
      <c r="L10" s="1110"/>
      <c r="M10" s="1110"/>
      <c r="N10" s="1111"/>
      <c r="O10" s="1120" t="s">
        <v>230</v>
      </c>
      <c r="P10" s="1123" t="s">
        <v>130</v>
      </c>
      <c r="Q10" s="1123"/>
      <c r="R10" s="1123"/>
      <c r="S10" s="1123"/>
      <c r="T10" s="1123"/>
      <c r="U10" s="1123"/>
      <c r="V10" s="1123"/>
      <c r="W10" s="1123"/>
      <c r="X10" s="1123"/>
      <c r="Y10" s="1123"/>
      <c r="Z10" s="1123"/>
      <c r="AA10" s="1123"/>
      <c r="AB10" s="1123"/>
      <c r="AC10" s="1123"/>
      <c r="AD10" s="1123"/>
      <c r="AE10" s="1123"/>
      <c r="AF10" s="1123"/>
      <c r="AG10" s="1123"/>
      <c r="AH10" s="1123"/>
      <c r="AI10" s="1124"/>
    </row>
    <row r="11" spans="1:36" s="269" customFormat="1" x14ac:dyDescent="0.3">
      <c r="A11" s="1117"/>
      <c r="B11" s="1119"/>
      <c r="C11" s="1103" t="s">
        <v>129</v>
      </c>
      <c r="D11" s="1104"/>
      <c r="E11" s="1104"/>
      <c r="F11" s="1104"/>
      <c r="G11" s="1104"/>
      <c r="H11" s="1105"/>
      <c r="I11" s="1103" t="s">
        <v>128</v>
      </c>
      <c r="J11" s="1104"/>
      <c r="K11" s="1104"/>
      <c r="L11" s="1104"/>
      <c r="M11" s="1104"/>
      <c r="N11" s="1105"/>
      <c r="O11" s="1121"/>
      <c r="P11" s="1096" t="s">
        <v>127</v>
      </c>
      <c r="Q11" s="1096" t="s">
        <v>126</v>
      </c>
      <c r="R11" s="1096" t="s">
        <v>125</v>
      </c>
      <c r="S11" s="1096" t="s">
        <v>124</v>
      </c>
      <c r="T11" s="1113" t="s">
        <v>123</v>
      </c>
      <c r="U11" s="1114"/>
      <c r="V11" s="1114"/>
      <c r="W11" s="1114"/>
      <c r="X11" s="1115"/>
      <c r="Y11" s="1096" t="s">
        <v>122</v>
      </c>
      <c r="Z11" s="1096" t="s">
        <v>127</v>
      </c>
      <c r="AA11" s="1096" t="s">
        <v>126</v>
      </c>
      <c r="AB11" s="1096" t="s">
        <v>125</v>
      </c>
      <c r="AC11" s="1096" t="s">
        <v>124</v>
      </c>
      <c r="AD11" s="1113" t="s">
        <v>123</v>
      </c>
      <c r="AE11" s="1114"/>
      <c r="AF11" s="1114"/>
      <c r="AG11" s="1114"/>
      <c r="AH11" s="1115"/>
      <c r="AI11" s="1125" t="s">
        <v>122</v>
      </c>
    </row>
    <row r="12" spans="1:36" s="269" customFormat="1" x14ac:dyDescent="0.3">
      <c r="A12" s="426"/>
      <c r="B12" s="270"/>
      <c r="C12" s="1106"/>
      <c r="D12" s="1107"/>
      <c r="E12" s="1107"/>
      <c r="F12" s="1107"/>
      <c r="G12" s="1107"/>
      <c r="H12" s="1108"/>
      <c r="I12" s="1106"/>
      <c r="J12" s="1107"/>
      <c r="K12" s="1107"/>
      <c r="L12" s="1107"/>
      <c r="M12" s="1107"/>
      <c r="N12" s="1108"/>
      <c r="O12" s="1122"/>
      <c r="P12" s="1097"/>
      <c r="Q12" s="1097"/>
      <c r="R12" s="1097"/>
      <c r="S12" s="1097"/>
      <c r="T12" s="271" t="s">
        <v>121</v>
      </c>
      <c r="U12" s="271" t="s">
        <v>120</v>
      </c>
      <c r="V12" s="271" t="s">
        <v>119</v>
      </c>
      <c r="W12" s="271" t="s">
        <v>118</v>
      </c>
      <c r="X12" s="271" t="s">
        <v>117</v>
      </c>
      <c r="Y12" s="1097"/>
      <c r="Z12" s="1097"/>
      <c r="AA12" s="1097"/>
      <c r="AB12" s="1097"/>
      <c r="AC12" s="1097"/>
      <c r="AD12" s="271" t="s">
        <v>121</v>
      </c>
      <c r="AE12" s="271" t="s">
        <v>120</v>
      </c>
      <c r="AF12" s="271" t="s">
        <v>119</v>
      </c>
      <c r="AG12" s="271" t="s">
        <v>118</v>
      </c>
      <c r="AH12" s="271" t="s">
        <v>117</v>
      </c>
      <c r="AI12" s="1126"/>
    </row>
    <row r="13" spans="1:36" s="269" customFormat="1" x14ac:dyDescent="0.3">
      <c r="A13" s="427"/>
      <c r="B13" s="272"/>
      <c r="C13" s="271">
        <v>2012</v>
      </c>
      <c r="D13" s="271">
        <v>2013</v>
      </c>
      <c r="E13" s="271">
        <v>2014</v>
      </c>
      <c r="F13" s="271">
        <v>2015</v>
      </c>
      <c r="G13" s="271">
        <v>2016</v>
      </c>
      <c r="H13" s="271" t="s">
        <v>117</v>
      </c>
      <c r="I13" s="271">
        <v>2012</v>
      </c>
      <c r="J13" s="271">
        <v>2013</v>
      </c>
      <c r="K13" s="271">
        <v>2014</v>
      </c>
      <c r="L13" s="271">
        <v>2015</v>
      </c>
      <c r="M13" s="271">
        <v>2016</v>
      </c>
      <c r="N13" s="271" t="s">
        <v>117</v>
      </c>
      <c r="O13" s="734" t="s">
        <v>116</v>
      </c>
      <c r="P13" s="1093" t="s">
        <v>231</v>
      </c>
      <c r="Q13" s="1094"/>
      <c r="R13" s="1094"/>
      <c r="S13" s="1094"/>
      <c r="T13" s="1094"/>
      <c r="U13" s="1094"/>
      <c r="V13" s="1094"/>
      <c r="W13" s="1094"/>
      <c r="X13" s="1094"/>
      <c r="Y13" s="1098"/>
      <c r="Z13" s="1093" t="s">
        <v>116</v>
      </c>
      <c r="AA13" s="1094"/>
      <c r="AB13" s="1094"/>
      <c r="AC13" s="1094"/>
      <c r="AD13" s="1094"/>
      <c r="AE13" s="1094"/>
      <c r="AF13" s="1094"/>
      <c r="AG13" s="1094"/>
      <c r="AH13" s="1094"/>
      <c r="AI13" s="1095"/>
    </row>
    <row r="14" spans="1:36" s="269" customFormat="1" x14ac:dyDescent="0.3">
      <c r="A14" s="428">
        <v>1</v>
      </c>
      <c r="B14" s="271">
        <f t="shared" ref="B14:P14" si="0">1+A14</f>
        <v>2</v>
      </c>
      <c r="C14" s="271">
        <f t="shared" si="0"/>
        <v>3</v>
      </c>
      <c r="D14" s="271">
        <f t="shared" si="0"/>
        <v>4</v>
      </c>
      <c r="E14" s="271">
        <f t="shared" si="0"/>
        <v>5</v>
      </c>
      <c r="F14" s="271">
        <f t="shared" si="0"/>
        <v>6</v>
      </c>
      <c r="G14" s="271">
        <f t="shared" si="0"/>
        <v>7</v>
      </c>
      <c r="H14" s="271">
        <f t="shared" si="0"/>
        <v>8</v>
      </c>
      <c r="I14" s="271">
        <f t="shared" si="0"/>
        <v>9</v>
      </c>
      <c r="J14" s="271">
        <f t="shared" si="0"/>
        <v>10</v>
      </c>
      <c r="K14" s="271">
        <f t="shared" si="0"/>
        <v>11</v>
      </c>
      <c r="L14" s="271">
        <f>1+K14</f>
        <v>12</v>
      </c>
      <c r="M14" s="271">
        <f t="shared" si="0"/>
        <v>13</v>
      </c>
      <c r="N14" s="271">
        <f t="shared" si="0"/>
        <v>14</v>
      </c>
      <c r="O14" s="734">
        <f t="shared" si="0"/>
        <v>15</v>
      </c>
      <c r="P14" s="271">
        <f t="shared" si="0"/>
        <v>16</v>
      </c>
      <c r="Q14" s="271">
        <f t="shared" ref="Q14:AI14" si="1">1+P14</f>
        <v>17</v>
      </c>
      <c r="R14" s="271">
        <f t="shared" si="1"/>
        <v>18</v>
      </c>
      <c r="S14" s="271">
        <f t="shared" ref="S14:Z14" si="2">1+R14</f>
        <v>19</v>
      </c>
      <c r="T14" s="271">
        <f t="shared" si="2"/>
        <v>20</v>
      </c>
      <c r="U14" s="271">
        <f t="shared" si="2"/>
        <v>21</v>
      </c>
      <c r="V14" s="271">
        <f t="shared" si="2"/>
        <v>22</v>
      </c>
      <c r="W14" s="271">
        <f t="shared" si="2"/>
        <v>23</v>
      </c>
      <c r="X14" s="271">
        <f t="shared" si="2"/>
        <v>24</v>
      </c>
      <c r="Y14" s="271">
        <f t="shared" si="2"/>
        <v>25</v>
      </c>
      <c r="Z14" s="271">
        <f t="shared" si="2"/>
        <v>26</v>
      </c>
      <c r="AA14" s="271">
        <f t="shared" si="1"/>
        <v>27</v>
      </c>
      <c r="AB14" s="271">
        <f t="shared" si="1"/>
        <v>28</v>
      </c>
      <c r="AC14" s="271">
        <f>1+AB14</f>
        <v>29</v>
      </c>
      <c r="AD14" s="271">
        <f>1+AC14</f>
        <v>30</v>
      </c>
      <c r="AE14" s="271">
        <f t="shared" si="1"/>
        <v>31</v>
      </c>
      <c r="AF14" s="271">
        <f t="shared" si="1"/>
        <v>32</v>
      </c>
      <c r="AG14" s="271">
        <f t="shared" si="1"/>
        <v>33</v>
      </c>
      <c r="AH14" s="271">
        <f t="shared" si="1"/>
        <v>34</v>
      </c>
      <c r="AI14" s="429">
        <f t="shared" si="1"/>
        <v>35</v>
      </c>
    </row>
    <row r="15" spans="1:36" s="136" customFormat="1" ht="60.75" x14ac:dyDescent="0.3">
      <c r="A15" s="430">
        <v>1</v>
      </c>
      <c r="B15" s="273" t="str">
        <f>'1.1 корр 2016'!B14</f>
        <v>Модернизация открытого распределительного устройства напряжением 110 кВ  головной понизительной подстанции № 32 110/6 кВ, находящейся на о. Н.-Атамановский</v>
      </c>
      <c r="C15" s="274"/>
      <c r="D15" s="274"/>
      <c r="E15" s="274"/>
      <c r="F15" s="274"/>
      <c r="G15" s="274"/>
      <c r="H15" s="274"/>
      <c r="I15" s="274"/>
      <c r="J15" s="274"/>
      <c r="K15" s="275">
        <f>'1.2.'!K14*'1.2.'!I14</f>
        <v>0</v>
      </c>
      <c r="L15" s="274"/>
      <c r="M15" s="274"/>
      <c r="N15" s="276">
        <f t="shared" ref="N15:N21" si="3">I15+J15+K15+L15+M15</f>
        <v>0</v>
      </c>
      <c r="O15" s="861"/>
      <c r="P15" s="274"/>
      <c r="Q15" s="274"/>
      <c r="R15" s="274"/>
      <c r="S15" s="276"/>
      <c r="T15" s="276"/>
      <c r="U15" s="276"/>
      <c r="V15" s="276"/>
      <c r="W15" s="276"/>
      <c r="X15" s="276"/>
      <c r="Y15" s="276">
        <f>SUM(P15:S15,X15)</f>
        <v>0</v>
      </c>
      <c r="Z15" s="275">
        <f>'1.1 корр 2016'!AC14</f>
        <v>14.204875400000001</v>
      </c>
      <c r="AA15" s="275">
        <f>'1.1 корр 2016'!AD14</f>
        <v>14.1143576</v>
      </c>
      <c r="AB15" s="275">
        <v>14.112918000000001</v>
      </c>
      <c r="AC15" s="275"/>
      <c r="AD15" s="275"/>
      <c r="AE15" s="275"/>
      <c r="AF15" s="275"/>
      <c r="AG15" s="275"/>
      <c r="AH15" s="276"/>
      <c r="AI15" s="431">
        <f t="shared" ref="AI15:AI22" si="4">SUM(Z15:AC15,AH15)</f>
        <v>42.432151000000005</v>
      </c>
    </row>
    <row r="16" spans="1:36" s="136" customFormat="1" ht="60.75" x14ac:dyDescent="0.3">
      <c r="A16" s="430">
        <f t="shared" ref="A16:A21" si="5">1+A15</f>
        <v>2</v>
      </c>
      <c r="B16" s="273" t="str">
        <f>'1.1 корр 2016'!B15</f>
        <v>Замена трансформатора мощностью 630 кВА в трансформаторной подстанции № 521, находящейся по ул. П. Железняка, 17, на трансформатор мощностью 1000 кВА</v>
      </c>
      <c r="C16" s="274"/>
      <c r="D16" s="274"/>
      <c r="E16" s="274"/>
      <c r="F16" s="274"/>
      <c r="G16" s="274"/>
      <c r="H16" s="274"/>
      <c r="I16" s="274"/>
      <c r="J16" s="274"/>
      <c r="K16" s="275">
        <f>'1.2.'!K15*'1.2.'!I15</f>
        <v>0.63</v>
      </c>
      <c r="L16" s="274"/>
      <c r="M16" s="274"/>
      <c r="N16" s="276">
        <f t="shared" si="3"/>
        <v>0.63</v>
      </c>
      <c r="O16" s="861"/>
      <c r="P16" s="274"/>
      <c r="Q16" s="274"/>
      <c r="R16" s="274"/>
      <c r="S16" s="276"/>
      <c r="T16" s="276"/>
      <c r="U16" s="276"/>
      <c r="V16" s="276"/>
      <c r="W16" s="276"/>
      <c r="X16" s="276"/>
      <c r="Y16" s="276">
        <f t="shared" ref="Y16:Y21" si="6">SUM(P16:S16,X16)</f>
        <v>0</v>
      </c>
      <c r="Z16" s="275"/>
      <c r="AA16" s="275"/>
      <c r="AB16" s="275">
        <v>0.56999899999999992</v>
      </c>
      <c r="AC16" s="275"/>
      <c r="AD16" s="275"/>
      <c r="AE16" s="275"/>
      <c r="AF16" s="275"/>
      <c r="AG16" s="275"/>
      <c r="AH16" s="276"/>
      <c r="AI16" s="431">
        <f t="shared" si="4"/>
        <v>0.56999899999999992</v>
      </c>
    </row>
    <row r="17" spans="1:39" s="136" customFormat="1" ht="60.75" x14ac:dyDescent="0.3">
      <c r="A17" s="430">
        <f t="shared" si="5"/>
        <v>3</v>
      </c>
      <c r="B17" s="273" t="str">
        <f>'1.1 корр 2016'!B16</f>
        <v>Строительство кабельно-воздушной ЛЭП 10 кВ от ПС-147 "Речпорт" 110/10 кВ до РП-127 цеха "Левобережных очистных сооружений".</v>
      </c>
      <c r="C17" s="274"/>
      <c r="D17" s="274"/>
      <c r="E17" s="274"/>
      <c r="F17" s="274"/>
      <c r="G17" s="274"/>
      <c r="H17" s="274"/>
      <c r="I17" s="274"/>
      <c r="J17" s="274"/>
      <c r="K17" s="275">
        <f>'1.2.'!K16*'1.2.'!I16</f>
        <v>0</v>
      </c>
      <c r="L17" s="274"/>
      <c r="M17" s="274"/>
      <c r="N17" s="276">
        <f t="shared" si="3"/>
        <v>0</v>
      </c>
      <c r="O17" s="861"/>
      <c r="P17" s="274"/>
      <c r="Q17" s="274"/>
      <c r="R17" s="274"/>
      <c r="S17" s="276"/>
      <c r="T17" s="276"/>
      <c r="U17" s="276"/>
      <c r="V17" s="276"/>
      <c r="W17" s="276"/>
      <c r="X17" s="276"/>
      <c r="Y17" s="276">
        <f t="shared" si="6"/>
        <v>0</v>
      </c>
      <c r="Z17" s="275"/>
      <c r="AA17" s="275"/>
      <c r="AB17" s="275">
        <v>2.242</v>
      </c>
      <c r="AC17" s="275"/>
      <c r="AD17" s="275"/>
      <c r="AE17" s="275"/>
      <c r="AF17" s="275"/>
      <c r="AG17" s="275"/>
      <c r="AH17" s="276"/>
      <c r="AI17" s="431">
        <f t="shared" si="4"/>
        <v>2.242</v>
      </c>
    </row>
    <row r="18" spans="1:39" s="136" customFormat="1" ht="81" x14ac:dyDescent="0.3">
      <c r="A18" s="430">
        <f t="shared" si="5"/>
        <v>4</v>
      </c>
      <c r="B18" s="273" t="str">
        <f>'1.1 корр 2016'!B17</f>
        <v>Замена двух силовых трансформаторов типа ТСМА мощностью 320 кВА на силовые трансформаторы типа ТМГ мощностью 400 кВА  на трансформаторной подстанции № 527, находящейся по ул.Малиновского, 20 г.</v>
      </c>
      <c r="C18" s="274"/>
      <c r="D18" s="274"/>
      <c r="E18" s="274"/>
      <c r="F18" s="274"/>
      <c r="G18" s="274"/>
      <c r="H18" s="274"/>
      <c r="I18" s="274"/>
      <c r="J18" s="274"/>
      <c r="K18" s="275">
        <f>'1.2.'!K17*'1.2.'!I17</f>
        <v>0.64</v>
      </c>
      <c r="L18" s="274"/>
      <c r="M18" s="274"/>
      <c r="N18" s="276">
        <f t="shared" si="3"/>
        <v>0.64</v>
      </c>
      <c r="O18" s="861"/>
      <c r="P18" s="274"/>
      <c r="Q18" s="274"/>
      <c r="R18" s="274"/>
      <c r="S18" s="276"/>
      <c r="T18" s="276"/>
      <c r="U18" s="276"/>
      <c r="V18" s="276"/>
      <c r="W18" s="276"/>
      <c r="X18" s="276"/>
      <c r="Y18" s="276">
        <f t="shared" si="6"/>
        <v>0</v>
      </c>
      <c r="Z18" s="275"/>
      <c r="AA18" s="275"/>
      <c r="AB18" s="275">
        <v>0.70176959999999999</v>
      </c>
      <c r="AC18" s="275"/>
      <c r="AD18" s="275"/>
      <c r="AE18" s="275"/>
      <c r="AF18" s="275"/>
      <c r="AG18" s="275"/>
      <c r="AH18" s="276"/>
      <c r="AI18" s="431">
        <f t="shared" si="4"/>
        <v>0.70176959999999999</v>
      </c>
    </row>
    <row r="19" spans="1:39" s="136" customFormat="1" ht="81" x14ac:dyDescent="0.3">
      <c r="A19" s="430">
        <f t="shared" si="5"/>
        <v>5</v>
      </c>
      <c r="B19" s="273" t="str">
        <f>'1.1 корр 2016'!B18</f>
        <v>Замена двух силовых трансформаторов типа ТМ мощностью 400 кВА на силовые трансформаторы типа ТМГ мощностью 630 кВА на трансформаторной подстанции № 624, находящейся по ул. 26 Бакинских комиссаров, 17 г.</v>
      </c>
      <c r="C19" s="274"/>
      <c r="D19" s="274"/>
      <c r="E19" s="274"/>
      <c r="F19" s="274"/>
      <c r="G19" s="274"/>
      <c r="H19" s="274"/>
      <c r="I19" s="274"/>
      <c r="J19" s="274"/>
      <c r="K19" s="275">
        <f>'1.2.'!K18*'1.2.'!I18</f>
        <v>0.8</v>
      </c>
      <c r="L19" s="274"/>
      <c r="M19" s="274"/>
      <c r="N19" s="276">
        <f t="shared" si="3"/>
        <v>0.8</v>
      </c>
      <c r="O19" s="861"/>
      <c r="P19" s="274"/>
      <c r="Q19" s="274"/>
      <c r="R19" s="274"/>
      <c r="S19" s="276"/>
      <c r="T19" s="276"/>
      <c r="U19" s="276"/>
      <c r="V19" s="276"/>
      <c r="W19" s="276"/>
      <c r="X19" s="276"/>
      <c r="Y19" s="276">
        <f t="shared" si="6"/>
        <v>0</v>
      </c>
      <c r="Z19" s="275"/>
      <c r="AA19" s="275"/>
      <c r="AB19" s="275">
        <v>1.0077659999999999</v>
      </c>
      <c r="AC19" s="275"/>
      <c r="AD19" s="275"/>
      <c r="AE19" s="275"/>
      <c r="AF19" s="275"/>
      <c r="AG19" s="275"/>
      <c r="AH19" s="276"/>
      <c r="AI19" s="431">
        <f t="shared" si="4"/>
        <v>1.0077659999999999</v>
      </c>
    </row>
    <row r="20" spans="1:39" s="136" customFormat="1" ht="81" x14ac:dyDescent="0.3">
      <c r="A20" s="430">
        <f t="shared" si="5"/>
        <v>6</v>
      </c>
      <c r="B20" s="273" t="str">
        <f>'1.1 корр 2016'!B19</f>
        <v>Замена силового трансформатора типа ТМГ мощностью 630 кВА на силовой трансформатор типа ТМГ мощностью 1000 кВА  на трансформаторной подстанции № 1А (134-8-2), находящейся по ул. Вечерняя, 10 г.</v>
      </c>
      <c r="C20" s="274"/>
      <c r="D20" s="274"/>
      <c r="E20" s="274"/>
      <c r="F20" s="274"/>
      <c r="G20" s="274"/>
      <c r="H20" s="274"/>
      <c r="I20" s="274"/>
      <c r="J20" s="274"/>
      <c r="K20" s="275">
        <f>'1.2.'!K19*'1.2.'!I19</f>
        <v>0.63</v>
      </c>
      <c r="L20" s="274"/>
      <c r="M20" s="274"/>
      <c r="N20" s="276">
        <f t="shared" si="3"/>
        <v>0.63</v>
      </c>
      <c r="O20" s="861"/>
      <c r="P20" s="274"/>
      <c r="Q20" s="274"/>
      <c r="R20" s="274"/>
      <c r="S20" s="276"/>
      <c r="T20" s="276"/>
      <c r="U20" s="276"/>
      <c r="V20" s="276"/>
      <c r="W20" s="276"/>
      <c r="X20" s="276"/>
      <c r="Y20" s="276">
        <f t="shared" si="6"/>
        <v>0</v>
      </c>
      <c r="Z20" s="275"/>
      <c r="AA20" s="275"/>
      <c r="AB20" s="275">
        <v>0.56999999999999995</v>
      </c>
      <c r="AC20" s="275"/>
      <c r="AD20" s="275"/>
      <c r="AE20" s="275"/>
      <c r="AF20" s="275"/>
      <c r="AG20" s="275"/>
      <c r="AH20" s="276"/>
      <c r="AI20" s="431">
        <f t="shared" si="4"/>
        <v>0.56999999999999995</v>
      </c>
    </row>
    <row r="21" spans="1:39" s="136" customFormat="1" ht="81" x14ac:dyDescent="0.3">
      <c r="A21" s="430">
        <f t="shared" si="5"/>
        <v>7</v>
      </c>
      <c r="B21" s="277" t="str">
        <f>'1.1 корр 2016'!B20</f>
        <v>Замена двух силовых трансформаторов типа ТМ мощностью 400 кВА на силовые трансформаторы типа ТМГ мощностью 630 кВА на трансформаторной подстанции № 655, находящейся по ул. 26 Бакинских комиссаров, 3 д.</v>
      </c>
      <c r="C21" s="278"/>
      <c r="D21" s="278"/>
      <c r="E21" s="278"/>
      <c r="F21" s="278"/>
      <c r="G21" s="278"/>
      <c r="H21" s="278"/>
      <c r="I21" s="278"/>
      <c r="J21" s="278"/>
      <c r="K21" s="279">
        <f>'1.2.'!K20*'1.2.'!I20</f>
        <v>0.8</v>
      </c>
      <c r="L21" s="278"/>
      <c r="M21" s="278"/>
      <c r="N21" s="280">
        <f t="shared" si="3"/>
        <v>0.8</v>
      </c>
      <c r="O21" s="840"/>
      <c r="P21" s="278"/>
      <c r="Q21" s="278"/>
      <c r="R21" s="278"/>
      <c r="S21" s="280"/>
      <c r="T21" s="280"/>
      <c r="U21" s="280"/>
      <c r="V21" s="280"/>
      <c r="W21" s="280"/>
      <c r="X21" s="829"/>
      <c r="Y21" s="280">
        <f t="shared" si="6"/>
        <v>0</v>
      </c>
      <c r="Z21" s="279"/>
      <c r="AA21" s="279"/>
      <c r="AB21" s="279">
        <v>1.0077659999999999</v>
      </c>
      <c r="AC21" s="279"/>
      <c r="AD21" s="279"/>
      <c r="AE21" s="279"/>
      <c r="AF21" s="279"/>
      <c r="AG21" s="279"/>
      <c r="AH21" s="280"/>
      <c r="AI21" s="432">
        <f t="shared" si="4"/>
        <v>1.0077659999999999</v>
      </c>
    </row>
    <row r="22" spans="1:39" s="139" customFormat="1" ht="121.5" x14ac:dyDescent="0.3">
      <c r="A22" s="433">
        <v>8</v>
      </c>
      <c r="B22" s="281" t="s">
        <v>289</v>
      </c>
      <c r="C22" s="282"/>
      <c r="D22" s="282"/>
      <c r="E22" s="283"/>
      <c r="F22" s="284"/>
      <c r="G22" s="283"/>
      <c r="H22" s="284"/>
      <c r="I22" s="283"/>
      <c r="J22" s="284"/>
      <c r="K22" s="278"/>
      <c r="L22" s="285">
        <v>0</v>
      </c>
      <c r="M22" s="283"/>
      <c r="N22" s="529">
        <v>0</v>
      </c>
      <c r="O22" s="284"/>
      <c r="P22" s="283"/>
      <c r="Q22" s="283"/>
      <c r="R22" s="284"/>
      <c r="S22" s="280">
        <v>1</v>
      </c>
      <c r="T22" s="820"/>
      <c r="U22" s="280"/>
      <c r="V22" s="820"/>
      <c r="W22" s="280"/>
      <c r="X22" s="820"/>
      <c r="Y22" s="280">
        <f>SUM(P22:S22,X22)</f>
        <v>1</v>
      </c>
      <c r="Z22" s="286"/>
      <c r="AA22" s="279"/>
      <c r="AB22" s="279"/>
      <c r="AC22" s="280">
        <v>4.8837793861999996</v>
      </c>
      <c r="AD22" s="285"/>
      <c r="AE22" s="279"/>
      <c r="AF22" s="279"/>
      <c r="AG22" s="286"/>
      <c r="AH22" s="829"/>
      <c r="AI22" s="280">
        <f t="shared" si="4"/>
        <v>4.8837793861999996</v>
      </c>
      <c r="AM22" s="138"/>
    </row>
    <row r="23" spans="1:39" s="139" customFormat="1" ht="40.5" x14ac:dyDescent="0.3">
      <c r="A23" s="434"/>
      <c r="B23" s="287" t="s">
        <v>282</v>
      </c>
      <c r="C23" s="288"/>
      <c r="D23" s="288"/>
      <c r="E23" s="289"/>
      <c r="G23" s="289"/>
      <c r="I23" s="289"/>
      <c r="K23" s="290"/>
      <c r="L23" s="138"/>
      <c r="M23" s="289"/>
      <c r="N23" s="270"/>
      <c r="P23" s="289"/>
      <c r="Q23" s="289"/>
      <c r="S23" s="291"/>
      <c r="T23" s="821"/>
      <c r="U23" s="291"/>
      <c r="V23" s="821"/>
      <c r="W23" s="291"/>
      <c r="X23" s="821"/>
      <c r="Y23" s="291"/>
      <c r="Z23" s="292"/>
      <c r="AA23" s="293"/>
      <c r="AB23" s="293"/>
      <c r="AC23" s="291"/>
      <c r="AD23" s="138"/>
      <c r="AE23" s="293"/>
      <c r="AF23" s="293"/>
      <c r="AG23" s="292"/>
      <c r="AH23" s="827"/>
      <c r="AI23" s="291"/>
      <c r="AM23" s="138"/>
    </row>
    <row r="24" spans="1:39" s="139" customFormat="1" ht="40.5" x14ac:dyDescent="0.3">
      <c r="A24" s="434"/>
      <c r="B24" s="287" t="s">
        <v>212</v>
      </c>
      <c r="C24" s="288"/>
      <c r="D24" s="288"/>
      <c r="E24" s="289"/>
      <c r="G24" s="289"/>
      <c r="I24" s="289"/>
      <c r="K24" s="290"/>
      <c r="L24" s="138"/>
      <c r="M24" s="289"/>
      <c r="N24" s="270"/>
      <c r="P24" s="289"/>
      <c r="Q24" s="289"/>
      <c r="S24" s="291">
        <v>1.2670000000000001</v>
      </c>
      <c r="T24" s="821"/>
      <c r="U24" s="291"/>
      <c r="V24" s="821"/>
      <c r="W24" s="291"/>
      <c r="X24" s="821"/>
      <c r="Y24" s="291">
        <f>SUM(P24:S24,X24)</f>
        <v>1.2670000000000001</v>
      </c>
      <c r="Z24" s="292"/>
      <c r="AA24" s="293"/>
      <c r="AB24" s="293"/>
      <c r="AC24" s="291"/>
      <c r="AD24" s="138"/>
      <c r="AE24" s="293"/>
      <c r="AF24" s="293"/>
      <c r="AG24" s="292"/>
      <c r="AH24" s="827"/>
      <c r="AI24" s="291"/>
      <c r="AM24" s="138"/>
    </row>
    <row r="25" spans="1:39" s="139" customFormat="1" ht="40.5" x14ac:dyDescent="0.3">
      <c r="A25" s="434"/>
      <c r="B25" s="287" t="s">
        <v>219</v>
      </c>
      <c r="C25" s="288"/>
      <c r="D25" s="288"/>
      <c r="E25" s="289"/>
      <c r="G25" s="289"/>
      <c r="I25" s="289"/>
      <c r="K25" s="290"/>
      <c r="L25" s="138">
        <v>1.4580000000000002</v>
      </c>
      <c r="M25" s="289"/>
      <c r="N25" s="270">
        <v>1.4580000000000002</v>
      </c>
      <c r="P25" s="289"/>
      <c r="Q25" s="289"/>
      <c r="S25" s="291">
        <v>4.0199999999999996</v>
      </c>
      <c r="T25" s="821"/>
      <c r="U25" s="291"/>
      <c r="V25" s="821"/>
      <c r="W25" s="291"/>
      <c r="X25" s="821"/>
      <c r="Y25" s="291">
        <f>SUM(P25:S25,X25)</f>
        <v>4.0199999999999996</v>
      </c>
      <c r="Z25" s="292"/>
      <c r="AA25" s="293"/>
      <c r="AB25" s="293"/>
      <c r="AC25" s="291"/>
      <c r="AD25" s="138"/>
      <c r="AE25" s="293"/>
      <c r="AF25" s="293"/>
      <c r="AG25" s="292"/>
      <c r="AH25" s="827"/>
      <c r="AI25" s="291"/>
      <c r="AM25" s="138"/>
    </row>
    <row r="26" spans="1:39" s="139" customFormat="1" ht="162" x14ac:dyDescent="0.3">
      <c r="A26" s="433">
        <v>9</v>
      </c>
      <c r="B26" s="277" t="s">
        <v>290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528" t="s">
        <v>218</v>
      </c>
      <c r="M26" s="283"/>
      <c r="N26" s="529">
        <v>1.79</v>
      </c>
      <c r="O26" s="284"/>
      <c r="P26" s="283"/>
      <c r="Q26" s="283"/>
      <c r="R26" s="283"/>
      <c r="S26" s="280">
        <v>2.2000000000000002</v>
      </c>
      <c r="T26" s="820"/>
      <c r="U26" s="280"/>
      <c r="V26" s="820"/>
      <c r="W26" s="280"/>
      <c r="X26" s="820"/>
      <c r="Y26" s="280">
        <f>SUM(P26:S26,X26)</f>
        <v>2.2000000000000002</v>
      </c>
      <c r="Z26" s="530"/>
      <c r="AA26" s="279"/>
      <c r="AB26" s="279"/>
      <c r="AC26" s="280">
        <v>2.1650765316</v>
      </c>
      <c r="AD26" s="284"/>
      <c r="AE26" s="279"/>
      <c r="AF26" s="279"/>
      <c r="AG26" s="279"/>
      <c r="AH26" s="829"/>
      <c r="AI26" s="280">
        <f>SUM(Z26:AC26,AH26)</f>
        <v>2.1650765316</v>
      </c>
      <c r="AM26" s="136"/>
    </row>
    <row r="27" spans="1:39" s="139" customFormat="1" ht="40.5" x14ac:dyDescent="0.3">
      <c r="A27" s="434"/>
      <c r="B27" s="300" t="s">
        <v>224</v>
      </c>
      <c r="C27" s="289"/>
      <c r="D27" s="289"/>
      <c r="E27" s="289"/>
      <c r="F27" s="289"/>
      <c r="G27" s="289"/>
      <c r="H27" s="289"/>
      <c r="I27" s="289"/>
      <c r="J27" s="289"/>
      <c r="K27" s="289"/>
      <c r="L27" s="301"/>
      <c r="M27" s="289"/>
      <c r="N27" s="270"/>
      <c r="O27" s="833"/>
      <c r="P27" s="289"/>
      <c r="Q27" s="289"/>
      <c r="R27" s="289"/>
      <c r="S27" s="291"/>
      <c r="T27" s="821"/>
      <c r="U27" s="291"/>
      <c r="V27" s="821"/>
      <c r="W27" s="291"/>
      <c r="X27" s="821"/>
      <c r="Y27" s="291"/>
      <c r="Z27" s="302"/>
      <c r="AA27" s="293"/>
      <c r="AB27" s="293"/>
      <c r="AC27" s="291"/>
      <c r="AE27" s="293"/>
      <c r="AF27" s="293"/>
      <c r="AH27" s="827"/>
      <c r="AI27" s="291"/>
      <c r="AM27" s="136"/>
    </row>
    <row r="28" spans="1:39" s="139" customFormat="1" ht="141.75" x14ac:dyDescent="0.3">
      <c r="A28" s="1101">
        <v>10</v>
      </c>
      <c r="B28" s="277" t="s">
        <v>277</v>
      </c>
      <c r="C28" s="531"/>
      <c r="D28" s="283"/>
      <c r="E28" s="283"/>
      <c r="F28" s="283"/>
      <c r="G28" s="283"/>
      <c r="H28" s="283"/>
      <c r="I28" s="283"/>
      <c r="J28" s="283"/>
      <c r="K28" s="283"/>
      <c r="L28" s="284"/>
      <c r="M28" s="283"/>
      <c r="N28" s="529"/>
      <c r="O28" s="840"/>
      <c r="P28" s="283"/>
      <c r="Q28" s="283"/>
      <c r="R28" s="283"/>
      <c r="S28" s="453"/>
      <c r="T28" s="822"/>
      <c r="U28" s="453"/>
      <c r="V28" s="822"/>
      <c r="W28" s="453"/>
      <c r="X28" s="822"/>
      <c r="Y28" s="453"/>
      <c r="Z28" s="530"/>
      <c r="AA28" s="279"/>
      <c r="AB28" s="279"/>
      <c r="AC28" s="280"/>
      <c r="AD28" s="284"/>
      <c r="AE28" s="279"/>
      <c r="AF28" s="279"/>
      <c r="AG28" s="284"/>
      <c r="AH28" s="829"/>
      <c r="AI28" s="280"/>
      <c r="AM28" s="138"/>
    </row>
    <row r="29" spans="1:39" s="139" customFormat="1" ht="40.5" x14ac:dyDescent="0.3">
      <c r="A29" s="1102"/>
      <c r="B29" s="303" t="s">
        <v>234</v>
      </c>
      <c r="C29" s="449"/>
      <c r="D29" s="294"/>
      <c r="E29" s="294"/>
      <c r="F29" s="294"/>
      <c r="G29" s="294"/>
      <c r="H29" s="294"/>
      <c r="I29" s="294"/>
      <c r="J29" s="294"/>
      <c r="K29" s="294"/>
      <c r="L29" s="267" t="s">
        <v>237</v>
      </c>
      <c r="M29" s="294"/>
      <c r="N29" s="304">
        <v>1.0449999999999999</v>
      </c>
      <c r="O29" s="841"/>
      <c r="P29" s="294"/>
      <c r="Q29" s="294"/>
      <c r="R29" s="294"/>
      <c r="S29" s="299">
        <v>0.8</v>
      </c>
      <c r="T29" s="823"/>
      <c r="U29" s="299"/>
      <c r="V29" s="823"/>
      <c r="W29" s="299"/>
      <c r="X29" s="823"/>
      <c r="Y29" s="299">
        <f>SUM(P29:S29,X29)</f>
        <v>0.8</v>
      </c>
      <c r="Z29" s="305"/>
      <c r="AA29" s="298"/>
      <c r="AB29" s="298"/>
      <c r="AC29" s="299">
        <v>1.0148408752</v>
      </c>
      <c r="AD29" s="295"/>
      <c r="AE29" s="298"/>
      <c r="AF29" s="298"/>
      <c r="AG29" s="297"/>
      <c r="AH29" s="828"/>
      <c r="AI29" s="299">
        <f>SUM(Z29:AC29,AH29)</f>
        <v>1.0148408752</v>
      </c>
      <c r="AM29" s="138"/>
    </row>
    <row r="30" spans="1:39" s="139" customFormat="1" ht="110.25" customHeight="1" x14ac:dyDescent="0.3">
      <c r="A30" s="645">
        <v>10.1</v>
      </c>
      <c r="B30" s="303" t="s">
        <v>462</v>
      </c>
      <c r="C30" s="449"/>
      <c r="D30" s="294"/>
      <c r="E30" s="294"/>
      <c r="F30" s="294"/>
      <c r="G30" s="294"/>
      <c r="H30" s="294"/>
      <c r="I30" s="294"/>
      <c r="J30" s="294"/>
      <c r="K30" s="294"/>
      <c r="L30" s="267"/>
      <c r="M30" s="294"/>
      <c r="N30" s="304"/>
      <c r="O30" s="841"/>
      <c r="P30" s="294"/>
      <c r="Q30" s="294"/>
      <c r="R30" s="294"/>
      <c r="S30" s="299"/>
      <c r="T30" s="823"/>
      <c r="U30" s="299"/>
      <c r="V30" s="823"/>
      <c r="W30" s="299"/>
      <c r="X30" s="823"/>
      <c r="Y30" s="291"/>
      <c r="Z30" s="305"/>
      <c r="AA30" s="298"/>
      <c r="AB30" s="298"/>
      <c r="AC30" s="299">
        <v>9.9874809999999994E-2</v>
      </c>
      <c r="AD30" s="295"/>
      <c r="AE30" s="298"/>
      <c r="AF30" s="298"/>
      <c r="AG30" s="297"/>
      <c r="AH30" s="299"/>
      <c r="AI30" s="435">
        <f>SUM(Z30:AC30,AH30)</f>
        <v>9.9874809999999994E-2</v>
      </c>
      <c r="AM30" s="138"/>
    </row>
    <row r="31" spans="1:39" s="139" customFormat="1" ht="81" x14ac:dyDescent="0.3">
      <c r="A31" s="434">
        <v>11</v>
      </c>
      <c r="B31" s="863" t="s">
        <v>284</v>
      </c>
      <c r="C31" s="864"/>
      <c r="D31" s="865"/>
      <c r="E31" s="865"/>
      <c r="F31" s="865"/>
      <c r="G31" s="865"/>
      <c r="H31" s="865"/>
      <c r="I31" s="865"/>
      <c r="J31" s="865"/>
      <c r="K31" s="865"/>
      <c r="L31" s="866"/>
      <c r="M31" s="865"/>
      <c r="N31" s="867"/>
      <c r="O31" s="868"/>
      <c r="P31" s="865"/>
      <c r="Q31" s="865"/>
      <c r="R31" s="865"/>
      <c r="S31" s="869">
        <v>123</v>
      </c>
      <c r="T31" s="870"/>
      <c r="U31" s="869"/>
      <c r="V31" s="870"/>
      <c r="W31" s="869"/>
      <c r="X31" s="870"/>
      <c r="Y31" s="871">
        <f>SUM(P31:S31,X31)</f>
        <v>123</v>
      </c>
      <c r="Z31" s="872"/>
      <c r="AA31" s="873"/>
      <c r="AB31" s="873"/>
      <c r="AC31" s="874">
        <v>5.70135915</v>
      </c>
      <c r="AD31" s="875"/>
      <c r="AE31" s="873"/>
      <c r="AF31" s="873"/>
      <c r="AG31" s="876"/>
      <c r="AH31" s="877"/>
      <c r="AI31" s="878">
        <f>SUM(Z31:AC31,AH31)</f>
        <v>5.70135915</v>
      </c>
      <c r="AM31" s="138"/>
    </row>
    <row r="32" spans="1:39" s="139" customFormat="1" ht="60.75" x14ac:dyDescent="0.3">
      <c r="A32" s="434"/>
      <c r="B32" s="300" t="s">
        <v>280</v>
      </c>
      <c r="C32" s="450"/>
      <c r="D32" s="289"/>
      <c r="E32" s="289"/>
      <c r="F32" s="289"/>
      <c r="G32" s="289"/>
      <c r="H32" s="289"/>
      <c r="I32" s="289"/>
      <c r="J32" s="289"/>
      <c r="K32" s="289"/>
      <c r="L32" s="138"/>
      <c r="M32" s="289"/>
      <c r="N32" s="270"/>
      <c r="O32" s="833"/>
      <c r="P32" s="289"/>
      <c r="Q32" s="289"/>
      <c r="R32" s="289"/>
      <c r="S32" s="610">
        <v>51</v>
      </c>
      <c r="T32" s="825"/>
      <c r="U32" s="610"/>
      <c r="V32" s="825"/>
      <c r="W32" s="610"/>
      <c r="X32" s="825"/>
      <c r="Y32" s="291"/>
      <c r="Z32" s="302"/>
      <c r="AA32" s="293"/>
      <c r="AB32" s="293"/>
      <c r="AC32" s="291">
        <v>1.80000432</v>
      </c>
      <c r="AE32" s="293"/>
      <c r="AF32" s="293"/>
      <c r="AG32" s="292"/>
      <c r="AH32" s="827"/>
      <c r="AI32" s="435">
        <f>SUM(Z32:AC32,AH32)</f>
        <v>1.80000432</v>
      </c>
      <c r="AM32" s="138"/>
    </row>
    <row r="33" spans="1:39" s="139" customFormat="1" ht="101.25" x14ac:dyDescent="0.3">
      <c r="A33" s="434"/>
      <c r="B33" s="300" t="s">
        <v>275</v>
      </c>
      <c r="C33" s="450"/>
      <c r="D33" s="289"/>
      <c r="E33" s="289"/>
      <c r="F33" s="289"/>
      <c r="G33" s="289"/>
      <c r="H33" s="289"/>
      <c r="I33" s="289"/>
      <c r="J33" s="289"/>
      <c r="K33" s="289"/>
      <c r="L33" s="138"/>
      <c r="M33" s="289"/>
      <c r="N33" s="270"/>
      <c r="O33" s="833"/>
      <c r="P33" s="289"/>
      <c r="Q33" s="289"/>
      <c r="R33" s="289"/>
      <c r="S33" s="610"/>
      <c r="T33" s="825"/>
      <c r="U33" s="610"/>
      <c r="V33" s="825"/>
      <c r="W33" s="610"/>
      <c r="X33" s="825"/>
      <c r="Y33" s="291"/>
      <c r="Z33" s="302"/>
      <c r="AA33" s="293"/>
      <c r="AB33" s="293"/>
      <c r="AC33" s="291"/>
      <c r="AE33" s="293"/>
      <c r="AF33" s="293"/>
      <c r="AG33" s="611"/>
      <c r="AH33" s="827"/>
      <c r="AI33" s="435"/>
      <c r="AM33" s="138"/>
    </row>
    <row r="34" spans="1:39" s="139" customFormat="1" ht="40.5" x14ac:dyDescent="0.3">
      <c r="A34" s="434"/>
      <c r="B34" s="300" t="s">
        <v>273</v>
      </c>
      <c r="C34" s="450"/>
      <c r="D34" s="289"/>
      <c r="E34" s="289"/>
      <c r="F34" s="289"/>
      <c r="G34" s="289"/>
      <c r="H34" s="289"/>
      <c r="I34" s="289"/>
      <c r="J34" s="289"/>
      <c r="K34" s="289"/>
      <c r="L34" s="138"/>
      <c r="M34" s="289"/>
      <c r="N34" s="270"/>
      <c r="O34" s="833"/>
      <c r="P34" s="289"/>
      <c r="Q34" s="289"/>
      <c r="R34" s="289"/>
      <c r="S34" s="610"/>
      <c r="T34" s="825"/>
      <c r="U34" s="610"/>
      <c r="V34" s="825"/>
      <c r="W34" s="610"/>
      <c r="X34" s="825"/>
      <c r="Y34" s="291"/>
      <c r="Z34" s="302"/>
      <c r="AA34" s="293"/>
      <c r="AB34" s="293"/>
      <c r="AC34" s="291"/>
      <c r="AE34" s="293"/>
      <c r="AF34" s="293"/>
      <c r="AG34" s="292"/>
      <c r="AH34" s="827"/>
      <c r="AI34" s="435"/>
      <c r="AM34" s="138"/>
    </row>
    <row r="35" spans="1:39" s="139" customFormat="1" ht="60.75" x14ac:dyDescent="0.3">
      <c r="A35" s="434"/>
      <c r="B35" s="300" t="s">
        <v>281</v>
      </c>
      <c r="C35" s="450"/>
      <c r="D35" s="289"/>
      <c r="E35" s="289"/>
      <c r="F35" s="289"/>
      <c r="G35" s="289"/>
      <c r="H35" s="289"/>
      <c r="I35" s="289"/>
      <c r="J35" s="289"/>
      <c r="K35" s="289"/>
      <c r="L35" s="138"/>
      <c r="M35" s="289"/>
      <c r="N35" s="270"/>
      <c r="O35" s="833"/>
      <c r="P35" s="289"/>
      <c r="Q35" s="289"/>
      <c r="R35" s="289"/>
      <c r="S35" s="610">
        <v>38</v>
      </c>
      <c r="T35" s="825"/>
      <c r="U35" s="610"/>
      <c r="V35" s="825"/>
      <c r="W35" s="610"/>
      <c r="X35" s="825"/>
      <c r="Y35" s="291"/>
      <c r="Z35" s="302"/>
      <c r="AA35" s="293"/>
      <c r="AB35" s="293"/>
      <c r="AC35" s="291">
        <v>2.3028091399999999</v>
      </c>
      <c r="AE35" s="293"/>
      <c r="AF35" s="293"/>
      <c r="AG35" s="292"/>
      <c r="AH35" s="827"/>
      <c r="AI35" s="435">
        <f>SUM(Z35:AC35,AH35)</f>
        <v>2.3028091399999999</v>
      </c>
      <c r="AM35" s="138"/>
    </row>
    <row r="36" spans="1:39" s="139" customFormat="1" ht="81" x14ac:dyDescent="0.3">
      <c r="A36" s="434"/>
      <c r="B36" s="300" t="s">
        <v>274</v>
      </c>
      <c r="C36" s="450"/>
      <c r="D36" s="289"/>
      <c r="E36" s="289"/>
      <c r="F36" s="289"/>
      <c r="G36" s="289"/>
      <c r="H36" s="289"/>
      <c r="I36" s="289"/>
      <c r="J36" s="289"/>
      <c r="K36" s="289"/>
      <c r="L36" s="138"/>
      <c r="M36" s="289"/>
      <c r="N36" s="270"/>
      <c r="O36" s="833"/>
      <c r="P36" s="289"/>
      <c r="Q36" s="289"/>
      <c r="R36" s="289"/>
      <c r="S36" s="610"/>
      <c r="T36" s="825"/>
      <c r="U36" s="610"/>
      <c r="V36" s="825"/>
      <c r="W36" s="610"/>
      <c r="X36" s="825"/>
      <c r="Y36" s="291"/>
      <c r="Z36" s="302"/>
      <c r="AA36" s="293"/>
      <c r="AB36" s="293"/>
      <c r="AC36" s="291"/>
      <c r="AE36" s="293"/>
      <c r="AF36" s="293"/>
      <c r="AG36" s="292"/>
      <c r="AH36" s="827"/>
      <c r="AI36" s="435"/>
      <c r="AM36" s="138"/>
    </row>
    <row r="37" spans="1:39" s="139" customFormat="1" ht="60.75" x14ac:dyDescent="0.3">
      <c r="A37" s="434"/>
      <c r="B37" s="300" t="s">
        <v>279</v>
      </c>
      <c r="C37" s="450"/>
      <c r="D37" s="289"/>
      <c r="E37" s="289"/>
      <c r="F37" s="289"/>
      <c r="G37" s="289"/>
      <c r="H37" s="289"/>
      <c r="I37" s="289"/>
      <c r="J37" s="289"/>
      <c r="K37" s="289"/>
      <c r="L37" s="138"/>
      <c r="M37" s="289"/>
      <c r="N37" s="270"/>
      <c r="O37" s="833"/>
      <c r="P37" s="289"/>
      <c r="Q37" s="289"/>
      <c r="R37" s="289"/>
      <c r="S37" s="610">
        <v>34</v>
      </c>
      <c r="T37" s="825"/>
      <c r="U37" s="610"/>
      <c r="V37" s="825"/>
      <c r="W37" s="610"/>
      <c r="X37" s="825"/>
      <c r="Y37" s="291"/>
      <c r="Z37" s="302"/>
      <c r="AA37" s="293"/>
      <c r="AB37" s="293"/>
      <c r="AC37" s="291">
        <v>1.4812064899999999</v>
      </c>
      <c r="AE37" s="293"/>
      <c r="AF37" s="293"/>
      <c r="AG37" s="292"/>
      <c r="AH37" s="827"/>
      <c r="AI37" s="435">
        <f>SUM(Z37:AC37,AH37)</f>
        <v>1.4812064899999999</v>
      </c>
      <c r="AM37" s="138"/>
    </row>
    <row r="38" spans="1:39" s="139" customFormat="1" ht="86.25" customHeight="1" x14ac:dyDescent="0.3">
      <c r="A38" s="434"/>
      <c r="B38" s="300" t="s">
        <v>278</v>
      </c>
      <c r="C38" s="450"/>
      <c r="D38" s="289"/>
      <c r="E38" s="289"/>
      <c r="F38" s="289"/>
      <c r="G38" s="289"/>
      <c r="H38" s="289"/>
      <c r="I38" s="289"/>
      <c r="J38" s="289"/>
      <c r="K38" s="289"/>
      <c r="L38" s="138"/>
      <c r="M38" s="289"/>
      <c r="N38" s="270"/>
      <c r="O38" s="833"/>
      <c r="P38" s="289"/>
      <c r="Q38" s="289"/>
      <c r="R38" s="289"/>
      <c r="S38" s="608"/>
      <c r="T38" s="824"/>
      <c r="U38" s="608"/>
      <c r="V38" s="824"/>
      <c r="W38" s="608"/>
      <c r="X38" s="824"/>
      <c r="Y38" s="291"/>
      <c r="Z38" s="302"/>
      <c r="AA38" s="293"/>
      <c r="AB38" s="293"/>
      <c r="AC38" s="291"/>
      <c r="AE38" s="293"/>
      <c r="AF38" s="293"/>
      <c r="AG38" s="292"/>
      <c r="AH38" s="827"/>
      <c r="AI38" s="435"/>
      <c r="AM38" s="138"/>
    </row>
    <row r="39" spans="1:39" s="139" customFormat="1" ht="40.5" x14ac:dyDescent="0.3">
      <c r="A39" s="434"/>
      <c r="B39" s="300" t="s">
        <v>276</v>
      </c>
      <c r="C39" s="450"/>
      <c r="D39" s="289"/>
      <c r="E39" s="289"/>
      <c r="F39" s="289"/>
      <c r="G39" s="289"/>
      <c r="H39" s="289"/>
      <c r="I39" s="289"/>
      <c r="J39" s="289"/>
      <c r="K39" s="289"/>
      <c r="L39" s="138"/>
      <c r="M39" s="289"/>
      <c r="N39" s="270"/>
      <c r="O39" s="833"/>
      <c r="P39" s="289"/>
      <c r="Q39" s="289"/>
      <c r="R39" s="289"/>
      <c r="S39" s="608"/>
      <c r="T39" s="824"/>
      <c r="U39" s="608"/>
      <c r="V39" s="824"/>
      <c r="W39" s="608"/>
      <c r="X39" s="824"/>
      <c r="Y39" s="291"/>
      <c r="Z39" s="302"/>
      <c r="AA39" s="293"/>
      <c r="AB39" s="293"/>
      <c r="AC39" s="291"/>
      <c r="AE39" s="293"/>
      <c r="AF39" s="293"/>
      <c r="AG39" s="292"/>
      <c r="AH39" s="827"/>
      <c r="AI39" s="435"/>
      <c r="AM39" s="138"/>
    </row>
    <row r="40" spans="1:39" s="139" customFormat="1" ht="51" customHeight="1" x14ac:dyDescent="0.3">
      <c r="A40" s="645"/>
      <c r="B40" s="303" t="s">
        <v>283</v>
      </c>
      <c r="C40" s="449"/>
      <c r="D40" s="294"/>
      <c r="E40" s="294"/>
      <c r="F40" s="294"/>
      <c r="G40" s="294"/>
      <c r="H40" s="294"/>
      <c r="I40" s="294"/>
      <c r="J40" s="294"/>
      <c r="K40" s="294"/>
      <c r="L40" s="267"/>
      <c r="M40" s="289"/>
      <c r="N40" s="270"/>
      <c r="O40" s="841"/>
      <c r="P40" s="294"/>
      <c r="Q40" s="294"/>
      <c r="R40" s="294"/>
      <c r="S40" s="609"/>
      <c r="T40" s="826"/>
      <c r="U40" s="609"/>
      <c r="V40" s="826"/>
      <c r="W40" s="608"/>
      <c r="X40" s="826"/>
      <c r="Y40" s="291"/>
      <c r="Z40" s="305"/>
      <c r="AA40" s="298"/>
      <c r="AB40" s="298"/>
      <c r="AC40" s="299">
        <v>0.1173392</v>
      </c>
      <c r="AD40" s="295"/>
      <c r="AE40" s="298"/>
      <c r="AF40" s="298"/>
      <c r="AG40" s="292"/>
      <c r="AH40" s="828"/>
      <c r="AI40" s="436">
        <f>SUM(Z40:AC40,AH40)</f>
        <v>0.1173392</v>
      </c>
      <c r="AM40" s="138"/>
    </row>
    <row r="41" spans="1:39" s="139" customFormat="1" ht="141.75" x14ac:dyDescent="0.3">
      <c r="A41" s="817">
        <v>12</v>
      </c>
      <c r="B41" s="300" t="str">
        <f>'1.1 корр 2016'!B40</f>
        <v xml:space="preserve">Модернизация электрических сетей 0,4 кВ, запитанных от трансформаторной подстанции  № 1А (134-8-2), расположенной по ул. Вечерняя, 10 Г, осуществляющих электроснабжение коттеджей по ул. Вечерняя, 6, 8, 10, 10а, 12, 12а, 14, 16, 18, 20; ул. Звездная, 48, 50, 51; ул. Утренняя, 1, 3, 5, 7, 7а, 9, 9а, 11, 13; ул. Южная, 2, 4; ул. Воскресенская, 1, 2, 3; ул. Ясная; ул. 2-й проезд, 1;  ПНС; Павильон;  Вагончик, в следующем объеме: </v>
      </c>
      <c r="C41" s="283"/>
      <c r="D41" s="283"/>
      <c r="E41" s="283"/>
      <c r="F41" s="283"/>
      <c r="G41" s="283"/>
      <c r="H41" s="283"/>
      <c r="I41" s="283"/>
      <c r="J41" s="283"/>
      <c r="K41" s="283"/>
      <c r="L41" s="834"/>
      <c r="M41" s="282"/>
      <c r="N41" s="283"/>
      <c r="O41" s="286"/>
      <c r="P41" s="278"/>
      <c r="Q41" s="278"/>
      <c r="R41" s="278"/>
      <c r="S41" s="291"/>
      <c r="T41" s="827"/>
      <c r="U41" s="291"/>
      <c r="V41" s="821"/>
      <c r="W41" s="283"/>
      <c r="X41" s="821"/>
      <c r="Y41" s="280"/>
      <c r="Z41" s="530"/>
      <c r="AA41" s="279"/>
      <c r="AB41" s="279"/>
      <c r="AC41" s="279"/>
      <c r="AD41" s="279"/>
      <c r="AE41" s="279"/>
      <c r="AF41" s="840"/>
      <c r="AG41" s="283"/>
      <c r="AH41" s="821"/>
      <c r="AI41" s="435"/>
      <c r="AM41" s="138"/>
    </row>
    <row r="42" spans="1:39" s="139" customFormat="1" ht="44.25" customHeight="1" x14ac:dyDescent="0.3">
      <c r="A42" s="818"/>
      <c r="B42" s="300" t="str">
        <f>'1.1 корр 2016'!B41</f>
        <v xml:space="preserve">а) замена провода марки А-70 на самонесущий провод марки СИП (4х70); </v>
      </c>
      <c r="C42" s="289"/>
      <c r="D42" s="289"/>
      <c r="E42" s="289"/>
      <c r="F42" s="289"/>
      <c r="G42" s="289"/>
      <c r="H42" s="289"/>
      <c r="I42" s="289"/>
      <c r="J42" s="289"/>
      <c r="K42" s="289"/>
      <c r="L42" s="835"/>
      <c r="M42" s="835">
        <f>'1.2.'!P44</f>
        <v>1.1379999999999999</v>
      </c>
      <c r="N42" s="270">
        <f>I41+J41+K41+L41+M42</f>
        <v>1.1379999999999999</v>
      </c>
      <c r="O42" s="292"/>
      <c r="P42" s="290"/>
      <c r="Q42" s="290"/>
      <c r="R42" s="290"/>
      <c r="S42" s="291"/>
      <c r="T42" s="827"/>
      <c r="U42" s="291"/>
      <c r="V42" s="821"/>
      <c r="W42" s="293">
        <f>'1.2.'!AJ44</f>
        <v>1.45</v>
      </c>
      <c r="X42" s="821">
        <f>SUM(T42:W42)</f>
        <v>1.45</v>
      </c>
      <c r="Y42" s="291">
        <f>SUM(P42:S42,X42)</f>
        <v>1.45</v>
      </c>
      <c r="Z42" s="302"/>
      <c r="AA42" s="293"/>
      <c r="AB42" s="293"/>
      <c r="AC42" s="293"/>
      <c r="AD42" s="293"/>
      <c r="AE42" s="293"/>
      <c r="AF42" s="833"/>
      <c r="AG42" s="293">
        <f>'1.1 корр 2016'!H41</f>
        <v>1.0340575999999999</v>
      </c>
      <c r="AH42" s="821">
        <f>SUM(AD42:AG42)</f>
        <v>1.0340575999999999</v>
      </c>
      <c r="AI42" s="435">
        <f>SUM(Z42:AC42,AH42)</f>
        <v>1.0340575999999999</v>
      </c>
      <c r="AM42" s="138"/>
    </row>
    <row r="43" spans="1:39" s="139" customFormat="1" ht="40.5" customHeight="1" x14ac:dyDescent="0.3">
      <c r="A43" s="819"/>
      <c r="B43" s="303" t="str">
        <f>'1.1 корр 2016'!B42</f>
        <v xml:space="preserve">б) замена провода марки А-16 на самонесущий провод марки СИП (4х16). </v>
      </c>
      <c r="C43" s="294"/>
      <c r="D43" s="294"/>
      <c r="E43" s="294"/>
      <c r="F43" s="294"/>
      <c r="G43" s="294"/>
      <c r="H43" s="294"/>
      <c r="I43" s="294"/>
      <c r="J43" s="294"/>
      <c r="K43" s="294"/>
      <c r="L43" s="836"/>
      <c r="M43" s="836"/>
      <c r="N43" s="304"/>
      <c r="O43" s="297"/>
      <c r="P43" s="296"/>
      <c r="Q43" s="296"/>
      <c r="R43" s="296"/>
      <c r="S43" s="299"/>
      <c r="T43" s="828"/>
      <c r="U43" s="299"/>
      <c r="V43" s="823"/>
      <c r="W43" s="298">
        <f>'1.2.'!AJ45</f>
        <v>0.18</v>
      </c>
      <c r="X43" s="821">
        <f>SUM(T43:W43)</f>
        <v>0.18</v>
      </c>
      <c r="Y43" s="299">
        <f>SUM(P43:S43,X43)</f>
        <v>0.18</v>
      </c>
      <c r="Z43" s="305"/>
      <c r="AA43" s="298"/>
      <c r="AB43" s="298"/>
      <c r="AC43" s="298"/>
      <c r="AD43" s="298"/>
      <c r="AE43" s="298"/>
      <c r="AF43" s="841"/>
      <c r="AG43" s="298"/>
      <c r="AH43" s="823"/>
      <c r="AI43" s="436"/>
      <c r="AM43" s="138"/>
    </row>
    <row r="44" spans="1:39" s="139" customFormat="1" ht="175.5" customHeight="1" x14ac:dyDescent="0.3">
      <c r="A44" s="1099">
        <v>13</v>
      </c>
      <c r="B44" s="277" t="str">
        <f>'1.1 корр 2016'!B43</f>
        <v xml:space="preserve">Модернизация электрических сетей 0,4 кВ, запитанных от трансформаторной подстанции  № 5А (134-3-1), расположенной по пер. Прохладный, 10 Г, осуществляющих электроснабжение коттеджей по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б/а; ПНС №2, в следующем объеме: </v>
      </c>
      <c r="C44" s="283"/>
      <c r="D44" s="283"/>
      <c r="E44" s="283"/>
      <c r="F44" s="283"/>
      <c r="G44" s="283"/>
      <c r="H44" s="283"/>
      <c r="I44" s="283"/>
      <c r="J44" s="283"/>
      <c r="K44" s="283"/>
      <c r="L44" s="278"/>
      <c r="M44" s="283"/>
      <c r="N44" s="283"/>
      <c r="O44" s="840"/>
      <c r="P44" s="278"/>
      <c r="Q44" s="278"/>
      <c r="R44" s="278"/>
      <c r="S44" s="280"/>
      <c r="T44" s="829"/>
      <c r="U44" s="280"/>
      <c r="V44" s="820"/>
      <c r="W44" s="283"/>
      <c r="X44" s="820"/>
      <c r="Y44" s="291"/>
      <c r="Z44" s="530"/>
      <c r="AA44" s="279"/>
      <c r="AB44" s="279"/>
      <c r="AC44" s="279"/>
      <c r="AD44" s="279"/>
      <c r="AE44" s="279"/>
      <c r="AF44" s="279"/>
      <c r="AH44" s="829"/>
      <c r="AI44" s="435"/>
      <c r="AM44" s="138"/>
    </row>
    <row r="45" spans="1:39" s="139" customFormat="1" ht="45.75" customHeight="1" x14ac:dyDescent="0.3">
      <c r="A45" s="1100"/>
      <c r="B45" s="300" t="str">
        <f>'1.1 корр 2016'!B44</f>
        <v xml:space="preserve">а) замена провода марки А-70 на самонесущий провод марки СИП (4х70); </v>
      </c>
      <c r="C45" s="289"/>
      <c r="D45" s="289"/>
      <c r="E45" s="289"/>
      <c r="F45" s="289"/>
      <c r="G45" s="289"/>
      <c r="H45" s="289"/>
      <c r="I45" s="289"/>
      <c r="J45" s="289"/>
      <c r="K45" s="289"/>
      <c r="L45" s="290"/>
      <c r="M45" s="290">
        <f>'1.2.'!P47</f>
        <v>1.7629999999999999</v>
      </c>
      <c r="N45" s="270">
        <f>I44+J44+K44+L44+M45</f>
        <v>1.7629999999999999</v>
      </c>
      <c r="O45" s="833"/>
      <c r="P45" s="290"/>
      <c r="Q45" s="290"/>
      <c r="R45" s="290"/>
      <c r="S45" s="291"/>
      <c r="T45" s="827"/>
      <c r="U45" s="291"/>
      <c r="V45" s="821"/>
      <c r="W45" s="293">
        <f>'1.2.'!AJ47</f>
        <v>2.35</v>
      </c>
      <c r="X45" s="821">
        <f>SUM(T45:W45)</f>
        <v>2.35</v>
      </c>
      <c r="Y45" s="291">
        <f>SUM(P45:S45,X45)</f>
        <v>2.35</v>
      </c>
      <c r="Z45" s="302"/>
      <c r="AA45" s="293"/>
      <c r="AB45" s="293"/>
      <c r="AC45" s="293"/>
      <c r="AD45" s="293"/>
      <c r="AE45" s="293"/>
      <c r="AF45" s="293"/>
      <c r="AG45" s="293">
        <f>'1.1 корр 2016'!H44</f>
        <v>1.68643948</v>
      </c>
      <c r="AH45" s="821">
        <f>SUM(AD45:AG45)</f>
        <v>1.68643948</v>
      </c>
      <c r="AI45" s="435">
        <f>SUM(Z45:AC45,AH45)</f>
        <v>1.68643948</v>
      </c>
      <c r="AM45" s="138"/>
    </row>
    <row r="46" spans="1:39" s="139" customFormat="1" ht="45.75" customHeight="1" x14ac:dyDescent="0.3">
      <c r="A46" s="1100"/>
      <c r="B46" s="300" t="str">
        <f>'1.1 корр 2016'!B45</f>
        <v xml:space="preserve">б) замена провода марки А-50 на самонесущий провод марки СИП (4х50); 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90"/>
      <c r="M46" s="290"/>
      <c r="N46" s="270"/>
      <c r="O46" s="833"/>
      <c r="P46" s="290"/>
      <c r="Q46" s="290"/>
      <c r="R46" s="290"/>
      <c r="S46" s="291"/>
      <c r="T46" s="827"/>
      <c r="U46" s="291"/>
      <c r="V46" s="821"/>
      <c r="W46" s="293">
        <f>'1.2.'!AJ48</f>
        <v>7.0000000000000007E-2</v>
      </c>
      <c r="X46" s="821">
        <f>SUM(T46:W46)</f>
        <v>7.0000000000000007E-2</v>
      </c>
      <c r="Y46" s="291">
        <f>SUM(P46:S46,X46)</f>
        <v>7.0000000000000007E-2</v>
      </c>
      <c r="Z46" s="302"/>
      <c r="AA46" s="293"/>
      <c r="AB46" s="293"/>
      <c r="AC46" s="293"/>
      <c r="AD46" s="293"/>
      <c r="AE46" s="293"/>
      <c r="AF46" s="293"/>
      <c r="AG46" s="293"/>
      <c r="AH46" s="827"/>
      <c r="AI46" s="435"/>
      <c r="AM46" s="138"/>
    </row>
    <row r="47" spans="1:39" s="139" customFormat="1" ht="43.5" customHeight="1" x14ac:dyDescent="0.3">
      <c r="A47" s="1127"/>
      <c r="B47" s="303" t="str">
        <f>'1.1 корр 2016'!B46</f>
        <v>в)замена провода марки А-16 на самонесущий провод марки СИП (4х16).</v>
      </c>
      <c r="C47" s="294"/>
      <c r="D47" s="294"/>
      <c r="E47" s="294"/>
      <c r="F47" s="294"/>
      <c r="G47" s="294"/>
      <c r="H47" s="294"/>
      <c r="I47" s="294"/>
      <c r="J47" s="294"/>
      <c r="K47" s="294"/>
      <c r="L47" s="296"/>
      <c r="M47" s="296"/>
      <c r="N47" s="304"/>
      <c r="O47" s="841"/>
      <c r="P47" s="296"/>
      <c r="Q47" s="296"/>
      <c r="R47" s="296"/>
      <c r="S47" s="299"/>
      <c r="T47" s="828"/>
      <c r="U47" s="299"/>
      <c r="V47" s="823"/>
      <c r="W47" s="298">
        <f>'1.2.'!AJ49</f>
        <v>0.3</v>
      </c>
      <c r="X47" s="821">
        <f>SUM(T47:W47)</f>
        <v>0.3</v>
      </c>
      <c r="Y47" s="299">
        <f>SUM(P47:S47,X47)</f>
        <v>0.3</v>
      </c>
      <c r="Z47" s="305"/>
      <c r="AA47" s="298"/>
      <c r="AB47" s="298"/>
      <c r="AC47" s="298"/>
      <c r="AD47" s="298"/>
      <c r="AE47" s="298"/>
      <c r="AF47" s="298"/>
      <c r="AG47" s="293"/>
      <c r="AH47" s="828"/>
      <c r="AI47" s="435"/>
      <c r="AM47" s="138"/>
    </row>
    <row r="48" spans="1:39" s="139" customFormat="1" ht="147.75" customHeight="1" x14ac:dyDescent="0.3">
      <c r="A48" s="1099">
        <v>14</v>
      </c>
      <c r="B48" s="277" t="str">
        <f>'1.1 корр 2016'!B47</f>
        <v xml:space="preserve">Модернизация электрических сетей 0,4 кВ, запитанных от трансформаторной подстанции  № 4А (134-3-2), расположенной по пер. Любимый, 1 Г, осуществляющих электроснабжение коттеджей по пер. Любимый, 1, 2, 3, 4, 5, 6, 8, 9, 10; пер. Ухоженный 1, 3, 5, 7, 9, 11, 15; пер. Приусадебный, 2, 4, 5, 6, 7, 8, 9, 10, 11, 13; ул. Утренняя, 4а, 39, 41, 43, 45, 47, 51, 53; ул. Воскресенская, 23, 26, 28, 30, в следующем объеме: 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2"/>
      <c r="M48" s="282"/>
      <c r="N48" s="283"/>
      <c r="O48" s="286"/>
      <c r="P48" s="278"/>
      <c r="Q48" s="278"/>
      <c r="R48" s="278"/>
      <c r="S48" s="280"/>
      <c r="T48" s="280"/>
      <c r="U48" s="280"/>
      <c r="V48" s="829"/>
      <c r="W48" s="283"/>
      <c r="X48" s="820"/>
      <c r="Y48" s="280"/>
      <c r="Z48" s="530"/>
      <c r="AA48" s="279"/>
      <c r="AB48" s="279"/>
      <c r="AC48" s="279"/>
      <c r="AD48" s="279"/>
      <c r="AE48" s="279"/>
      <c r="AF48" s="840"/>
      <c r="AG48" s="283"/>
      <c r="AH48" s="820"/>
      <c r="AI48" s="432"/>
      <c r="AM48" s="138"/>
    </row>
    <row r="49" spans="1:39" s="139" customFormat="1" ht="44.25" customHeight="1" x14ac:dyDescent="0.3">
      <c r="A49" s="1100"/>
      <c r="B49" s="300" t="str">
        <f>'1.1 корр 2016'!B48</f>
        <v xml:space="preserve">а) замена провода марки А-70 на самонесущий провод марки СИП (4х70); </v>
      </c>
      <c r="C49" s="289"/>
      <c r="D49" s="289"/>
      <c r="E49" s="289"/>
      <c r="F49" s="289"/>
      <c r="G49" s="289"/>
      <c r="H49" s="289"/>
      <c r="I49" s="289"/>
      <c r="J49" s="289"/>
      <c r="K49" s="289"/>
      <c r="L49" s="288"/>
      <c r="M49" s="835">
        <f>'1.2.'!P51</f>
        <v>1.056</v>
      </c>
      <c r="N49" s="270">
        <f>I48+J48+K48+L48+M49</f>
        <v>1.056</v>
      </c>
      <c r="O49" s="292"/>
      <c r="P49" s="290"/>
      <c r="Q49" s="290"/>
      <c r="R49" s="290"/>
      <c r="S49" s="291"/>
      <c r="T49" s="291"/>
      <c r="U49" s="291"/>
      <c r="V49" s="827"/>
      <c r="W49" s="293">
        <f>'1.2.'!AJ51</f>
        <v>1.57</v>
      </c>
      <c r="X49" s="821">
        <f>SUM(T49:W49)</f>
        <v>1.57</v>
      </c>
      <c r="Y49" s="291">
        <f>SUM(P49:S49,X49)</f>
        <v>1.57</v>
      </c>
      <c r="Z49" s="302"/>
      <c r="AA49" s="293"/>
      <c r="AB49" s="293"/>
      <c r="AC49" s="293"/>
      <c r="AD49" s="293"/>
      <c r="AE49" s="293"/>
      <c r="AF49" s="833"/>
      <c r="AG49" s="293">
        <f>'1.1 корр 2016'!H48</f>
        <v>1.2410012800000001</v>
      </c>
      <c r="AH49" s="821">
        <f>SUM(AD49:AG49)</f>
        <v>1.2410012800000001</v>
      </c>
      <c r="AI49" s="435">
        <f>SUM(Z49:AC49,AH49)</f>
        <v>1.2410012800000001</v>
      </c>
      <c r="AM49" s="138"/>
    </row>
    <row r="50" spans="1:39" s="139" customFormat="1" ht="45.75" customHeight="1" x14ac:dyDescent="0.3">
      <c r="A50" s="1100"/>
      <c r="B50" s="300" t="str">
        <f>'1.1 корр 2016'!B49</f>
        <v xml:space="preserve">б) замена провода марки А-50 на самонесущий провод марки СИП (4х50); </v>
      </c>
      <c r="C50" s="289"/>
      <c r="D50" s="289"/>
      <c r="E50" s="289"/>
      <c r="F50" s="289"/>
      <c r="G50" s="289"/>
      <c r="H50" s="289"/>
      <c r="I50" s="289"/>
      <c r="J50" s="289"/>
      <c r="K50" s="289"/>
      <c r="L50" s="288"/>
      <c r="M50" s="835"/>
      <c r="N50" s="270"/>
      <c r="O50" s="292"/>
      <c r="P50" s="290"/>
      <c r="Q50" s="290"/>
      <c r="R50" s="290"/>
      <c r="S50" s="291"/>
      <c r="T50" s="291"/>
      <c r="U50" s="291"/>
      <c r="V50" s="827"/>
      <c r="W50" s="293">
        <f>'1.2.'!AJ52</f>
        <v>0.17</v>
      </c>
      <c r="X50" s="821">
        <f>SUM(T50:W50)</f>
        <v>0.17</v>
      </c>
      <c r="Y50" s="291">
        <f>SUM(P50:S50,X50)</f>
        <v>0.17</v>
      </c>
      <c r="Z50" s="302"/>
      <c r="AA50" s="293"/>
      <c r="AB50" s="293"/>
      <c r="AC50" s="293"/>
      <c r="AD50" s="293"/>
      <c r="AE50" s="293"/>
      <c r="AF50" s="833"/>
      <c r="AG50" s="293"/>
      <c r="AH50" s="821"/>
      <c r="AI50" s="435"/>
      <c r="AM50" s="138"/>
    </row>
    <row r="51" spans="1:39" s="139" customFormat="1" ht="42.75" customHeight="1" x14ac:dyDescent="0.3">
      <c r="A51" s="1127"/>
      <c r="B51" s="303" t="str">
        <f>'1.1 корр 2016'!B50</f>
        <v>в)замена провода марки А-16 на самонесущий провод марки СИП (4х16).</v>
      </c>
      <c r="C51" s="294"/>
      <c r="D51" s="294"/>
      <c r="E51" s="294"/>
      <c r="F51" s="294"/>
      <c r="G51" s="294"/>
      <c r="H51" s="294"/>
      <c r="I51" s="294"/>
      <c r="J51" s="294"/>
      <c r="K51" s="294"/>
      <c r="L51" s="842"/>
      <c r="M51" s="836"/>
      <c r="N51" s="304"/>
      <c r="O51" s="297"/>
      <c r="P51" s="296"/>
      <c r="Q51" s="296"/>
      <c r="R51" s="296"/>
      <c r="S51" s="299"/>
      <c r="T51" s="299"/>
      <c r="U51" s="299"/>
      <c r="V51" s="828"/>
      <c r="W51" s="298">
        <f>'1.2.'!AJ53</f>
        <v>0.2</v>
      </c>
      <c r="X51" s="821">
        <f>SUM(T51:W51)</f>
        <v>0.2</v>
      </c>
      <c r="Y51" s="299">
        <f>SUM(P51:S51,X51)</f>
        <v>0.2</v>
      </c>
      <c r="Z51" s="305"/>
      <c r="AA51" s="298"/>
      <c r="AB51" s="298"/>
      <c r="AC51" s="298"/>
      <c r="AD51" s="298"/>
      <c r="AE51" s="298"/>
      <c r="AF51" s="841"/>
      <c r="AG51" s="298"/>
      <c r="AH51" s="823"/>
      <c r="AI51" s="435"/>
      <c r="AM51" s="138"/>
    </row>
    <row r="52" spans="1:39" s="139" customFormat="1" ht="162" x14ac:dyDescent="0.3">
      <c r="A52" s="817">
        <v>15</v>
      </c>
      <c r="B52" s="277" t="str">
        <f>'1.1 корр 2016'!B51</f>
        <v xml:space="preserve">Модернизация электрических сетей 0,4 кВ, запитанных от трансформаторной подстанции № 975, расположенной по ул.  Свердловская, 70 г (РП 254), осуществляющих электроснабжение жилых домов по ул. Колхозная, 1, 1а, 2, 3, 4; ул. Украинская, 10, 12, 13 (кв. 1,2), 14, 15 (кв.1,2), 16, 17 (кв.1,2), 18, 19 (кв.1,2), 20, 21; ул. Карьерная, 18, 19 стр. 1, 21, 23, 23а, 24 (кв. 1,2), 25, 25а, 26а, 28, 30, 32, 34; ул. Солонцовая, 8, в следующем объеме: </v>
      </c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40"/>
      <c r="P52" s="278"/>
      <c r="Q52" s="278"/>
      <c r="R52" s="278"/>
      <c r="S52" s="280"/>
      <c r="T52" s="280"/>
      <c r="U52" s="280"/>
      <c r="V52" s="829"/>
      <c r="W52" s="293"/>
      <c r="X52" s="820"/>
      <c r="Y52" s="280"/>
      <c r="Z52" s="530"/>
      <c r="AA52" s="279"/>
      <c r="AB52" s="279"/>
      <c r="AC52" s="279"/>
      <c r="AD52" s="279"/>
      <c r="AE52" s="279"/>
      <c r="AF52" s="279"/>
      <c r="AG52" s="833"/>
      <c r="AH52" s="280"/>
      <c r="AI52" s="858"/>
      <c r="AM52" s="138"/>
    </row>
    <row r="53" spans="1:39" s="139" customFormat="1" ht="44.25" customHeight="1" x14ac:dyDescent="0.3">
      <c r="A53" s="818"/>
      <c r="B53" s="300" t="str">
        <f>'1.1 корр 2016'!B52</f>
        <v xml:space="preserve">а) замена провода марки А-70 на самонесущий провод марки СИП 4 (4х70); </v>
      </c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90">
        <f>'1.2.'!P55</f>
        <v>2.1</v>
      </c>
      <c r="N53" s="270">
        <f>I52+J52+K52+L52+M53</f>
        <v>2.1</v>
      </c>
      <c r="O53" s="833"/>
      <c r="P53" s="290"/>
      <c r="Q53" s="290"/>
      <c r="R53" s="290"/>
      <c r="S53" s="291"/>
      <c r="T53" s="291"/>
      <c r="U53" s="291"/>
      <c r="V53" s="827"/>
      <c r="W53" s="293">
        <f>'1.2.'!AJ55</f>
        <v>0.7</v>
      </c>
      <c r="X53" s="821">
        <f>SUM(T53:W53)</f>
        <v>0.7</v>
      </c>
      <c r="Y53" s="291">
        <f>SUM(P53:S53,X53)</f>
        <v>0.7</v>
      </c>
      <c r="Z53" s="302"/>
      <c r="AA53" s="293"/>
      <c r="AB53" s="293"/>
      <c r="AC53" s="293"/>
      <c r="AD53" s="293"/>
      <c r="AE53" s="293"/>
      <c r="AF53" s="293"/>
      <c r="AG53" s="292">
        <f>'1.1 корр 2016'!H52</f>
        <v>1.2849763400000001</v>
      </c>
      <c r="AH53" s="291">
        <f>SUM(AD53:AG53)</f>
        <v>1.2849763400000001</v>
      </c>
      <c r="AI53" s="435">
        <f>SUM(Z53:AC53,AH53)</f>
        <v>1.2849763400000001</v>
      </c>
      <c r="AM53" s="138"/>
    </row>
    <row r="54" spans="1:39" s="139" customFormat="1" ht="44.25" customHeight="1" x14ac:dyDescent="0.3">
      <c r="A54" s="818"/>
      <c r="B54" s="300" t="str">
        <f>'1.1 корр 2016'!B53</f>
        <v xml:space="preserve">б) замена провода марки А-25 на самонесущий провод марки СИП 4 (2х16); </v>
      </c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90"/>
      <c r="N54" s="270"/>
      <c r="O54" s="833"/>
      <c r="P54" s="290"/>
      <c r="Q54" s="290"/>
      <c r="R54" s="290"/>
      <c r="S54" s="291"/>
      <c r="T54" s="291"/>
      <c r="U54" s="291"/>
      <c r="V54" s="827"/>
      <c r="W54" s="293">
        <f>'1.2.'!AJ56</f>
        <v>1.25</v>
      </c>
      <c r="X54" s="821">
        <f>SUM(T54:W54)</f>
        <v>1.25</v>
      </c>
      <c r="Y54" s="291">
        <f>SUM(P54:S54,X54)</f>
        <v>1.25</v>
      </c>
      <c r="Z54" s="302"/>
      <c r="AA54" s="293"/>
      <c r="AB54" s="293"/>
      <c r="AC54" s="293"/>
      <c r="AD54" s="293"/>
      <c r="AE54" s="293"/>
      <c r="AF54" s="293"/>
      <c r="AG54" s="138"/>
      <c r="AH54" s="291"/>
      <c r="AI54" s="910"/>
      <c r="AM54" s="138"/>
    </row>
    <row r="55" spans="1:39" s="139" customFormat="1" ht="45.75" customHeight="1" x14ac:dyDescent="0.3">
      <c r="A55" s="819"/>
      <c r="B55" s="300" t="str">
        <f>'1.1 корр 2016'!B54</f>
        <v xml:space="preserve">в) замена провода марки А-25 на самонесущий провод марки СИП 4 (4х16); </v>
      </c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6"/>
      <c r="N55" s="304"/>
      <c r="O55" s="841"/>
      <c r="P55" s="296"/>
      <c r="Q55" s="296"/>
      <c r="R55" s="296"/>
      <c r="S55" s="299"/>
      <c r="T55" s="299"/>
      <c r="U55" s="299"/>
      <c r="V55" s="828"/>
      <c r="W55" s="293">
        <f>'1.2.'!AJ57</f>
        <v>0.15</v>
      </c>
      <c r="X55" s="821">
        <f>SUM(T55:W55)</f>
        <v>0.15</v>
      </c>
      <c r="Y55" s="299">
        <f>SUM(P55:S55,X55)</f>
        <v>0.15</v>
      </c>
      <c r="Z55" s="305"/>
      <c r="AA55" s="298"/>
      <c r="AB55" s="298"/>
      <c r="AC55" s="298"/>
      <c r="AD55" s="298"/>
      <c r="AE55" s="298"/>
      <c r="AF55" s="298"/>
      <c r="AG55" s="841"/>
      <c r="AH55" s="299"/>
      <c r="AI55" s="859"/>
      <c r="AM55" s="138"/>
    </row>
    <row r="56" spans="1:39" ht="81" x14ac:dyDescent="0.3">
      <c r="A56" s="430">
        <v>16</v>
      </c>
      <c r="B56" s="273" t="str">
        <f>'1.1 корр 2016'!B55</f>
        <v>Договор №1201/2016 от 12.01.2016 на услуги по разработке проектно-сметной документации на мероприятия по модернизации низковольтных электрических сетей 0.4 кВ и установке приборов учета.</v>
      </c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274"/>
      <c r="N56" s="271"/>
      <c r="O56" s="861"/>
      <c r="P56" s="274"/>
      <c r="Q56" s="274"/>
      <c r="R56" s="274"/>
      <c r="S56" s="280"/>
      <c r="T56" s="276"/>
      <c r="U56" s="276"/>
      <c r="V56" s="832"/>
      <c r="W56" s="276"/>
      <c r="X56" s="831"/>
      <c r="Y56" s="291">
        <f>SUM(P56:S56,X56)</f>
        <v>0</v>
      </c>
      <c r="Z56" s="275"/>
      <c r="AA56" s="275"/>
      <c r="AB56" s="275"/>
      <c r="AC56" s="275"/>
      <c r="AD56" s="275"/>
      <c r="AE56" s="275"/>
      <c r="AF56" s="275"/>
      <c r="AG56" s="279">
        <f>'1.1 корр 2016'!H55</f>
        <v>9.9874809999999994E-2</v>
      </c>
      <c r="AH56" s="280">
        <f t="shared" ref="AH56:AH68" si="7">SUM(AD56:AG56)</f>
        <v>9.9874809999999994E-2</v>
      </c>
      <c r="AI56" s="432">
        <f>SUM(Z53:AC53,AH56)</f>
        <v>9.9874809999999994E-2</v>
      </c>
      <c r="AM56" s="136"/>
    </row>
    <row r="57" spans="1:39" s="139" customFormat="1" ht="81" x14ac:dyDescent="0.3">
      <c r="A57" s="1099">
        <v>17</v>
      </c>
      <c r="B57" s="843" t="str">
        <f>'1.1 корр 2016'!B56</f>
        <v>Приобретение и установка программного обеспечения для дистанционного опроса приборов учета электрической энергии. Установка приборов учета электрической энергии на электрических сетях 0.4 кВ (125 шт.), а именно:</v>
      </c>
      <c r="C57" s="844"/>
      <c r="D57" s="844"/>
      <c r="E57" s="844"/>
      <c r="F57" s="844"/>
      <c r="G57" s="844"/>
      <c r="H57" s="844"/>
      <c r="I57" s="844"/>
      <c r="J57" s="844"/>
      <c r="K57" s="844"/>
      <c r="L57" s="844"/>
      <c r="M57" s="845"/>
      <c r="N57" s="846"/>
      <c r="O57" s="855"/>
      <c r="P57" s="845"/>
      <c r="Q57" s="845"/>
      <c r="R57" s="848"/>
      <c r="S57" s="844"/>
      <c r="T57" s="849"/>
      <c r="U57" s="850"/>
      <c r="V57" s="851"/>
      <c r="W57" s="852">
        <f>'1.2.'!AK59</f>
        <v>162</v>
      </c>
      <c r="X57" s="852">
        <f>SUM(T57:W57)</f>
        <v>162</v>
      </c>
      <c r="Y57" s="853">
        <f>SUM(P57:S57,X57)</f>
        <v>162</v>
      </c>
      <c r="Z57" s="854"/>
      <c r="AA57" s="847"/>
      <c r="AB57" s="847"/>
      <c r="AC57" s="847"/>
      <c r="AD57" s="847"/>
      <c r="AE57" s="847"/>
      <c r="AF57" s="855"/>
      <c r="AG57" s="851">
        <f>'1.1 корр 2016'!H56</f>
        <v>9.8379420199999998</v>
      </c>
      <c r="AH57" s="851">
        <f t="shared" si="7"/>
        <v>9.8379420199999998</v>
      </c>
      <c r="AI57" s="856">
        <f>SUM(Z55:AC55,AH57)</f>
        <v>9.8379420199999998</v>
      </c>
      <c r="AM57" s="138"/>
    </row>
    <row r="58" spans="1:39" s="139" customFormat="1" ht="121.5" x14ac:dyDescent="0.3">
      <c r="A58" s="1100"/>
      <c r="B58" s="300" t="str">
        <f>'1.1 корр 2016'!B57</f>
        <v>а)  установка приборов учета электрической энергии (38 шт) в сторону коттеджей, запитанных от  трансформаторной подстанции № 134-3-2 (4а): трехфазные приборы учета (38 шт) - пер. Любимый, 1, 2, 3, 4, 5, 6, 8, 9, 10; пер. Ухоженный 1, 3, 5, 7, 9, 11, 15; пер. Приусадебный, 2, 4, 5, 6, 7, 8, 9, 10, 11, 13; ул. Утренняя, 4а, 39, 41, 43, 45, 47, 51, 53; ул. Воскресенская, 23, 26, 28, 30;</v>
      </c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90"/>
      <c r="N58" s="270"/>
      <c r="O58" s="833"/>
      <c r="P58" s="290"/>
      <c r="Q58" s="290"/>
      <c r="R58" s="835"/>
      <c r="S58" s="289"/>
      <c r="T58" s="830"/>
      <c r="U58" s="291"/>
      <c r="V58" s="827"/>
      <c r="W58" s="838">
        <f>'1.2.'!AK60</f>
        <v>38</v>
      </c>
      <c r="X58" s="838">
        <f t="shared" ref="X58:X65" si="8">SUM(T58:W58)</f>
        <v>38</v>
      </c>
      <c r="Y58" s="610">
        <f t="shared" ref="Y58:Y65" si="9">SUM(P58:S58,X58)</f>
        <v>38</v>
      </c>
      <c r="Z58" s="302"/>
      <c r="AA58" s="293"/>
      <c r="AB58" s="293"/>
      <c r="AC58" s="293"/>
      <c r="AD58" s="293"/>
      <c r="AE58" s="293"/>
      <c r="AF58" s="833"/>
      <c r="AG58" s="833">
        <f>'1.1 корр 2016'!H57</f>
        <v>2.5184232600000001</v>
      </c>
      <c r="AH58" s="857">
        <f t="shared" si="7"/>
        <v>2.5184232600000001</v>
      </c>
      <c r="AI58" s="860">
        <f t="shared" ref="AI58:AI68" si="10">SUM(AE58:AH58)</f>
        <v>5.0368465200000001</v>
      </c>
      <c r="AM58" s="138"/>
    </row>
    <row r="59" spans="1:39" s="139" customFormat="1" ht="60.75" x14ac:dyDescent="0.3">
      <c r="A59" s="1100"/>
      <c r="B59" s="300" t="str">
        <f>'1.1 корр 2016'!B58</f>
        <v>б) установка приборов учета электрической энергии (54 шт) в сторону коттеджей, запитанных от  трансформаторной подстанции № 134-3-1(5а): :</v>
      </c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90"/>
      <c r="N59" s="270"/>
      <c r="O59" s="833"/>
      <c r="P59" s="290"/>
      <c r="Q59" s="290"/>
      <c r="R59" s="835"/>
      <c r="S59" s="289"/>
      <c r="T59" s="830"/>
      <c r="U59" s="291"/>
      <c r="V59" s="827"/>
      <c r="W59" s="838"/>
      <c r="X59" s="838"/>
      <c r="Y59" s="610"/>
      <c r="Z59" s="302"/>
      <c r="AA59" s="293"/>
      <c r="AB59" s="293"/>
      <c r="AC59" s="293"/>
      <c r="AD59" s="293"/>
      <c r="AE59" s="293"/>
      <c r="AF59" s="833"/>
      <c r="AG59" s="833">
        <f>'1.1 корр 2016'!H58</f>
        <v>3.5326261799999998</v>
      </c>
      <c r="AH59" s="857">
        <f t="shared" si="7"/>
        <v>3.5326261799999998</v>
      </c>
      <c r="AI59" s="860">
        <f t="shared" si="10"/>
        <v>7.0652523599999997</v>
      </c>
      <c r="AM59" s="138"/>
    </row>
    <row r="60" spans="1:39" s="139" customFormat="1" ht="101.25" x14ac:dyDescent="0.3">
      <c r="A60" s="1100"/>
      <c r="B60" s="300" t="str">
        <f>'1.1 корр 2016'!B59</f>
        <v xml:space="preserve">• трехфазные приборы учета (53 шт) -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ПНС №2; </v>
      </c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90"/>
      <c r="N60" s="270"/>
      <c r="O60" s="833"/>
      <c r="P60" s="290"/>
      <c r="Q60" s="290"/>
      <c r="R60" s="835"/>
      <c r="S60" s="289"/>
      <c r="T60" s="830"/>
      <c r="U60" s="291"/>
      <c r="V60" s="827"/>
      <c r="W60" s="838">
        <f>'1.2.'!AK62</f>
        <v>53</v>
      </c>
      <c r="X60" s="838">
        <f t="shared" si="8"/>
        <v>53</v>
      </c>
      <c r="Y60" s="610">
        <f t="shared" si="9"/>
        <v>53</v>
      </c>
      <c r="Z60" s="302"/>
      <c r="AA60" s="293"/>
      <c r="AB60" s="293"/>
      <c r="AC60" s="293"/>
      <c r="AD60" s="293"/>
      <c r="AE60" s="293"/>
      <c r="AF60" s="833"/>
      <c r="AG60" s="833"/>
      <c r="AH60" s="857"/>
      <c r="AI60" s="860"/>
      <c r="AM60" s="138"/>
    </row>
    <row r="61" spans="1:39" s="139" customFormat="1" x14ac:dyDescent="0.3">
      <c r="A61" s="1100"/>
      <c r="B61" s="300" t="str">
        <f>'1.1 корр 2016'!B60</f>
        <v xml:space="preserve">• однофазные приборы учета (1 шт)- б/а; </v>
      </c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90"/>
      <c r="N61" s="270"/>
      <c r="O61" s="833"/>
      <c r="P61" s="290"/>
      <c r="Q61" s="290"/>
      <c r="R61" s="835"/>
      <c r="S61" s="289"/>
      <c r="T61" s="830"/>
      <c r="U61" s="291"/>
      <c r="V61" s="827"/>
      <c r="W61" s="838">
        <f>'1.2.'!AK63</f>
        <v>1</v>
      </c>
      <c r="X61" s="838">
        <f t="shared" si="8"/>
        <v>1</v>
      </c>
      <c r="Y61" s="610">
        <f t="shared" si="9"/>
        <v>1</v>
      </c>
      <c r="Z61" s="302"/>
      <c r="AA61" s="293"/>
      <c r="AB61" s="293"/>
      <c r="AC61" s="293"/>
      <c r="AD61" s="293"/>
      <c r="AE61" s="293"/>
      <c r="AF61" s="833"/>
      <c r="AG61" s="833"/>
      <c r="AH61" s="857"/>
      <c r="AI61" s="860"/>
      <c r="AM61" s="138"/>
    </row>
    <row r="62" spans="1:39" s="139" customFormat="1" ht="69" customHeight="1" x14ac:dyDescent="0.3">
      <c r="A62" s="1100"/>
      <c r="B62" s="300" t="str">
        <f>'1.1 корр 2016'!B61</f>
        <v xml:space="preserve">в) установка приборов учета электрической энергии (33 шт) в сторону коттеджей, запитанных от  трансформаторной подстанции № 134-8-2 (1а): </v>
      </c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90"/>
      <c r="N62" s="270"/>
      <c r="O62" s="833"/>
      <c r="P62" s="290"/>
      <c r="Q62" s="290"/>
      <c r="R62" s="835"/>
      <c r="S62" s="289"/>
      <c r="T62" s="830"/>
      <c r="U62" s="291"/>
      <c r="V62" s="827"/>
      <c r="W62" s="838"/>
      <c r="X62" s="838"/>
      <c r="Y62" s="610"/>
      <c r="Z62" s="302"/>
      <c r="AA62" s="293"/>
      <c r="AB62" s="293"/>
      <c r="AC62" s="293"/>
      <c r="AD62" s="293"/>
      <c r="AE62" s="293"/>
      <c r="AF62" s="833"/>
      <c r="AG62" s="833">
        <f>'1.1 корр 2016'!H61</f>
        <v>2.2470067399999998</v>
      </c>
      <c r="AH62" s="857">
        <f t="shared" si="7"/>
        <v>2.2470067399999998</v>
      </c>
      <c r="AI62" s="860">
        <f t="shared" si="10"/>
        <v>4.4940134799999996</v>
      </c>
      <c r="AM62" s="138"/>
    </row>
    <row r="63" spans="1:39" s="139" customFormat="1" x14ac:dyDescent="0.3">
      <c r="A63" s="1100"/>
      <c r="B63" s="300" t="str">
        <f>'1.1 корр 2016'!B62</f>
        <v>• однофазные приборы учета (1 шт) - Вагончик;</v>
      </c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90"/>
      <c r="N63" s="270"/>
      <c r="O63" s="833"/>
      <c r="P63" s="290"/>
      <c r="Q63" s="290"/>
      <c r="R63" s="835"/>
      <c r="S63" s="289"/>
      <c r="T63" s="830"/>
      <c r="U63" s="291"/>
      <c r="V63" s="827"/>
      <c r="W63" s="838">
        <f>'1.2.'!AK65</f>
        <v>1</v>
      </c>
      <c r="X63" s="838">
        <f t="shared" si="8"/>
        <v>1</v>
      </c>
      <c r="Y63" s="610">
        <f t="shared" si="9"/>
        <v>1</v>
      </c>
      <c r="Z63" s="302"/>
      <c r="AA63" s="293"/>
      <c r="AB63" s="293"/>
      <c r="AC63" s="293"/>
      <c r="AD63" s="293"/>
      <c r="AE63" s="293"/>
      <c r="AF63" s="833"/>
      <c r="AG63" s="833"/>
      <c r="AH63" s="857"/>
      <c r="AI63" s="860"/>
      <c r="AM63" s="138"/>
    </row>
    <row r="64" spans="1:39" s="139" customFormat="1" ht="81" x14ac:dyDescent="0.3">
      <c r="A64" s="1100"/>
      <c r="B64" s="300" t="str">
        <f>'1.1 корр 2016'!B63</f>
        <v>• трехфазные приборы учета (32 шт) - ул. Вечерняя, 6, 8, 10, 10а, 12, 12а, 14, 16, 18, 20; ул. Звездная, 48, 50, 51; ул. Утренняя, 1, 3, 5, 7, 7а, 9, 9а, 11, 13; ул. Южная, 2, 4; ул. Воскресенская, 1, 2, 3; ул. Ясная - 2шт; ул. 2-й проезд, 1; ПНС; Павильон;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90"/>
      <c r="N64" s="270"/>
      <c r="O64" s="833"/>
      <c r="P64" s="290"/>
      <c r="Q64" s="290"/>
      <c r="R64" s="835"/>
      <c r="S64" s="289"/>
      <c r="T64" s="830"/>
      <c r="U64" s="291"/>
      <c r="V64" s="827"/>
      <c r="W64" s="838">
        <f>'1.2.'!AK66</f>
        <v>32</v>
      </c>
      <c r="X64" s="838">
        <f t="shared" si="8"/>
        <v>32</v>
      </c>
      <c r="Y64" s="610">
        <f t="shared" si="9"/>
        <v>32</v>
      </c>
      <c r="Z64" s="302"/>
      <c r="AA64" s="293"/>
      <c r="AB64" s="293"/>
      <c r="AC64" s="293"/>
      <c r="AD64" s="293"/>
      <c r="AE64" s="293"/>
      <c r="AF64" s="833"/>
      <c r="AG64" s="833"/>
      <c r="AH64" s="857"/>
      <c r="AI64" s="860"/>
      <c r="AM64" s="138"/>
    </row>
    <row r="65" spans="1:145" s="139" customFormat="1" ht="63.75" customHeight="1" x14ac:dyDescent="0.3">
      <c r="A65" s="1100"/>
      <c r="B65" s="300" t="str">
        <f>'1.1 корр 2016'!B64</f>
        <v xml:space="preserve">г) установка приборов учета электрической энергии (37 шт) в сторону жилых домов, запитанных от трансформаторной подстанции № 975 (РП 254): </v>
      </c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90"/>
      <c r="N65" s="270"/>
      <c r="O65" s="833"/>
      <c r="P65" s="290"/>
      <c r="Q65" s="290"/>
      <c r="R65" s="835"/>
      <c r="S65" s="289"/>
      <c r="T65" s="830"/>
      <c r="U65" s="291"/>
      <c r="V65" s="827"/>
      <c r="W65" s="838">
        <f>'1.2.'!AK67</f>
        <v>37</v>
      </c>
      <c r="X65" s="838">
        <f t="shared" si="8"/>
        <v>37</v>
      </c>
      <c r="Y65" s="610">
        <f t="shared" si="9"/>
        <v>37</v>
      </c>
      <c r="Z65" s="302"/>
      <c r="AA65" s="293"/>
      <c r="AB65" s="293"/>
      <c r="AC65" s="293"/>
      <c r="AD65" s="293"/>
      <c r="AE65" s="293"/>
      <c r="AF65" s="833"/>
      <c r="AG65" s="833">
        <f>'1.1 корр 2016'!H64</f>
        <v>1.4315618400000001</v>
      </c>
      <c r="AH65" s="857">
        <f t="shared" si="7"/>
        <v>1.4315618400000001</v>
      </c>
      <c r="AI65" s="860">
        <f t="shared" si="10"/>
        <v>2.8631236800000002</v>
      </c>
      <c r="AM65" s="138"/>
    </row>
    <row r="66" spans="1:145" s="139" customFormat="1" ht="45.75" customHeight="1" x14ac:dyDescent="0.3">
      <c r="A66" s="1100"/>
      <c r="B66" s="300" t="str">
        <f>'1.1 корр 2016'!B65</f>
        <v xml:space="preserve">• трехфазные приборы учета (7 шт) - ул. Украинская, 10,12; ул. Колхозная, 2; ул. Карьерная, 19 стр. 1, 26а, 34; ул. Солонцовая, 8; </v>
      </c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90"/>
      <c r="N66" s="270"/>
      <c r="O66" s="833"/>
      <c r="P66" s="290"/>
      <c r="Q66" s="290"/>
      <c r="R66" s="835"/>
      <c r="S66" s="289"/>
      <c r="T66" s="830"/>
      <c r="U66" s="291"/>
      <c r="V66" s="827"/>
      <c r="W66" s="838"/>
      <c r="X66" s="838"/>
      <c r="Y66" s="610"/>
      <c r="Z66" s="302"/>
      <c r="AA66" s="293"/>
      <c r="AB66" s="293"/>
      <c r="AC66" s="293"/>
      <c r="AD66" s="293"/>
      <c r="AE66" s="293"/>
      <c r="AF66" s="833"/>
      <c r="AG66" s="833"/>
      <c r="AH66" s="857"/>
      <c r="AI66" s="860"/>
      <c r="AM66" s="138"/>
    </row>
    <row r="67" spans="1:145" s="139" customFormat="1" ht="66" customHeight="1" x14ac:dyDescent="0.3">
      <c r="A67" s="1100"/>
      <c r="B67" s="300" t="str">
        <f>'1.1 корр 2016'!B66</f>
        <v>• однофазные приборы учета (30 шт) - ул. Колхозная, 1, 1а, 3, 4; ул. Украинская, 13 (кв. 1,2), 14, 15 (кв.1,2), 16, 17 (кв.1,2), 18, 19 (кв.1,2), 20, 21; ул. Карьерная, 18, 21, 23, 23а, 24 (кв. 1,2), 25, 25а, 28, 30, 32</v>
      </c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90"/>
      <c r="N67" s="270"/>
      <c r="O67" s="833"/>
      <c r="P67" s="290"/>
      <c r="Q67" s="290"/>
      <c r="R67" s="835"/>
      <c r="S67" s="289"/>
      <c r="T67" s="830"/>
      <c r="U67" s="291"/>
      <c r="V67" s="827"/>
      <c r="W67" s="838"/>
      <c r="X67" s="838"/>
      <c r="Y67" s="610"/>
      <c r="Z67" s="302"/>
      <c r="AA67" s="293"/>
      <c r="AB67" s="293"/>
      <c r="AC67" s="293"/>
      <c r="AD67" s="293"/>
      <c r="AE67" s="293"/>
      <c r="AF67" s="833"/>
      <c r="AG67" s="833"/>
      <c r="AH67" s="857"/>
      <c r="AI67" s="860"/>
      <c r="AM67" s="138"/>
    </row>
    <row r="68" spans="1:145" s="139" customFormat="1" ht="40.5" x14ac:dyDescent="0.3">
      <c r="A68" s="1100"/>
      <c r="B68" s="300" t="str">
        <f>'1.1 корр 2016'!B67</f>
        <v>д) Приобретение и установка программного обеспечения для дистанционного опроса приборов учета электрической энергии.</v>
      </c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90"/>
      <c r="N68" s="270"/>
      <c r="O68" s="833"/>
      <c r="P68" s="290"/>
      <c r="Q68" s="290"/>
      <c r="R68" s="835"/>
      <c r="S68" s="289"/>
      <c r="T68" s="830"/>
      <c r="U68" s="291"/>
      <c r="V68" s="827"/>
      <c r="W68" s="838"/>
      <c r="X68" s="838"/>
      <c r="Y68" s="610"/>
      <c r="Z68" s="302"/>
      <c r="AA68" s="293"/>
      <c r="AB68" s="293"/>
      <c r="AC68" s="293"/>
      <c r="AD68" s="293"/>
      <c r="AE68" s="293"/>
      <c r="AF68" s="833"/>
      <c r="AG68" s="833">
        <f>'1.1 корр 2016'!H67</f>
        <v>0.108324</v>
      </c>
      <c r="AH68" s="857">
        <f t="shared" si="7"/>
        <v>0.108324</v>
      </c>
      <c r="AI68" s="860">
        <f t="shared" si="10"/>
        <v>0.21664800000000001</v>
      </c>
      <c r="AM68" s="138"/>
    </row>
    <row r="69" spans="1:145" s="139" customFormat="1" ht="40.5" x14ac:dyDescent="0.3">
      <c r="A69" s="972">
        <v>18</v>
      </c>
      <c r="B69" s="973" t="str">
        <f>'1.1 корр 2016'!B68</f>
        <v>Установка приборов учета электрической энергии на электрических сетях 0.4 кВ (15 шт.), а именно:</v>
      </c>
      <c r="C69" s="974"/>
      <c r="D69" s="974"/>
      <c r="E69" s="974"/>
      <c r="F69" s="974"/>
      <c r="G69" s="974"/>
      <c r="H69" s="974"/>
      <c r="I69" s="974"/>
      <c r="J69" s="974"/>
      <c r="K69" s="974"/>
      <c r="L69" s="974"/>
      <c r="M69" s="975"/>
      <c r="N69" s="976"/>
      <c r="O69" s="977"/>
      <c r="P69" s="975"/>
      <c r="Q69" s="975"/>
      <c r="R69" s="978"/>
      <c r="S69" s="974"/>
      <c r="T69" s="979"/>
      <c r="U69" s="980"/>
      <c r="V69" s="979"/>
      <c r="W69" s="981"/>
      <c r="X69" s="982"/>
      <c r="Y69" s="982"/>
      <c r="Z69" s="983"/>
      <c r="AA69" s="984"/>
      <c r="AB69" s="984"/>
      <c r="AC69" s="984"/>
      <c r="AD69" s="977"/>
      <c r="AE69" s="984"/>
      <c r="AF69" s="977"/>
      <c r="AG69" s="985">
        <f>AG70+AG71+AG72</f>
        <v>1.99950764</v>
      </c>
      <c r="AH69" s="985">
        <f>AH70+AH71+AH72</f>
        <v>1.99950764</v>
      </c>
      <c r="AI69" s="985">
        <f>AI70+AI71+AI72</f>
        <v>3.9990152800000001</v>
      </c>
      <c r="AM69" s="138"/>
      <c r="AN69" s="611"/>
    </row>
    <row r="70" spans="1:145" s="139" customFormat="1" ht="63" customHeight="1" x14ac:dyDescent="0.3">
      <c r="A70" s="963"/>
      <c r="B70" s="300" t="str">
        <f>'1.1 корр 2016'!B69</f>
        <v>а) установка приборов учета электрической энергии (3 шт) в сторону нежилых помещений пос. Турбаза: трехфазные приборы учета (3 шт) - гаражи (элинги);</v>
      </c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90"/>
      <c r="N70" s="270"/>
      <c r="O70" s="833"/>
      <c r="P70" s="290"/>
      <c r="Q70" s="290"/>
      <c r="R70" s="835"/>
      <c r="S70" s="289"/>
      <c r="T70" s="821"/>
      <c r="U70" s="291"/>
      <c r="V70" s="821"/>
      <c r="W70" s="838"/>
      <c r="X70" s="610"/>
      <c r="Y70" s="610"/>
      <c r="Z70" s="302"/>
      <c r="AA70" s="293"/>
      <c r="AB70" s="293"/>
      <c r="AC70" s="293"/>
      <c r="AD70" s="833"/>
      <c r="AE70" s="293"/>
      <c r="AF70" s="833"/>
      <c r="AG70" s="833">
        <f>'1.1 корр 2016'!H69</f>
        <v>0.84803178000000001</v>
      </c>
      <c r="AH70" s="857">
        <f t="shared" ref="AH70:AI72" si="11">SUM(AD70:AG70)</f>
        <v>0.84803178000000001</v>
      </c>
      <c r="AI70" s="860">
        <f t="shared" si="11"/>
        <v>1.69606356</v>
      </c>
      <c r="AM70" s="138"/>
    </row>
    <row r="71" spans="1:145" s="139" customFormat="1" ht="98.25" customHeight="1" x14ac:dyDescent="0.3">
      <c r="A71" s="963"/>
      <c r="B71" s="300" t="str">
        <f>'1.1 корр 2016'!B70</f>
        <v>б) установка приборов учета электрической энергии (6 шт) в сторону частных жилых домов, запитанных от ТП-945, расположенной по ул. Ключевская, 101 г: однофазные приборы учета (6 шт) - ул. Саянская, 337; пер. Промышленный, 15, 17, 25 стр.1, 27 кв.2, 36;</v>
      </c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90"/>
      <c r="N71" s="270"/>
      <c r="O71" s="833"/>
      <c r="P71" s="290"/>
      <c r="Q71" s="290"/>
      <c r="R71" s="835"/>
      <c r="S71" s="289"/>
      <c r="T71" s="821"/>
      <c r="U71" s="291"/>
      <c r="V71" s="821"/>
      <c r="W71" s="838"/>
      <c r="X71" s="610"/>
      <c r="Y71" s="610"/>
      <c r="Z71" s="302"/>
      <c r="AA71" s="293"/>
      <c r="AB71" s="293"/>
      <c r="AC71" s="293"/>
      <c r="AD71" s="833"/>
      <c r="AE71" s="293"/>
      <c r="AF71" s="833"/>
      <c r="AG71" s="833">
        <f>'1.1 корр 2016'!H70</f>
        <v>0.56521292000000001</v>
      </c>
      <c r="AH71" s="857">
        <f t="shared" si="11"/>
        <v>0.56521292000000001</v>
      </c>
      <c r="AI71" s="860">
        <f t="shared" si="11"/>
        <v>1.13042584</v>
      </c>
      <c r="AM71" s="138"/>
    </row>
    <row r="72" spans="1:145" s="139" customFormat="1" ht="111" customHeight="1" x14ac:dyDescent="0.3">
      <c r="A72" s="964"/>
      <c r="B72" s="303" t="str">
        <f>'1.1 корр 2016'!B71</f>
        <v>в) установка приборов учета электрической энергии (6 шт) в сторону коттеджей, запитанных от трансформаторной подстанции № 134-8-1 (3а), расположенной по ул. Вечерняя, 30 Г: трехфазные приборы учета (6 шт) - ул. Воскресенская, 8 - 3 шт; ул. Утренняя, 2, 29; ул. 3-й проезд, 2.</v>
      </c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6"/>
      <c r="N72" s="304"/>
      <c r="O72" s="841"/>
      <c r="P72" s="296"/>
      <c r="Q72" s="296"/>
      <c r="R72" s="836"/>
      <c r="S72" s="294"/>
      <c r="T72" s="823"/>
      <c r="U72" s="299"/>
      <c r="V72" s="823"/>
      <c r="W72" s="839"/>
      <c r="X72" s="837"/>
      <c r="Y72" s="837"/>
      <c r="Z72" s="305"/>
      <c r="AA72" s="298"/>
      <c r="AB72" s="298"/>
      <c r="AC72" s="298"/>
      <c r="AD72" s="841"/>
      <c r="AE72" s="298"/>
      <c r="AF72" s="841"/>
      <c r="AG72" s="833">
        <f>'1.1 корр 2016'!H71</f>
        <v>0.58626294000000001</v>
      </c>
      <c r="AH72" s="857">
        <f t="shared" si="11"/>
        <v>0.58626294000000001</v>
      </c>
      <c r="AI72" s="860">
        <f t="shared" si="11"/>
        <v>1.17252588</v>
      </c>
      <c r="AM72" s="138"/>
    </row>
    <row r="73" spans="1:145" s="139" customFormat="1" x14ac:dyDescent="0.3">
      <c r="A73" s="965"/>
      <c r="B73" s="273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274"/>
      <c r="N73" s="271"/>
      <c r="O73" s="861"/>
      <c r="P73" s="274"/>
      <c r="Q73" s="274"/>
      <c r="R73" s="966"/>
      <c r="S73" s="306"/>
      <c r="T73" s="967"/>
      <c r="U73" s="276"/>
      <c r="V73" s="967"/>
      <c r="W73" s="968"/>
      <c r="X73" s="969"/>
      <c r="Y73" s="969"/>
      <c r="Z73" s="970"/>
      <c r="AA73" s="275"/>
      <c r="AB73" s="275"/>
      <c r="AC73" s="275"/>
      <c r="AD73" s="861"/>
      <c r="AE73" s="275"/>
      <c r="AF73" s="861"/>
      <c r="AG73" s="861"/>
      <c r="AH73" s="971"/>
      <c r="AI73" s="971"/>
      <c r="AM73" s="138"/>
    </row>
    <row r="74" spans="1:145" s="139" customFormat="1" ht="222.75" x14ac:dyDescent="0.3">
      <c r="A74" s="716" t="s">
        <v>168</v>
      </c>
      <c r="B74" s="300" t="s">
        <v>232</v>
      </c>
      <c r="C74" s="289"/>
      <c r="D74" s="289"/>
      <c r="E74" s="289"/>
      <c r="F74" s="289"/>
      <c r="G74" s="289"/>
      <c r="H74" s="289"/>
      <c r="I74" s="289"/>
      <c r="J74" s="289"/>
      <c r="K74" s="289"/>
      <c r="L74" s="301"/>
      <c r="M74" s="289"/>
      <c r="N74" s="270"/>
      <c r="O74" s="288"/>
      <c r="P74" s="289"/>
      <c r="Q74" s="289"/>
      <c r="R74" s="289"/>
      <c r="S74" s="291"/>
      <c r="T74" s="821"/>
      <c r="U74" s="299"/>
      <c r="V74" s="821"/>
      <c r="W74" s="299"/>
      <c r="X74" s="821"/>
      <c r="Y74" s="299">
        <f>SUM(P74:S74,X74)</f>
        <v>0</v>
      </c>
      <c r="Z74" s="302"/>
      <c r="AA74" s="293"/>
      <c r="AB74" s="293"/>
      <c r="AC74" s="291">
        <v>7.95995922</v>
      </c>
      <c r="AD74" s="288"/>
      <c r="AE74" s="293"/>
      <c r="AF74" s="293"/>
      <c r="AG74" s="293"/>
      <c r="AH74" s="299"/>
      <c r="AI74" s="436">
        <f>SUM(Z74:AC74,AH74)</f>
        <v>7.95995922</v>
      </c>
      <c r="AK74" s="2"/>
      <c r="AM74" s="136"/>
    </row>
    <row r="75" spans="1:145" ht="61.5" thickBot="1" x14ac:dyDescent="0.35">
      <c r="A75" s="717">
        <v>2</v>
      </c>
      <c r="B75" s="719" t="str">
        <f>'1.1 корр 2016'!B115</f>
        <v xml:space="preserve">Договор №17/2015 от 27.04.2015 на услуги по разработке проектно-сметной документации на мероприятие "Разработка и внедрение устройств телемеханики на ПС и ТП". </v>
      </c>
      <c r="C75" s="437"/>
      <c r="D75" s="437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862"/>
      <c r="P75" s="437"/>
      <c r="Q75" s="437"/>
      <c r="R75" s="437"/>
      <c r="S75" s="437"/>
      <c r="T75" s="437"/>
      <c r="U75" s="437"/>
      <c r="V75" s="437"/>
      <c r="W75" s="437"/>
      <c r="X75" s="437"/>
      <c r="Y75" s="721">
        <f>SUM(P75:S75,X75)</f>
        <v>0</v>
      </c>
      <c r="Z75" s="718"/>
      <c r="AA75" s="718"/>
      <c r="AB75" s="718"/>
      <c r="AC75" s="721">
        <v>9.9784020000000001E-2</v>
      </c>
      <c r="AD75" s="718"/>
      <c r="AE75" s="718"/>
      <c r="AF75" s="718"/>
      <c r="AG75" s="720"/>
      <c r="AH75" s="721"/>
      <c r="AI75" s="722">
        <f>SUM(Z75:AC75,AH75)</f>
        <v>9.9784020000000001E-2</v>
      </c>
    </row>
    <row r="76" spans="1:145" x14ac:dyDescent="0.3">
      <c r="B76" s="1" t="s">
        <v>205</v>
      </c>
      <c r="Z76" s="2"/>
      <c r="AA76" s="2"/>
      <c r="AB76" s="2"/>
      <c r="AC76" s="2"/>
      <c r="AD76" s="2"/>
      <c r="AE76" s="2"/>
      <c r="AF76" s="2"/>
      <c r="AG76" s="2"/>
      <c r="AH76" s="2"/>
    </row>
    <row r="77" spans="1:145" x14ac:dyDescent="0.3">
      <c r="B77" s="1112" t="s">
        <v>206</v>
      </c>
      <c r="C77" s="1112"/>
      <c r="D77" s="1112"/>
      <c r="E77" s="1112"/>
      <c r="F77" s="1112"/>
      <c r="G77" s="1112"/>
      <c r="H77" s="1112"/>
      <c r="I77" s="1112"/>
      <c r="J77" s="1112"/>
      <c r="K77" s="1112"/>
      <c r="L77" s="1112"/>
      <c r="M77" s="1112"/>
      <c r="N77" s="1112"/>
      <c r="O77" s="1112"/>
      <c r="P77" s="1112"/>
      <c r="Q77" s="1112"/>
      <c r="R77" s="1112"/>
      <c r="S77" s="1112"/>
      <c r="T77" s="1112"/>
      <c r="U77" s="1112"/>
      <c r="V77" s="1112"/>
      <c r="W77" s="1112"/>
      <c r="X77" s="1112"/>
      <c r="Y77" s="1112"/>
      <c r="Z77" s="1112"/>
      <c r="AA77" s="1112"/>
      <c r="AB77" s="1112"/>
      <c r="AC77" s="1112"/>
      <c r="AD77" s="1112"/>
      <c r="AE77" s="1112"/>
      <c r="AF77" s="1112"/>
      <c r="AG77" s="1112"/>
      <c r="AH77" s="1112"/>
      <c r="AI77" s="1112"/>
      <c r="AJ77" s="1112"/>
      <c r="AK77" s="1112"/>
      <c r="AL77" s="1112"/>
      <c r="AM77" s="1112"/>
      <c r="AN77" s="1112"/>
      <c r="AO77" s="1112"/>
      <c r="AP77" s="1112"/>
      <c r="AQ77" s="1112"/>
      <c r="AR77" s="1112"/>
      <c r="AS77" s="1112"/>
      <c r="AT77" s="1112"/>
      <c r="AU77" s="1112"/>
      <c r="AV77" s="1112"/>
      <c r="AW77" s="1112"/>
      <c r="AX77" s="1112"/>
      <c r="AY77" s="1112"/>
      <c r="AZ77" s="1112"/>
      <c r="BA77" s="1112"/>
      <c r="BB77" s="1112"/>
      <c r="BC77" s="1112"/>
      <c r="BD77" s="1112"/>
      <c r="BE77" s="1112"/>
      <c r="BF77" s="1112"/>
      <c r="BG77" s="1112"/>
      <c r="BH77" s="1112"/>
      <c r="BI77" s="1112"/>
      <c r="BJ77" s="1112"/>
      <c r="BK77" s="1112"/>
      <c r="BL77" s="1112"/>
      <c r="BM77" s="1112"/>
      <c r="BN77" s="1112"/>
      <c r="BO77" s="1112"/>
      <c r="BP77" s="1112"/>
      <c r="BQ77" s="1112"/>
      <c r="BR77" s="1112"/>
      <c r="BS77" s="1112"/>
      <c r="BT77" s="1112"/>
      <c r="BU77" s="1112"/>
      <c r="BV77" s="1112"/>
      <c r="BW77" s="1112"/>
      <c r="BX77" s="1112"/>
      <c r="BY77" s="1112"/>
      <c r="BZ77" s="1112"/>
      <c r="CA77" s="1112"/>
      <c r="CB77" s="1112"/>
      <c r="CC77" s="1112"/>
      <c r="CD77" s="1112"/>
      <c r="CE77" s="1112"/>
      <c r="CF77" s="1112"/>
      <c r="CG77" s="1112"/>
      <c r="CH77" s="1112"/>
      <c r="CI77" s="1112"/>
      <c r="CJ77" s="1112"/>
      <c r="CK77" s="1112"/>
      <c r="CL77" s="1112"/>
      <c r="CM77" s="1112"/>
      <c r="CN77" s="1112"/>
      <c r="CO77" s="1112"/>
      <c r="CP77" s="1112"/>
      <c r="CQ77" s="1112"/>
      <c r="CR77" s="1112"/>
      <c r="CS77" s="1112"/>
      <c r="CT77" s="1112"/>
      <c r="CU77" s="1112"/>
      <c r="CV77" s="1112"/>
      <c r="CW77" s="1112"/>
      <c r="CX77" s="1112"/>
      <c r="CY77" s="1112"/>
      <c r="CZ77" s="1112"/>
      <c r="DA77" s="1112"/>
      <c r="DB77" s="1112"/>
      <c r="DC77" s="1112"/>
      <c r="DD77" s="1112"/>
      <c r="DE77" s="1112"/>
      <c r="DF77" s="1112"/>
      <c r="DG77" s="1112"/>
      <c r="DH77" s="1112"/>
      <c r="DI77" s="1112"/>
      <c r="DJ77" s="1112"/>
      <c r="DK77" s="1112"/>
      <c r="DL77" s="1112"/>
      <c r="DM77" s="1112"/>
      <c r="DN77" s="1112"/>
      <c r="DO77" s="1112"/>
      <c r="DP77" s="1112"/>
      <c r="DQ77" s="1112"/>
      <c r="DR77" s="1112"/>
      <c r="DS77" s="1112"/>
      <c r="DT77" s="1112"/>
      <c r="DU77" s="1112"/>
      <c r="DV77" s="1112"/>
      <c r="DW77" s="1112"/>
      <c r="DX77" s="1112"/>
      <c r="DY77" s="1112"/>
      <c r="DZ77" s="1112"/>
      <c r="EA77" s="1112"/>
      <c r="EB77" s="1112"/>
      <c r="EC77" s="1112"/>
      <c r="ED77" s="1112"/>
      <c r="EE77" s="1112"/>
      <c r="EF77" s="1112"/>
      <c r="EG77" s="1112"/>
      <c r="EH77" s="1112"/>
      <c r="EI77" s="1112"/>
      <c r="EJ77" s="1112"/>
      <c r="EK77" s="1112"/>
      <c r="EL77" s="1112"/>
      <c r="EM77" s="1112"/>
      <c r="EN77" s="1112"/>
      <c r="EO77" s="1112"/>
    </row>
    <row r="78" spans="1:145" x14ac:dyDescent="0.3">
      <c r="B78" s="1112"/>
      <c r="C78" s="1112"/>
      <c r="D78" s="1112"/>
      <c r="E78" s="1112"/>
      <c r="F78" s="1112"/>
      <c r="G78" s="1112"/>
      <c r="H78" s="1112"/>
      <c r="I78" s="1112"/>
      <c r="J78" s="1112"/>
      <c r="K78" s="1112"/>
      <c r="L78" s="1112"/>
      <c r="M78" s="1112"/>
      <c r="N78" s="1112"/>
      <c r="O78" s="1112"/>
      <c r="P78" s="1112"/>
      <c r="Q78" s="1112"/>
      <c r="R78" s="1112"/>
      <c r="S78" s="1112"/>
      <c r="T78" s="1112"/>
      <c r="U78" s="1112"/>
      <c r="V78" s="1112"/>
      <c r="W78" s="1112"/>
      <c r="X78" s="1112"/>
      <c r="Y78" s="1112"/>
      <c r="Z78" s="1112"/>
      <c r="AA78" s="1112"/>
      <c r="AB78" s="1112"/>
      <c r="AC78" s="1112"/>
      <c r="AD78" s="1112"/>
      <c r="AE78" s="1112"/>
      <c r="AF78" s="1112"/>
      <c r="AG78" s="1112"/>
      <c r="AH78" s="1112"/>
      <c r="AI78" s="1112"/>
      <c r="AJ78" s="1112"/>
      <c r="AK78" s="1112"/>
      <c r="AL78" s="1112"/>
      <c r="AM78" s="1112"/>
      <c r="AN78" s="1112"/>
      <c r="AO78" s="1112"/>
      <c r="AP78" s="1112"/>
      <c r="AQ78" s="1112"/>
      <c r="AR78" s="1112"/>
      <c r="AS78" s="1112"/>
      <c r="AT78" s="1112"/>
      <c r="AU78" s="1112"/>
      <c r="AV78" s="1112"/>
      <c r="AW78" s="1112"/>
      <c r="AX78" s="1112"/>
      <c r="AY78" s="1112"/>
      <c r="AZ78" s="1112"/>
      <c r="BA78" s="1112"/>
      <c r="BB78" s="1112"/>
      <c r="BC78" s="1112"/>
      <c r="BD78" s="1112"/>
      <c r="BE78" s="1112"/>
      <c r="BF78" s="1112"/>
      <c r="BG78" s="1112"/>
      <c r="BH78" s="1112"/>
      <c r="BI78" s="1112"/>
      <c r="BJ78" s="1112"/>
      <c r="BK78" s="1112"/>
      <c r="BL78" s="1112"/>
      <c r="BM78" s="1112"/>
      <c r="BN78" s="1112"/>
      <c r="BO78" s="1112"/>
      <c r="BP78" s="1112"/>
      <c r="BQ78" s="1112"/>
      <c r="BR78" s="1112"/>
      <c r="BS78" s="1112"/>
      <c r="BT78" s="1112"/>
      <c r="BU78" s="1112"/>
      <c r="BV78" s="1112"/>
      <c r="BW78" s="1112"/>
      <c r="BX78" s="1112"/>
      <c r="BY78" s="1112"/>
      <c r="BZ78" s="1112"/>
      <c r="CA78" s="1112"/>
      <c r="CB78" s="1112"/>
      <c r="CC78" s="1112"/>
      <c r="CD78" s="1112"/>
      <c r="CE78" s="1112"/>
      <c r="CF78" s="1112"/>
      <c r="CG78" s="1112"/>
      <c r="CH78" s="1112"/>
      <c r="CI78" s="1112"/>
      <c r="CJ78" s="1112"/>
      <c r="CK78" s="1112"/>
      <c r="CL78" s="1112"/>
      <c r="CM78" s="1112"/>
      <c r="CN78" s="1112"/>
      <c r="CO78" s="1112"/>
      <c r="CP78" s="1112"/>
      <c r="CQ78" s="1112"/>
      <c r="CR78" s="1112"/>
      <c r="CS78" s="1112"/>
      <c r="CT78" s="1112"/>
      <c r="CU78" s="1112"/>
      <c r="CV78" s="1112"/>
      <c r="CW78" s="1112"/>
      <c r="CX78" s="1112"/>
      <c r="CY78" s="1112"/>
      <c r="CZ78" s="1112"/>
      <c r="DA78" s="1112"/>
      <c r="DB78" s="1112"/>
      <c r="DC78" s="1112"/>
      <c r="DD78" s="1112"/>
      <c r="DE78" s="1112"/>
      <c r="DF78" s="1112"/>
      <c r="DG78" s="1112"/>
      <c r="DH78" s="1112"/>
      <c r="DI78" s="1112"/>
      <c r="DJ78" s="1112"/>
      <c r="DK78" s="1112"/>
      <c r="DL78" s="1112"/>
      <c r="DM78" s="1112"/>
      <c r="DN78" s="1112"/>
      <c r="DO78" s="1112"/>
      <c r="DP78" s="1112"/>
      <c r="DQ78" s="1112"/>
      <c r="DR78" s="1112"/>
      <c r="DS78" s="1112"/>
      <c r="DT78" s="1112"/>
      <c r="DU78" s="1112"/>
      <c r="DV78" s="1112"/>
      <c r="DW78" s="1112"/>
      <c r="DX78" s="1112"/>
      <c r="DY78" s="1112"/>
      <c r="DZ78" s="1112"/>
      <c r="EA78" s="1112"/>
      <c r="EB78" s="1112"/>
      <c r="EC78" s="1112"/>
      <c r="ED78" s="1112"/>
      <c r="EE78" s="1112"/>
      <c r="EF78" s="1112"/>
      <c r="EG78" s="1112"/>
      <c r="EH78" s="1112"/>
      <c r="EI78" s="1112"/>
      <c r="EJ78" s="1112"/>
      <c r="EK78" s="1112"/>
      <c r="EL78" s="1112"/>
      <c r="EM78" s="1112"/>
      <c r="EN78" s="1112"/>
      <c r="EO78" s="1112"/>
    </row>
    <row r="79" spans="1:145" x14ac:dyDescent="0.3">
      <c r="B79" s="1" t="s">
        <v>207</v>
      </c>
      <c r="Z79" s="2"/>
      <c r="AA79" s="2"/>
      <c r="AB79" s="2"/>
      <c r="AC79" s="2"/>
      <c r="AD79" s="2"/>
      <c r="AE79" s="2"/>
      <c r="AF79" s="2"/>
      <c r="AG79" s="2"/>
      <c r="AH79" s="2"/>
    </row>
    <row r="80" spans="1:145" x14ac:dyDescent="0.3">
      <c r="B80" s="1" t="s">
        <v>208</v>
      </c>
      <c r="Z80" s="2"/>
      <c r="AA80" s="2"/>
      <c r="AB80" s="2"/>
      <c r="AC80" s="2"/>
      <c r="AD80" s="2"/>
      <c r="AE80" s="2"/>
      <c r="AF80" s="2"/>
      <c r="AG80" s="2"/>
      <c r="AH80" s="2"/>
    </row>
    <row r="81" spans="2:35" x14ac:dyDescent="0.3">
      <c r="B81" s="1"/>
      <c r="Z81" s="2"/>
      <c r="AA81" s="2"/>
      <c r="AB81" s="2"/>
      <c r="AC81" s="2"/>
      <c r="AD81" s="2"/>
      <c r="AE81" s="2"/>
      <c r="AF81" s="2"/>
      <c r="AG81" s="2"/>
      <c r="AH81" s="2"/>
    </row>
    <row r="82" spans="2:35" x14ac:dyDescent="0.3">
      <c r="B82" s="1"/>
      <c r="Z82" s="2"/>
      <c r="AA82" s="2"/>
      <c r="AB82" s="2"/>
      <c r="AC82" s="2"/>
      <c r="AD82" s="2"/>
      <c r="AE82" s="2"/>
      <c r="AF82" s="2"/>
      <c r="AG82" s="2"/>
      <c r="AH82" s="2"/>
    </row>
    <row r="83" spans="2:35" x14ac:dyDescent="0.3">
      <c r="B83" s="1"/>
      <c r="Z83" s="2"/>
      <c r="AA83" s="2"/>
      <c r="AB83" s="2"/>
      <c r="AC83" s="2"/>
      <c r="AD83" s="2"/>
      <c r="AE83" s="2"/>
      <c r="AF83" s="2"/>
      <c r="AG83" s="2"/>
      <c r="AH83" s="2"/>
    </row>
    <row r="84" spans="2:35" x14ac:dyDescent="0.3">
      <c r="B84" s="1"/>
      <c r="Z84" s="2"/>
      <c r="AA84" s="2"/>
      <c r="AB84" s="2"/>
      <c r="AC84" s="2"/>
      <c r="AD84" s="2"/>
      <c r="AE84" s="2"/>
      <c r="AF84" s="2"/>
      <c r="AG84" s="2"/>
      <c r="AH84" s="2"/>
    </row>
    <row r="85" spans="2:35" x14ac:dyDescent="0.3">
      <c r="B85" s="1"/>
      <c r="Z85" s="2"/>
      <c r="AA85" s="2"/>
      <c r="AB85" s="2"/>
      <c r="AC85" s="2"/>
      <c r="AD85" s="2"/>
      <c r="AE85" s="2"/>
      <c r="AF85" s="2"/>
      <c r="AG85" s="2"/>
      <c r="AH85" s="2"/>
    </row>
    <row r="86" spans="2:35" x14ac:dyDescent="0.3">
      <c r="B86" s="1"/>
      <c r="Z86" s="2"/>
      <c r="AA86" s="2"/>
      <c r="AB86" s="2"/>
      <c r="AC86" s="2"/>
      <c r="AD86" s="2"/>
      <c r="AE86" s="2"/>
      <c r="AF86" s="2"/>
      <c r="AG86" s="2"/>
      <c r="AH86" s="2"/>
    </row>
    <row r="87" spans="2:35" x14ac:dyDescent="0.3">
      <c r="B87" s="1"/>
      <c r="Z87" s="2"/>
      <c r="AA87" s="2"/>
      <c r="AB87" s="2"/>
      <c r="AC87" s="2"/>
      <c r="AD87" s="2"/>
      <c r="AE87" s="2"/>
      <c r="AF87" s="2"/>
      <c r="AG87" s="2"/>
      <c r="AH87" s="2"/>
    </row>
    <row r="88" spans="2:35" x14ac:dyDescent="0.3">
      <c r="B88" s="1"/>
      <c r="Z88" s="2"/>
      <c r="AA88" s="2"/>
      <c r="AB88" s="2"/>
      <c r="AC88" s="2"/>
      <c r="AD88" s="2"/>
      <c r="AE88" s="2"/>
      <c r="AF88" s="2"/>
      <c r="AG88" s="2"/>
      <c r="AH88" s="2"/>
    </row>
    <row r="89" spans="2:35" x14ac:dyDescent="0.3">
      <c r="B89" s="1"/>
      <c r="Z89" s="2"/>
      <c r="AA89" s="2"/>
      <c r="AB89" s="2"/>
      <c r="AC89" s="2"/>
      <c r="AD89" s="2"/>
      <c r="AE89" s="2"/>
      <c r="AF89" s="2"/>
      <c r="AG89" s="2"/>
      <c r="AH89" s="2"/>
    </row>
    <row r="90" spans="2:35" x14ac:dyDescent="0.3">
      <c r="B90" s="1"/>
      <c r="Z90" s="2"/>
      <c r="AA90" s="2"/>
      <c r="AB90" s="2"/>
      <c r="AC90" s="2"/>
      <c r="AD90" s="2"/>
      <c r="AE90" s="2"/>
      <c r="AF90" s="2"/>
      <c r="AG90" s="2"/>
      <c r="AH90" s="2"/>
    </row>
    <row r="91" spans="2:35" x14ac:dyDescent="0.3">
      <c r="B91" s="1"/>
      <c r="Z91" s="2"/>
      <c r="AA91" s="2"/>
      <c r="AB91" s="2"/>
      <c r="AC91" s="2"/>
      <c r="AD91" s="2"/>
      <c r="AE91" s="2"/>
      <c r="AF91" s="2"/>
      <c r="AG91" s="2"/>
      <c r="AH91" s="2"/>
    </row>
    <row r="92" spans="2:35" x14ac:dyDescent="0.3">
      <c r="B92" s="1"/>
      <c r="Z92" s="2"/>
      <c r="AA92" s="2"/>
      <c r="AB92" s="2"/>
      <c r="AC92" s="2"/>
      <c r="AD92" s="2"/>
      <c r="AE92" s="2"/>
      <c r="AF92" s="2"/>
      <c r="AG92" s="2"/>
      <c r="AH92" s="2"/>
    </row>
    <row r="93" spans="2:35" x14ac:dyDescent="0.3">
      <c r="B93" s="1"/>
      <c r="Z93" s="2"/>
      <c r="AA93" s="2"/>
      <c r="AB93" s="2"/>
      <c r="AC93" s="2"/>
      <c r="AD93" s="2"/>
      <c r="AE93" s="2"/>
      <c r="AF93" s="2"/>
      <c r="AG93" s="265"/>
      <c r="AH93" s="2"/>
    </row>
    <row r="94" spans="2:35" x14ac:dyDescent="0.3">
      <c r="B94" s="1"/>
      <c r="Z94" s="2"/>
      <c r="AA94" s="2"/>
      <c r="AB94" s="2"/>
      <c r="AC94" s="2"/>
      <c r="AD94" s="2"/>
      <c r="AE94" s="2"/>
      <c r="AF94" s="2"/>
      <c r="AG94" s="130"/>
      <c r="AH94" s="2"/>
    </row>
    <row r="95" spans="2:35" x14ac:dyDescent="0.3">
      <c r="Z95" s="2"/>
      <c r="AA95" s="2"/>
      <c r="AB95" s="2"/>
      <c r="AC95" s="2"/>
      <c r="AD95" s="2"/>
      <c r="AE95" s="2"/>
      <c r="AF95" s="2"/>
      <c r="AG95" s="130"/>
      <c r="AH95" s="2"/>
    </row>
    <row r="96" spans="2:35" s="725" customFormat="1" ht="23.25" x14ac:dyDescent="0.35">
      <c r="B96" s="134" t="s">
        <v>774</v>
      </c>
      <c r="C96" s="726"/>
      <c r="F96" s="727"/>
      <c r="L96" s="728"/>
      <c r="M96" s="728"/>
      <c r="N96" s="728"/>
      <c r="O96" s="728"/>
      <c r="P96" s="728"/>
      <c r="Q96" s="728"/>
      <c r="R96" s="728"/>
      <c r="S96" s="727"/>
      <c r="T96" s="727"/>
      <c r="U96" s="727"/>
      <c r="V96" s="727"/>
      <c r="W96" s="727"/>
      <c r="X96" s="727"/>
      <c r="Y96" s="727"/>
      <c r="Z96" s="727"/>
      <c r="AA96" s="727"/>
      <c r="AB96" s="727"/>
      <c r="AC96" s="727"/>
      <c r="AD96" s="727"/>
      <c r="AE96" s="727"/>
      <c r="AF96" s="727"/>
      <c r="AG96" s="727"/>
      <c r="AH96" s="726" t="s">
        <v>466</v>
      </c>
      <c r="AI96" s="727"/>
    </row>
    <row r="97" spans="2:35" s="725" customFormat="1" ht="23.25" x14ac:dyDescent="0.35">
      <c r="Z97" s="727"/>
      <c r="AA97" s="727"/>
      <c r="AB97" s="727"/>
      <c r="AC97" s="727"/>
      <c r="AD97" s="727"/>
      <c r="AE97" s="727"/>
      <c r="AF97" s="727"/>
      <c r="AG97" s="727"/>
      <c r="AH97" s="727"/>
    </row>
    <row r="98" spans="2:35" s="725" customFormat="1" ht="23.25" x14ac:dyDescent="0.35">
      <c r="D98" s="727"/>
      <c r="E98" s="729"/>
      <c r="F98" s="730"/>
      <c r="G98" s="727"/>
      <c r="H98" s="727"/>
      <c r="I98" s="727"/>
      <c r="L98" s="728"/>
      <c r="M98" s="728"/>
      <c r="N98" s="728"/>
      <c r="O98" s="728"/>
      <c r="P98" s="728"/>
      <c r="Q98" s="728"/>
      <c r="R98" s="728"/>
      <c r="S98" s="727"/>
      <c r="T98" s="727"/>
      <c r="U98" s="727"/>
      <c r="V98" s="727"/>
      <c r="W98" s="727"/>
      <c r="X98" s="727"/>
      <c r="Y98" s="727"/>
      <c r="Z98" s="727"/>
      <c r="AA98" s="727"/>
      <c r="AB98" s="727"/>
      <c r="AC98" s="727"/>
      <c r="AD98" s="727"/>
      <c r="AE98" s="727"/>
      <c r="AF98" s="727"/>
      <c r="AG98" s="726"/>
      <c r="AH98" s="726"/>
      <c r="AI98" s="727"/>
    </row>
    <row r="99" spans="2:35" s="725" customFormat="1" ht="23.25" x14ac:dyDescent="0.35">
      <c r="D99" s="727"/>
      <c r="E99" s="729"/>
      <c r="F99" s="730"/>
      <c r="G99" s="727"/>
      <c r="H99" s="727"/>
      <c r="I99" s="727"/>
      <c r="L99" s="728"/>
      <c r="M99" s="728"/>
      <c r="N99" s="728"/>
      <c r="O99" s="728"/>
      <c r="P99" s="728"/>
      <c r="Q99" s="728"/>
      <c r="R99" s="728"/>
      <c r="S99" s="727"/>
      <c r="T99" s="727"/>
      <c r="U99" s="727"/>
      <c r="V99" s="727"/>
      <c r="W99" s="727"/>
      <c r="X99" s="727"/>
      <c r="Y99" s="727"/>
      <c r="Z99" s="727"/>
      <c r="AA99" s="727"/>
      <c r="AB99" s="727"/>
      <c r="AC99" s="727"/>
      <c r="AD99" s="727"/>
      <c r="AE99" s="727"/>
      <c r="AF99" s="727"/>
      <c r="AG99" s="727"/>
      <c r="AH99" s="726"/>
      <c r="AI99" s="727"/>
    </row>
    <row r="100" spans="2:35" s="725" customFormat="1" ht="23.25" x14ac:dyDescent="0.35">
      <c r="B100" s="725" t="s">
        <v>460</v>
      </c>
      <c r="D100" s="727"/>
      <c r="E100" s="729"/>
      <c r="F100" s="730"/>
      <c r="G100" s="727"/>
      <c r="H100" s="727"/>
      <c r="I100" s="727"/>
      <c r="L100" s="728"/>
      <c r="M100" s="728"/>
      <c r="N100" s="728"/>
      <c r="O100" s="728"/>
      <c r="P100" s="728"/>
      <c r="Q100" s="728"/>
      <c r="R100" s="728"/>
      <c r="S100" s="727"/>
      <c r="T100" s="727"/>
      <c r="U100" s="727"/>
      <c r="V100" s="727"/>
      <c r="W100" s="727"/>
      <c r="X100" s="727"/>
      <c r="Y100" s="727"/>
      <c r="Z100" s="727"/>
      <c r="AA100" s="727"/>
      <c r="AB100" s="727"/>
      <c r="AC100" s="727"/>
      <c r="AD100" s="727"/>
      <c r="AE100" s="727"/>
      <c r="AF100" s="727"/>
      <c r="AG100" s="726"/>
      <c r="AH100" s="726" t="s">
        <v>459</v>
      </c>
      <c r="AI100" s="727"/>
    </row>
  </sheetData>
  <mergeCells count="31">
    <mergeCell ref="R11:R12"/>
    <mergeCell ref="P10:AI10"/>
    <mergeCell ref="I10:N10"/>
    <mergeCell ref="AI11:AI12"/>
    <mergeCell ref="AF2:AI2"/>
    <mergeCell ref="A48:A51"/>
    <mergeCell ref="A44:A47"/>
    <mergeCell ref="T11:X11"/>
    <mergeCell ref="S11:S12"/>
    <mergeCell ref="AC11:AC12"/>
    <mergeCell ref="Q11:Q12"/>
    <mergeCell ref="A57:A68"/>
    <mergeCell ref="A28:A29"/>
    <mergeCell ref="Y11:Y12"/>
    <mergeCell ref="I11:N12"/>
    <mergeCell ref="C10:H10"/>
    <mergeCell ref="B77:EO78"/>
    <mergeCell ref="C11:H12"/>
    <mergeCell ref="AD11:AH11"/>
    <mergeCell ref="A10:A11"/>
    <mergeCell ref="B10:B11"/>
    <mergeCell ref="AF1:AI1"/>
    <mergeCell ref="Z13:AI13"/>
    <mergeCell ref="Z11:Z12"/>
    <mergeCell ref="AA11:AA12"/>
    <mergeCell ref="AB11:AB12"/>
    <mergeCell ref="P13:Y13"/>
    <mergeCell ref="P11:P12"/>
    <mergeCell ref="A7:AI7"/>
    <mergeCell ref="A8:AI8"/>
    <mergeCell ref="O10:O12"/>
  </mergeCells>
  <pageMargins left="0.70866141732283472" right="0.70866141732283472" top="0.74803149606299213" bottom="0.74803149606299213" header="0.31496062992125984" footer="0.31496062992125984"/>
  <pageSetup paperSize="8" scale="31" fitToHeight="5" orientation="landscape" horizontalDpi="1200" r:id="rId1"/>
  <rowBreaks count="1" manualBreakCount="1">
    <brk id="51" max="3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21"/>
  <sheetViews>
    <sheetView view="pageBreakPreview" topLeftCell="CN15" zoomScale="75" zoomScaleNormal="100" zoomScaleSheetLayoutView="75" workbookViewId="0">
      <selection activeCell="HE15" sqref="HE15:HK15"/>
    </sheetView>
  </sheetViews>
  <sheetFormatPr defaultColWidth="0.85546875" defaultRowHeight="20.25" x14ac:dyDescent="0.3"/>
  <cols>
    <col min="1" max="3" width="0.85546875" style="3"/>
    <col min="4" max="4" width="3.5703125" style="3" customWidth="1"/>
    <col min="5" max="38" width="0.85546875" style="3"/>
    <col min="39" max="39" width="65.42578125" style="3" customWidth="1"/>
    <col min="40" max="49" width="0.85546875" style="3"/>
    <col min="50" max="50" width="5.7109375" style="3" customWidth="1"/>
    <col min="51" max="58" width="0.85546875" style="3"/>
    <col min="59" max="59" width="6.85546875" style="3" customWidth="1"/>
    <col min="60" max="67" width="0.85546875" style="3"/>
    <col min="68" max="68" width="3.85546875" style="3" customWidth="1"/>
    <col min="69" max="70" width="0.85546875" style="3"/>
    <col min="71" max="71" width="3.5703125" style="3" customWidth="1"/>
    <col min="72" max="78" width="0.85546875" style="3"/>
    <col min="79" max="79" width="3.85546875" style="3" customWidth="1"/>
    <col min="80" max="89" width="0.85546875" style="3"/>
    <col min="90" max="90" width="6.140625" style="3" customWidth="1"/>
    <col min="91" max="98" width="0.85546875" style="3"/>
    <col min="99" max="99" width="3" style="3" customWidth="1"/>
    <col min="100" max="108" width="0.85546875" style="3"/>
    <col min="109" max="109" width="6.140625" style="3" customWidth="1"/>
    <col min="110" max="118" width="0.85546875" style="3"/>
    <col min="119" max="119" width="3" style="3" customWidth="1"/>
    <col min="120" max="127" width="0.85546875" style="3"/>
    <col min="128" max="128" width="6.42578125" style="3" customWidth="1"/>
    <col min="129" max="138" width="0.85546875" style="3"/>
    <col min="139" max="139" width="4.28515625" style="3" customWidth="1"/>
    <col min="140" max="149" width="0.85546875" style="3"/>
    <col min="150" max="150" width="6.140625" style="3" customWidth="1"/>
    <col min="151" max="157" width="0.85546875" style="3"/>
    <col min="158" max="158" width="3.85546875" style="3" customWidth="1"/>
    <col min="159" max="168" width="0.85546875" style="3"/>
    <col min="169" max="169" width="4.140625" style="3" customWidth="1"/>
    <col min="170" max="175" width="0.85546875" style="3"/>
    <col min="176" max="176" width="5.85546875" style="3" customWidth="1"/>
    <col min="177" max="177" width="0.85546875" style="3"/>
    <col min="178" max="178" width="3.140625" style="3" customWidth="1"/>
    <col min="179" max="179" width="2.5703125" style="3" customWidth="1"/>
    <col min="180" max="189" width="0.85546875" style="3"/>
    <col min="190" max="190" width="3.7109375" style="3" customWidth="1"/>
    <col min="191" max="200" width="0.85546875" style="3"/>
    <col min="201" max="201" width="5.140625" style="3" customWidth="1"/>
    <col min="202" max="202" width="2.7109375" style="3" customWidth="1"/>
    <col min="203" max="203" width="11.140625" style="3" customWidth="1"/>
    <col min="204" max="211" width="0.85546875" style="3"/>
    <col min="212" max="212" width="5.85546875" style="3" customWidth="1"/>
    <col min="213" max="213" width="2.7109375" style="3" customWidth="1"/>
    <col min="214" max="221" width="0.85546875" style="3"/>
    <col min="222" max="222" width="6.5703125" style="3" customWidth="1"/>
    <col min="223" max="236" width="0.85546875" style="3"/>
    <col min="237" max="237" width="71.7109375" style="3" customWidth="1"/>
    <col min="238" max="16384" width="0.85546875" style="3"/>
  </cols>
  <sheetData>
    <row r="1" spans="1:240" x14ac:dyDescent="0.3">
      <c r="HE1" s="443"/>
      <c r="HF1" s="443"/>
      <c r="HG1" s="443"/>
      <c r="HH1" s="443"/>
      <c r="HI1" s="443"/>
      <c r="HJ1" s="443"/>
      <c r="HK1" s="443"/>
      <c r="HL1" s="443"/>
      <c r="HM1" s="443"/>
      <c r="HN1" s="443"/>
      <c r="HO1" s="443"/>
      <c r="HP1" s="443"/>
      <c r="HQ1" s="443"/>
      <c r="HR1" s="443"/>
      <c r="HS1" s="443"/>
      <c r="HT1" s="443"/>
      <c r="HU1" s="443"/>
      <c r="HV1" s="443"/>
      <c r="HW1" s="443"/>
      <c r="HX1" s="443"/>
      <c r="HY1" s="443"/>
      <c r="HZ1" s="443"/>
      <c r="IA1" s="443"/>
      <c r="IB1" s="443"/>
      <c r="IC1" s="1013" t="s">
        <v>268</v>
      </c>
      <c r="ID1" s="1013"/>
      <c r="IE1" s="1013"/>
      <c r="IF1" s="44"/>
    </row>
    <row r="2" spans="1:240" ht="39" customHeight="1" x14ac:dyDescent="0.3">
      <c r="HE2" s="444"/>
      <c r="HF2" s="444"/>
      <c r="HG2" s="444"/>
      <c r="HH2" s="444"/>
      <c r="HI2" s="444"/>
      <c r="HJ2" s="444"/>
      <c r="HK2" s="444"/>
      <c r="HL2" s="444"/>
      <c r="HM2" s="444"/>
      <c r="HN2" s="444"/>
      <c r="HO2" s="444"/>
      <c r="HP2" s="444"/>
      <c r="HQ2" s="444"/>
      <c r="HR2" s="444"/>
      <c r="HS2" s="444"/>
      <c r="HT2" s="444"/>
      <c r="HU2" s="444"/>
      <c r="HV2" s="444"/>
      <c r="HW2" s="444"/>
      <c r="HX2" s="444"/>
      <c r="HY2" s="444"/>
      <c r="HZ2" s="444"/>
      <c r="IA2" s="444"/>
      <c r="IB2" s="444"/>
      <c r="IC2" s="1013" t="s">
        <v>269</v>
      </c>
      <c r="ID2" s="1013"/>
      <c r="IE2" s="1013"/>
      <c r="IF2" s="1013"/>
    </row>
    <row r="3" spans="1:240" x14ac:dyDescent="0.3">
      <c r="HE3" s="445"/>
      <c r="HF3" s="445"/>
      <c r="HG3" s="445"/>
      <c r="HH3" s="445"/>
      <c r="HI3" s="445"/>
      <c r="HJ3" s="445"/>
      <c r="HK3" s="445"/>
      <c r="HL3" s="445"/>
      <c r="HM3" s="445"/>
      <c r="HN3" s="445"/>
      <c r="HO3" s="445"/>
      <c r="HP3" s="445"/>
      <c r="HQ3" s="445"/>
      <c r="HR3" s="445"/>
      <c r="HS3" s="445"/>
      <c r="HT3" s="445"/>
      <c r="HU3" s="445"/>
      <c r="HV3" s="445"/>
      <c r="HW3" s="445"/>
      <c r="HX3" s="445"/>
      <c r="HY3" s="445"/>
      <c r="HZ3" s="445"/>
      <c r="IA3" s="445"/>
      <c r="IB3" s="445"/>
      <c r="IC3" s="47" t="s">
        <v>617</v>
      </c>
      <c r="ID3" s="138"/>
      <c r="IE3" s="268"/>
      <c r="IF3" s="47"/>
    </row>
    <row r="4" spans="1:240" x14ac:dyDescent="0.3">
      <c r="HE4" s="445"/>
      <c r="HF4" s="445"/>
      <c r="HG4" s="445"/>
      <c r="HH4" s="445"/>
      <c r="HI4" s="445"/>
      <c r="HJ4" s="445"/>
      <c r="HK4" s="445"/>
      <c r="HL4" s="445"/>
      <c r="HM4" s="445"/>
      <c r="HN4" s="445"/>
      <c r="HO4" s="445"/>
      <c r="HP4" s="445"/>
      <c r="HQ4" s="445"/>
      <c r="HR4" s="445"/>
      <c r="HS4" s="445"/>
      <c r="HT4" s="445"/>
      <c r="HU4" s="445"/>
      <c r="HV4" s="445"/>
      <c r="HW4" s="445"/>
      <c r="HX4" s="445"/>
      <c r="HY4" s="445"/>
      <c r="HZ4" s="445"/>
      <c r="IA4" s="445"/>
      <c r="IB4" s="445"/>
      <c r="IC4" s="47"/>
      <c r="ID4" s="355"/>
      <c r="IE4" s="135"/>
      <c r="IF4" s="47"/>
    </row>
    <row r="6" spans="1:240" x14ac:dyDescent="0.3">
      <c r="A6" s="1182" t="s">
        <v>184</v>
      </c>
      <c r="B6" s="1182"/>
      <c r="C6" s="1182"/>
      <c r="D6" s="1182"/>
      <c r="E6" s="1182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  <c r="T6" s="1182"/>
      <c r="U6" s="1182"/>
      <c r="V6" s="1182"/>
      <c r="W6" s="1182"/>
      <c r="X6" s="1182"/>
      <c r="Y6" s="1182"/>
      <c r="Z6" s="1182"/>
      <c r="AA6" s="1182"/>
      <c r="AB6" s="1182"/>
      <c r="AC6" s="1182"/>
      <c r="AD6" s="1182"/>
      <c r="AE6" s="1182"/>
      <c r="AF6" s="1182"/>
      <c r="AG6" s="1182"/>
      <c r="AH6" s="1182"/>
      <c r="AI6" s="1182"/>
      <c r="AJ6" s="1182"/>
      <c r="AK6" s="1182"/>
      <c r="AL6" s="1182"/>
      <c r="AM6" s="1182"/>
      <c r="AN6" s="1182"/>
      <c r="AO6" s="1182"/>
      <c r="AP6" s="1182"/>
      <c r="AQ6" s="1182"/>
      <c r="AR6" s="1182"/>
      <c r="AS6" s="1182"/>
      <c r="AT6" s="1182"/>
      <c r="AU6" s="1182"/>
      <c r="AV6" s="1182"/>
      <c r="AW6" s="1182"/>
      <c r="AX6" s="1182"/>
      <c r="AY6" s="1182"/>
      <c r="AZ6" s="1182"/>
      <c r="BA6" s="1182"/>
      <c r="BB6" s="1182"/>
      <c r="BC6" s="1182"/>
      <c r="BD6" s="1182"/>
      <c r="BE6" s="1182"/>
      <c r="BF6" s="1182"/>
      <c r="BG6" s="1182"/>
      <c r="BH6" s="1182"/>
      <c r="BI6" s="1182"/>
      <c r="BJ6" s="1182"/>
      <c r="BK6" s="1182"/>
      <c r="BL6" s="1182"/>
      <c r="BM6" s="1182"/>
      <c r="BN6" s="1182"/>
      <c r="BO6" s="1182"/>
      <c r="BP6" s="1182"/>
      <c r="BQ6" s="1182"/>
      <c r="BR6" s="1182"/>
      <c r="BS6" s="1182"/>
      <c r="BT6" s="1182"/>
      <c r="BU6" s="1182"/>
      <c r="BV6" s="1182"/>
      <c r="BW6" s="1182"/>
      <c r="BX6" s="1182"/>
      <c r="BY6" s="1182"/>
      <c r="BZ6" s="1182"/>
      <c r="CA6" s="1182"/>
      <c r="CB6" s="1182"/>
      <c r="CC6" s="1182"/>
      <c r="CD6" s="1182"/>
      <c r="CE6" s="1182"/>
      <c r="CF6" s="1182"/>
      <c r="CG6" s="1182"/>
      <c r="CH6" s="1182"/>
      <c r="CI6" s="1182"/>
      <c r="CJ6" s="1182"/>
      <c r="CK6" s="1182"/>
      <c r="CL6" s="1182"/>
      <c r="CM6" s="1182"/>
      <c r="CN6" s="1182"/>
      <c r="CO6" s="1182"/>
      <c r="CP6" s="1182"/>
      <c r="CQ6" s="1182"/>
      <c r="CR6" s="1182"/>
      <c r="CS6" s="1182"/>
      <c r="CT6" s="1182"/>
      <c r="CU6" s="1182"/>
      <c r="CV6" s="1182"/>
      <c r="CW6" s="1182"/>
      <c r="CX6" s="1182"/>
      <c r="CY6" s="1182"/>
      <c r="CZ6" s="1182"/>
      <c r="DA6" s="1182"/>
      <c r="DB6" s="1182"/>
      <c r="DC6" s="1182"/>
      <c r="DD6" s="1182"/>
      <c r="DE6" s="1182"/>
      <c r="DF6" s="1182"/>
      <c r="DG6" s="1182"/>
      <c r="DH6" s="1182"/>
      <c r="DI6" s="1182"/>
      <c r="DJ6" s="1182"/>
      <c r="DK6" s="1182"/>
      <c r="DL6" s="1182"/>
      <c r="DM6" s="1182"/>
      <c r="DN6" s="1182"/>
      <c r="DO6" s="1182"/>
      <c r="DP6" s="1182"/>
      <c r="DQ6" s="1182"/>
      <c r="DR6" s="1182"/>
      <c r="DS6" s="1182"/>
      <c r="DT6" s="1182"/>
      <c r="DU6" s="1182"/>
      <c r="DV6" s="1182"/>
      <c r="DW6" s="1182"/>
      <c r="DX6" s="1182"/>
      <c r="DY6" s="1182"/>
      <c r="DZ6" s="1182"/>
      <c r="EA6" s="1182"/>
      <c r="EB6" s="1182"/>
      <c r="EC6" s="1182"/>
      <c r="ED6" s="1182"/>
      <c r="EE6" s="1182"/>
      <c r="EF6" s="1182"/>
      <c r="EG6" s="1182"/>
      <c r="EH6" s="1182"/>
      <c r="EI6" s="1182"/>
      <c r="EJ6" s="1182"/>
      <c r="EK6" s="1182"/>
      <c r="EL6" s="1182"/>
      <c r="EM6" s="1182"/>
      <c r="EN6" s="1182"/>
      <c r="EO6" s="1182"/>
      <c r="EP6" s="1182"/>
      <c r="EQ6" s="1182"/>
      <c r="ER6" s="1182"/>
      <c r="ES6" s="1182"/>
      <c r="ET6" s="1182"/>
      <c r="EU6" s="1182"/>
      <c r="EV6" s="1182"/>
      <c r="EW6" s="1182"/>
      <c r="EX6" s="1182"/>
      <c r="EY6" s="1182"/>
      <c r="EZ6" s="1182"/>
      <c r="FA6" s="1182"/>
      <c r="FB6" s="1182"/>
      <c r="FC6" s="1182"/>
      <c r="FD6" s="1182"/>
      <c r="FE6" s="1182"/>
      <c r="FF6" s="1182"/>
      <c r="FG6" s="1182"/>
      <c r="FH6" s="1182"/>
      <c r="FI6" s="1182"/>
      <c r="FJ6" s="1182"/>
      <c r="FK6" s="1182"/>
      <c r="FL6" s="1182"/>
      <c r="FM6" s="1182"/>
      <c r="FN6" s="1182"/>
      <c r="FO6" s="1182"/>
      <c r="FP6" s="1182"/>
      <c r="FQ6" s="1182"/>
      <c r="FR6" s="1182"/>
      <c r="FS6" s="1182"/>
      <c r="FT6" s="1182"/>
      <c r="FU6" s="1182"/>
      <c r="FV6" s="1182"/>
      <c r="FW6" s="1182"/>
      <c r="FX6" s="1182"/>
      <c r="FY6" s="1182"/>
      <c r="FZ6" s="1182"/>
      <c r="GA6" s="1182"/>
      <c r="GB6" s="1182"/>
      <c r="GC6" s="1182"/>
      <c r="GD6" s="1182"/>
      <c r="GE6" s="1182"/>
      <c r="GF6" s="1182"/>
      <c r="GG6" s="1182"/>
      <c r="GH6" s="1182"/>
      <c r="GI6" s="1182"/>
      <c r="GJ6" s="1182"/>
      <c r="GK6" s="1182"/>
      <c r="GL6" s="1182"/>
      <c r="GM6" s="1182"/>
      <c r="GN6" s="1182"/>
      <c r="GO6" s="1182"/>
      <c r="GP6" s="1182"/>
      <c r="GQ6" s="1182"/>
      <c r="GR6" s="1182"/>
      <c r="GS6" s="1182"/>
      <c r="GT6" s="1182"/>
      <c r="GU6" s="1182"/>
      <c r="GV6" s="1182"/>
      <c r="GW6" s="1182"/>
      <c r="GX6" s="1182"/>
      <c r="GY6" s="1182"/>
      <c r="GZ6" s="1182"/>
      <c r="HA6" s="1182"/>
      <c r="HB6" s="1182"/>
      <c r="HC6" s="1182"/>
      <c r="HD6" s="1182"/>
      <c r="HE6" s="1182"/>
      <c r="HF6" s="1182"/>
      <c r="HG6" s="1182"/>
      <c r="HH6" s="1182"/>
      <c r="HI6" s="1182"/>
      <c r="HJ6" s="1182"/>
      <c r="HK6" s="1182"/>
      <c r="HL6" s="1182"/>
      <c r="HM6" s="1182"/>
      <c r="HN6" s="1182"/>
      <c r="HO6" s="1182"/>
      <c r="HP6" s="1182"/>
      <c r="HQ6" s="1182"/>
      <c r="HR6" s="1182"/>
      <c r="HS6" s="1182"/>
      <c r="HT6" s="1182"/>
      <c r="HU6" s="1182"/>
      <c r="HV6" s="1182"/>
      <c r="HW6" s="1182"/>
      <c r="HX6" s="1182"/>
      <c r="HY6" s="1182"/>
      <c r="HZ6" s="1182"/>
      <c r="IA6" s="1182"/>
      <c r="IB6" s="1182"/>
      <c r="IC6" s="1182"/>
    </row>
    <row r="7" spans="1:240" x14ac:dyDescent="0.3">
      <c r="A7" s="1182"/>
      <c r="B7" s="1182"/>
      <c r="C7" s="1182"/>
      <c r="D7" s="1182"/>
      <c r="E7" s="1182"/>
      <c r="F7" s="1182"/>
      <c r="G7" s="1182"/>
      <c r="H7" s="1182"/>
      <c r="I7" s="1182"/>
      <c r="J7" s="1182"/>
      <c r="K7" s="1182"/>
      <c r="L7" s="1182"/>
      <c r="M7" s="1182"/>
      <c r="N7" s="1182"/>
      <c r="O7" s="1182"/>
      <c r="P7" s="1182"/>
      <c r="Q7" s="1182"/>
      <c r="R7" s="1182"/>
      <c r="S7" s="1182"/>
      <c r="T7" s="1182"/>
      <c r="U7" s="1182"/>
      <c r="V7" s="1182"/>
      <c r="W7" s="1182"/>
      <c r="X7" s="1182"/>
      <c r="Y7" s="1182"/>
      <c r="Z7" s="1182"/>
      <c r="AA7" s="1182"/>
      <c r="AB7" s="1182"/>
      <c r="AC7" s="1182"/>
      <c r="AD7" s="1182"/>
      <c r="AE7" s="1182"/>
      <c r="AF7" s="1182"/>
      <c r="AG7" s="1182"/>
      <c r="AH7" s="1182"/>
      <c r="AI7" s="1182"/>
      <c r="AJ7" s="1182"/>
      <c r="AK7" s="1182"/>
      <c r="AL7" s="1182"/>
      <c r="AM7" s="1182"/>
      <c r="AN7" s="1182"/>
      <c r="AO7" s="1182"/>
      <c r="AP7" s="1182"/>
      <c r="AQ7" s="1182"/>
      <c r="AR7" s="1182"/>
      <c r="AS7" s="1182"/>
      <c r="AT7" s="1182"/>
      <c r="AU7" s="1182"/>
      <c r="AV7" s="1182"/>
      <c r="AW7" s="1182"/>
      <c r="AX7" s="1182"/>
      <c r="AY7" s="1182"/>
      <c r="AZ7" s="1182"/>
      <c r="BA7" s="1182"/>
      <c r="BB7" s="1182"/>
      <c r="BC7" s="1182"/>
      <c r="BD7" s="1182"/>
      <c r="BE7" s="1182"/>
      <c r="BF7" s="1182"/>
      <c r="BG7" s="1182"/>
      <c r="BH7" s="1182"/>
      <c r="BI7" s="1182"/>
      <c r="BJ7" s="1182"/>
      <c r="BK7" s="1182"/>
      <c r="BL7" s="1182"/>
      <c r="BM7" s="1182"/>
      <c r="BN7" s="1182"/>
      <c r="BO7" s="1182"/>
      <c r="BP7" s="1182"/>
      <c r="BQ7" s="1182"/>
      <c r="BR7" s="1182"/>
      <c r="BS7" s="1182"/>
      <c r="BT7" s="1182"/>
      <c r="BU7" s="1182"/>
      <c r="BV7" s="1182"/>
      <c r="BW7" s="1182"/>
      <c r="BX7" s="1182"/>
      <c r="BY7" s="1182"/>
      <c r="BZ7" s="1182"/>
      <c r="CA7" s="1182"/>
      <c r="CB7" s="1182"/>
      <c r="CC7" s="1182"/>
      <c r="CD7" s="1182"/>
      <c r="CE7" s="1182"/>
      <c r="CF7" s="1182"/>
      <c r="CG7" s="1182"/>
      <c r="CH7" s="1182"/>
      <c r="CI7" s="1182"/>
      <c r="CJ7" s="1182"/>
      <c r="CK7" s="1182"/>
      <c r="CL7" s="1182"/>
      <c r="CM7" s="1182"/>
      <c r="CN7" s="1182"/>
      <c r="CO7" s="1182"/>
      <c r="CP7" s="1182"/>
      <c r="CQ7" s="1182"/>
      <c r="CR7" s="1182"/>
      <c r="CS7" s="1182"/>
      <c r="CT7" s="1182"/>
      <c r="CU7" s="1182"/>
      <c r="CV7" s="1182"/>
      <c r="CW7" s="1182"/>
      <c r="CX7" s="1182"/>
      <c r="CY7" s="1182"/>
      <c r="CZ7" s="1182"/>
      <c r="DA7" s="1182"/>
      <c r="DB7" s="1182"/>
      <c r="DC7" s="1182"/>
      <c r="DD7" s="1182"/>
      <c r="DE7" s="1182"/>
      <c r="DF7" s="1182"/>
      <c r="DG7" s="1182"/>
      <c r="DH7" s="1182"/>
      <c r="DI7" s="1182"/>
      <c r="DJ7" s="1182"/>
      <c r="DK7" s="1182"/>
      <c r="DL7" s="1182"/>
      <c r="DM7" s="1182"/>
      <c r="DN7" s="1182"/>
      <c r="DO7" s="1182"/>
      <c r="DP7" s="1182"/>
      <c r="DQ7" s="1182"/>
      <c r="DR7" s="1182"/>
      <c r="DS7" s="1182"/>
      <c r="DT7" s="1182"/>
      <c r="DU7" s="1182"/>
      <c r="DV7" s="1182"/>
      <c r="DW7" s="1182"/>
      <c r="DX7" s="1182"/>
      <c r="DY7" s="1182"/>
      <c r="DZ7" s="1182"/>
      <c r="EA7" s="1182"/>
      <c r="EB7" s="1182"/>
      <c r="EC7" s="1182"/>
      <c r="ED7" s="1182"/>
      <c r="EE7" s="1182"/>
      <c r="EF7" s="1182"/>
      <c r="EG7" s="1182"/>
      <c r="EH7" s="1182"/>
      <c r="EI7" s="1182"/>
      <c r="EJ7" s="1182"/>
      <c r="EK7" s="1182"/>
      <c r="EL7" s="1182"/>
      <c r="EM7" s="1182"/>
      <c r="EN7" s="1182"/>
      <c r="EO7" s="1182"/>
      <c r="EP7" s="1182"/>
      <c r="EQ7" s="1182"/>
      <c r="ER7" s="1182"/>
      <c r="ES7" s="1182"/>
      <c r="ET7" s="1182"/>
      <c r="EU7" s="1182"/>
      <c r="EV7" s="1182"/>
      <c r="EW7" s="1182"/>
      <c r="EX7" s="1182"/>
      <c r="EY7" s="1182"/>
      <c r="EZ7" s="1182"/>
      <c r="FA7" s="1182"/>
      <c r="FB7" s="1182"/>
      <c r="FC7" s="1182"/>
      <c r="FD7" s="1182"/>
      <c r="FE7" s="1182"/>
      <c r="FF7" s="1182"/>
      <c r="FG7" s="1182"/>
      <c r="FH7" s="1182"/>
      <c r="FI7" s="1182"/>
      <c r="FJ7" s="1182"/>
      <c r="FK7" s="1182"/>
      <c r="FL7" s="1182"/>
      <c r="FM7" s="1182"/>
      <c r="FN7" s="1182"/>
      <c r="FO7" s="1182"/>
      <c r="FP7" s="1182"/>
      <c r="FQ7" s="1182"/>
      <c r="FR7" s="1182"/>
      <c r="FS7" s="1182"/>
      <c r="FT7" s="1182"/>
      <c r="FU7" s="1182"/>
      <c r="FV7" s="1182"/>
      <c r="FW7" s="1182"/>
      <c r="FX7" s="1182"/>
      <c r="FY7" s="1182"/>
      <c r="FZ7" s="1182"/>
      <c r="GA7" s="1182"/>
      <c r="GB7" s="1182"/>
      <c r="GC7" s="1182"/>
      <c r="GD7" s="1182"/>
      <c r="GE7" s="1182"/>
      <c r="GF7" s="1182"/>
      <c r="GG7" s="1182"/>
      <c r="GH7" s="1182"/>
      <c r="GI7" s="1182"/>
      <c r="GJ7" s="1182"/>
      <c r="GK7" s="1182"/>
      <c r="GL7" s="1182"/>
      <c r="GM7" s="1182"/>
      <c r="GN7" s="1182"/>
      <c r="GO7" s="1182"/>
      <c r="GP7" s="1182"/>
      <c r="GQ7" s="1182"/>
      <c r="GR7" s="1182"/>
      <c r="GS7" s="1182"/>
      <c r="GT7" s="1182"/>
      <c r="GU7" s="1182"/>
      <c r="GV7" s="1182"/>
      <c r="GW7" s="1182"/>
      <c r="GX7" s="1182"/>
      <c r="GY7" s="1182"/>
      <c r="GZ7" s="1182"/>
      <c r="HA7" s="1182"/>
      <c r="HB7" s="1182"/>
      <c r="HC7" s="1182"/>
      <c r="HD7" s="1182"/>
      <c r="HE7" s="1182"/>
      <c r="HF7" s="1182"/>
      <c r="HG7" s="1182"/>
      <c r="HH7" s="1182"/>
      <c r="HI7" s="1182"/>
      <c r="HJ7" s="1182"/>
      <c r="HK7" s="1182"/>
      <c r="HL7" s="1182"/>
      <c r="HM7" s="1182"/>
      <c r="HN7" s="1182"/>
      <c r="HO7" s="1182"/>
      <c r="HP7" s="1182"/>
      <c r="HQ7" s="1182"/>
      <c r="HR7" s="1182"/>
      <c r="HS7" s="1182"/>
      <c r="HT7" s="1182"/>
      <c r="HU7" s="1182"/>
      <c r="HV7" s="1182"/>
      <c r="HW7" s="1182"/>
      <c r="HX7" s="1182"/>
      <c r="HY7" s="1182"/>
      <c r="HZ7" s="1182"/>
      <c r="IA7" s="1182"/>
      <c r="IB7" s="1182"/>
      <c r="IC7" s="1182"/>
    </row>
    <row r="8" spans="1:240" ht="21" thickBot="1" x14ac:dyDescent="0.35">
      <c r="IC8" s="3" t="s">
        <v>239</v>
      </c>
    </row>
    <row r="9" spans="1:240" s="4" customFormat="1" ht="18.75" customHeight="1" x14ac:dyDescent="0.3">
      <c r="A9" s="1183" t="s">
        <v>2</v>
      </c>
      <c r="B9" s="1184"/>
      <c r="C9" s="1184"/>
      <c r="D9" s="1184"/>
      <c r="E9" s="1185"/>
      <c r="F9" s="1189" t="s">
        <v>113</v>
      </c>
      <c r="G9" s="1184"/>
      <c r="H9" s="1184"/>
      <c r="I9" s="1184"/>
      <c r="J9" s="1184"/>
      <c r="K9" s="1184"/>
      <c r="L9" s="1184"/>
      <c r="M9" s="1184"/>
      <c r="N9" s="1184"/>
      <c r="O9" s="1184"/>
      <c r="P9" s="1184"/>
      <c r="Q9" s="1184"/>
      <c r="R9" s="1184"/>
      <c r="S9" s="1184"/>
      <c r="T9" s="1184"/>
      <c r="U9" s="1184"/>
      <c r="V9" s="1184"/>
      <c r="W9" s="1184"/>
      <c r="X9" s="1184"/>
      <c r="Y9" s="1184"/>
      <c r="Z9" s="1184"/>
      <c r="AA9" s="1184"/>
      <c r="AB9" s="1184"/>
      <c r="AC9" s="1184"/>
      <c r="AD9" s="1184"/>
      <c r="AE9" s="1184"/>
      <c r="AF9" s="1184"/>
      <c r="AG9" s="1184"/>
      <c r="AH9" s="1184"/>
      <c r="AI9" s="1184"/>
      <c r="AJ9" s="1184"/>
      <c r="AK9" s="1184"/>
      <c r="AL9" s="1184"/>
      <c r="AM9" s="1185"/>
      <c r="AN9" s="1189" t="s">
        <v>152</v>
      </c>
      <c r="AO9" s="1184"/>
      <c r="AP9" s="1184"/>
      <c r="AQ9" s="1184"/>
      <c r="AR9" s="1184"/>
      <c r="AS9" s="1184"/>
      <c r="AT9" s="1184"/>
      <c r="AU9" s="1184"/>
      <c r="AV9" s="1184"/>
      <c r="AW9" s="1184"/>
      <c r="AX9" s="1185"/>
      <c r="AY9" s="1133" t="s">
        <v>612</v>
      </c>
      <c r="AZ9" s="1134"/>
      <c r="BA9" s="1134"/>
      <c r="BB9" s="1134"/>
      <c r="BC9" s="1134"/>
      <c r="BD9" s="1134"/>
      <c r="BE9" s="1134"/>
      <c r="BF9" s="1134"/>
      <c r="BG9" s="1134"/>
      <c r="BH9" s="1134"/>
      <c r="BI9" s="1134"/>
      <c r="BJ9" s="1134"/>
      <c r="BK9" s="1134"/>
      <c r="BL9" s="1134"/>
      <c r="BM9" s="1134"/>
      <c r="BN9" s="1134"/>
      <c r="BO9" s="1134"/>
      <c r="BP9" s="1134"/>
      <c r="BQ9" s="1134"/>
      <c r="BR9" s="1134"/>
      <c r="BS9" s="1134"/>
      <c r="BT9" s="1134"/>
      <c r="BU9" s="1134"/>
      <c r="BV9" s="1134"/>
      <c r="BW9" s="1134"/>
      <c r="BX9" s="1134"/>
      <c r="BY9" s="1134"/>
      <c r="BZ9" s="1134"/>
      <c r="CA9" s="1134"/>
      <c r="CB9" s="1134"/>
      <c r="CC9" s="1134"/>
      <c r="CD9" s="1134"/>
      <c r="CE9" s="1134"/>
      <c r="CF9" s="1134"/>
      <c r="CG9" s="1134"/>
      <c r="CH9" s="1134"/>
      <c r="CI9" s="1134"/>
      <c r="CJ9" s="1134"/>
      <c r="CK9" s="1134"/>
      <c r="CL9" s="1134"/>
      <c r="CM9" s="1134"/>
      <c r="CN9" s="1134"/>
      <c r="CO9" s="1134"/>
      <c r="CP9" s="1134"/>
      <c r="CQ9" s="1134"/>
      <c r="CR9" s="1134"/>
      <c r="CS9" s="1134"/>
      <c r="CT9" s="1134"/>
      <c r="CU9" s="1134"/>
      <c r="CV9" s="1134"/>
      <c r="CW9" s="1134"/>
      <c r="CX9" s="1134"/>
      <c r="CY9" s="1134"/>
      <c r="CZ9" s="1134"/>
      <c r="DA9" s="1134"/>
      <c r="DB9" s="1134"/>
      <c r="DC9" s="1134"/>
      <c r="DD9" s="1134"/>
      <c r="DE9" s="1134"/>
      <c r="DF9" s="1134"/>
      <c r="DG9" s="1134"/>
      <c r="DH9" s="1134"/>
      <c r="DI9" s="1134"/>
      <c r="DJ9" s="1134"/>
      <c r="DK9" s="1134"/>
      <c r="DL9" s="1134"/>
      <c r="DM9" s="1134"/>
      <c r="DN9" s="1134"/>
      <c r="DO9" s="1134"/>
      <c r="DP9" s="1134"/>
      <c r="DQ9" s="1134"/>
      <c r="DR9" s="1134"/>
      <c r="DS9" s="1134"/>
      <c r="DT9" s="1134"/>
      <c r="DU9" s="1134"/>
      <c r="DV9" s="1134"/>
      <c r="DW9" s="1134"/>
      <c r="DX9" s="1134"/>
      <c r="DY9" s="1134"/>
      <c r="DZ9" s="1134"/>
      <c r="EA9" s="1134"/>
      <c r="EB9" s="1134"/>
      <c r="EC9" s="1134"/>
      <c r="ED9" s="1134"/>
      <c r="EE9" s="1134"/>
      <c r="EF9" s="1134"/>
      <c r="EG9" s="1134"/>
      <c r="EH9" s="1134"/>
      <c r="EI9" s="1134"/>
      <c r="EJ9" s="1134"/>
      <c r="EK9" s="1134"/>
      <c r="EL9" s="1134"/>
      <c r="EM9" s="1134"/>
      <c r="EN9" s="1134"/>
      <c r="EO9" s="1134"/>
      <c r="EP9" s="1134"/>
      <c r="EQ9" s="1134"/>
      <c r="ER9" s="1134"/>
      <c r="ES9" s="1134"/>
      <c r="ET9" s="1135"/>
      <c r="EU9" s="1189" t="s">
        <v>153</v>
      </c>
      <c r="EV9" s="1184"/>
      <c r="EW9" s="1184"/>
      <c r="EX9" s="1184"/>
      <c r="EY9" s="1184"/>
      <c r="EZ9" s="1184"/>
      <c r="FA9" s="1184"/>
      <c r="FB9" s="1184"/>
      <c r="FC9" s="1184"/>
      <c r="FD9" s="1184"/>
      <c r="FE9" s="1184"/>
      <c r="FF9" s="1185"/>
      <c r="FG9" s="1133" t="s">
        <v>154</v>
      </c>
      <c r="FH9" s="1134"/>
      <c r="FI9" s="1134"/>
      <c r="FJ9" s="1134"/>
      <c r="FK9" s="1134"/>
      <c r="FL9" s="1134"/>
      <c r="FM9" s="1134"/>
      <c r="FN9" s="1134"/>
      <c r="FO9" s="1134"/>
      <c r="FP9" s="1134"/>
      <c r="FQ9" s="1134"/>
      <c r="FR9" s="1134"/>
      <c r="FS9" s="1134"/>
      <c r="FT9" s="1134"/>
      <c r="FU9" s="1134"/>
      <c r="FV9" s="1134"/>
      <c r="FW9" s="1134"/>
      <c r="FX9" s="1134"/>
      <c r="FY9" s="1134"/>
      <c r="FZ9" s="1134"/>
      <c r="GA9" s="1134"/>
      <c r="GB9" s="1134"/>
      <c r="GC9" s="1134"/>
      <c r="GD9" s="1134"/>
      <c r="GE9" s="1134"/>
      <c r="GF9" s="1134"/>
      <c r="GG9" s="1134"/>
      <c r="GH9" s="1134"/>
      <c r="GI9" s="1134"/>
      <c r="GJ9" s="1134"/>
      <c r="GK9" s="1134"/>
      <c r="GL9" s="1134"/>
      <c r="GM9" s="1134"/>
      <c r="GN9" s="1134"/>
      <c r="GO9" s="1134"/>
      <c r="GP9" s="1134"/>
      <c r="GQ9" s="1134"/>
      <c r="GR9" s="1134"/>
      <c r="GS9" s="1134"/>
      <c r="GT9" s="1135"/>
      <c r="GU9" s="1133" t="s">
        <v>155</v>
      </c>
      <c r="GV9" s="1134"/>
      <c r="GW9" s="1134"/>
      <c r="GX9" s="1134"/>
      <c r="GY9" s="1134"/>
      <c r="GZ9" s="1134"/>
      <c r="HA9" s="1134"/>
      <c r="HB9" s="1134"/>
      <c r="HC9" s="1134"/>
      <c r="HD9" s="1134"/>
      <c r="HE9" s="1134"/>
      <c r="HF9" s="1134"/>
      <c r="HG9" s="1134"/>
      <c r="HH9" s="1134"/>
      <c r="HI9" s="1134"/>
      <c r="HJ9" s="1134"/>
      <c r="HK9" s="1134"/>
      <c r="HL9" s="1134"/>
      <c r="HM9" s="1134"/>
      <c r="HN9" s="1134"/>
      <c r="HO9" s="1135"/>
      <c r="HP9" s="1189" t="s">
        <v>156</v>
      </c>
      <c r="HQ9" s="1184"/>
      <c r="HR9" s="1184"/>
      <c r="HS9" s="1184"/>
      <c r="HT9" s="1184"/>
      <c r="HU9" s="1184"/>
      <c r="HV9" s="1184"/>
      <c r="HW9" s="1184"/>
      <c r="HX9" s="1184"/>
      <c r="HY9" s="1184"/>
      <c r="HZ9" s="1184"/>
      <c r="IA9" s="1184"/>
      <c r="IB9" s="1184"/>
      <c r="IC9" s="1197"/>
    </row>
    <row r="10" spans="1:240" s="4" customFormat="1" ht="18.75" customHeight="1" x14ac:dyDescent="0.3">
      <c r="A10" s="1186"/>
      <c r="B10" s="1187"/>
      <c r="C10" s="1187"/>
      <c r="D10" s="1187"/>
      <c r="E10" s="1188"/>
      <c r="F10" s="1190"/>
      <c r="G10" s="1187"/>
      <c r="H10" s="1187"/>
      <c r="I10" s="1187"/>
      <c r="J10" s="1187"/>
      <c r="K10" s="1187"/>
      <c r="L10" s="1187"/>
      <c r="M10" s="1187"/>
      <c r="N10" s="1187"/>
      <c r="O10" s="1187"/>
      <c r="P10" s="1187"/>
      <c r="Q10" s="1187"/>
      <c r="R10" s="1187"/>
      <c r="S10" s="1187"/>
      <c r="T10" s="1187"/>
      <c r="U10" s="1187"/>
      <c r="V10" s="1187"/>
      <c r="W10" s="1187"/>
      <c r="X10" s="1187"/>
      <c r="Y10" s="1187"/>
      <c r="Z10" s="1187"/>
      <c r="AA10" s="1187"/>
      <c r="AB10" s="1187"/>
      <c r="AC10" s="1187"/>
      <c r="AD10" s="1187"/>
      <c r="AE10" s="1187"/>
      <c r="AF10" s="1187"/>
      <c r="AG10" s="1187"/>
      <c r="AH10" s="1187"/>
      <c r="AI10" s="1187"/>
      <c r="AJ10" s="1187"/>
      <c r="AK10" s="1187"/>
      <c r="AL10" s="1187"/>
      <c r="AM10" s="1188"/>
      <c r="AN10" s="1190"/>
      <c r="AO10" s="1187"/>
      <c r="AP10" s="1187"/>
      <c r="AQ10" s="1187"/>
      <c r="AR10" s="1187"/>
      <c r="AS10" s="1187"/>
      <c r="AT10" s="1187"/>
      <c r="AU10" s="1187"/>
      <c r="AV10" s="1187"/>
      <c r="AW10" s="1187"/>
      <c r="AX10" s="1188"/>
      <c r="AY10" s="1136" t="s">
        <v>105</v>
      </c>
      <c r="AZ10" s="1137"/>
      <c r="BA10" s="1137"/>
      <c r="BB10" s="1137"/>
      <c r="BC10" s="1137"/>
      <c r="BD10" s="1137"/>
      <c r="BE10" s="1137"/>
      <c r="BF10" s="1137"/>
      <c r="BG10" s="1137"/>
      <c r="BH10" s="1137"/>
      <c r="BI10" s="1137"/>
      <c r="BJ10" s="1137"/>
      <c r="BK10" s="1137"/>
      <c r="BL10" s="1137"/>
      <c r="BM10" s="1137"/>
      <c r="BN10" s="1137"/>
      <c r="BO10" s="1137"/>
      <c r="BP10" s="1137"/>
      <c r="BQ10" s="1137"/>
      <c r="BR10" s="1138"/>
      <c r="BS10" s="1136" t="s">
        <v>157</v>
      </c>
      <c r="BT10" s="1137"/>
      <c r="BU10" s="1137"/>
      <c r="BV10" s="1137"/>
      <c r="BW10" s="1137"/>
      <c r="BX10" s="1137"/>
      <c r="BY10" s="1137"/>
      <c r="BZ10" s="1137"/>
      <c r="CA10" s="1137"/>
      <c r="CB10" s="1137"/>
      <c r="CC10" s="1137"/>
      <c r="CD10" s="1137"/>
      <c r="CE10" s="1137"/>
      <c r="CF10" s="1137"/>
      <c r="CG10" s="1137"/>
      <c r="CH10" s="1137"/>
      <c r="CI10" s="1137"/>
      <c r="CJ10" s="1137"/>
      <c r="CK10" s="1137"/>
      <c r="CL10" s="1138"/>
      <c r="CM10" s="1136" t="s">
        <v>158</v>
      </c>
      <c r="CN10" s="1137"/>
      <c r="CO10" s="1137"/>
      <c r="CP10" s="1137"/>
      <c r="CQ10" s="1137"/>
      <c r="CR10" s="1137"/>
      <c r="CS10" s="1137"/>
      <c r="CT10" s="1137"/>
      <c r="CU10" s="1137"/>
      <c r="CV10" s="1137"/>
      <c r="CW10" s="1137"/>
      <c r="CX10" s="1137"/>
      <c r="CY10" s="1137"/>
      <c r="CZ10" s="1137"/>
      <c r="DA10" s="1137"/>
      <c r="DB10" s="1137"/>
      <c r="DC10" s="1137"/>
      <c r="DD10" s="1137"/>
      <c r="DE10" s="1137"/>
      <c r="DF10" s="1138"/>
      <c r="DG10" s="1136" t="s">
        <v>159</v>
      </c>
      <c r="DH10" s="1137"/>
      <c r="DI10" s="1137"/>
      <c r="DJ10" s="1137"/>
      <c r="DK10" s="1137"/>
      <c r="DL10" s="1137"/>
      <c r="DM10" s="1137"/>
      <c r="DN10" s="1137"/>
      <c r="DO10" s="1137"/>
      <c r="DP10" s="1137"/>
      <c r="DQ10" s="1137"/>
      <c r="DR10" s="1137"/>
      <c r="DS10" s="1137"/>
      <c r="DT10" s="1137"/>
      <c r="DU10" s="1137"/>
      <c r="DV10" s="1137"/>
      <c r="DW10" s="1137"/>
      <c r="DX10" s="1137"/>
      <c r="DY10" s="1137"/>
      <c r="DZ10" s="1138"/>
      <c r="EA10" s="1136" t="s">
        <v>160</v>
      </c>
      <c r="EB10" s="1137"/>
      <c r="EC10" s="1137"/>
      <c r="ED10" s="1137"/>
      <c r="EE10" s="1137"/>
      <c r="EF10" s="1137"/>
      <c r="EG10" s="1137"/>
      <c r="EH10" s="1137"/>
      <c r="EI10" s="1137"/>
      <c r="EJ10" s="1137"/>
      <c r="EK10" s="1137"/>
      <c r="EL10" s="1137"/>
      <c r="EM10" s="1137"/>
      <c r="EN10" s="1137"/>
      <c r="EO10" s="1137"/>
      <c r="EP10" s="1137"/>
      <c r="EQ10" s="1137"/>
      <c r="ER10" s="1137"/>
      <c r="ES10" s="1137"/>
      <c r="ET10" s="1138"/>
      <c r="EU10" s="1190"/>
      <c r="EV10" s="1187"/>
      <c r="EW10" s="1187"/>
      <c r="EX10" s="1187"/>
      <c r="EY10" s="1187"/>
      <c r="EZ10" s="1187"/>
      <c r="FA10" s="1187"/>
      <c r="FB10" s="1187"/>
      <c r="FC10" s="1187"/>
      <c r="FD10" s="1187"/>
      <c r="FE10" s="1187"/>
      <c r="FF10" s="1188"/>
      <c r="FG10" s="1139" t="s">
        <v>161</v>
      </c>
      <c r="FH10" s="1140"/>
      <c r="FI10" s="1140"/>
      <c r="FJ10" s="1140"/>
      <c r="FK10" s="1140"/>
      <c r="FL10" s="1140"/>
      <c r="FM10" s="1140"/>
      <c r="FN10" s="1140"/>
      <c r="FO10" s="1140"/>
      <c r="FP10" s="1139" t="s">
        <v>162</v>
      </c>
      <c r="FQ10" s="1140"/>
      <c r="FR10" s="1140"/>
      <c r="FS10" s="1140"/>
      <c r="FT10" s="1140"/>
      <c r="FU10" s="1140"/>
      <c r="FV10" s="1141"/>
      <c r="FW10" s="1136" t="s">
        <v>163</v>
      </c>
      <c r="FX10" s="1137"/>
      <c r="FY10" s="1137"/>
      <c r="FZ10" s="1137"/>
      <c r="GA10" s="1137"/>
      <c r="GB10" s="1137"/>
      <c r="GC10" s="1137"/>
      <c r="GD10" s="1137"/>
      <c r="GE10" s="1137"/>
      <c r="GF10" s="1137"/>
      <c r="GG10" s="1137"/>
      <c r="GH10" s="1137"/>
      <c r="GI10" s="1137"/>
      <c r="GJ10" s="1137"/>
      <c r="GK10" s="1137"/>
      <c r="GL10" s="1137"/>
      <c r="GM10" s="1137"/>
      <c r="GN10" s="1137"/>
      <c r="GO10" s="1137"/>
      <c r="GP10" s="1137"/>
      <c r="GQ10" s="1137"/>
      <c r="GR10" s="1137"/>
      <c r="GS10" s="1137"/>
      <c r="GT10" s="1138"/>
      <c r="GU10" s="1136" t="s">
        <v>451</v>
      </c>
      <c r="GV10" s="1137"/>
      <c r="GW10" s="1137"/>
      <c r="GX10" s="1137"/>
      <c r="GY10" s="1137"/>
      <c r="GZ10" s="1137"/>
      <c r="HA10" s="1137"/>
      <c r="HB10" s="1137"/>
      <c r="HC10" s="1137"/>
      <c r="HD10" s="1137"/>
      <c r="HE10" s="1137"/>
      <c r="HF10" s="1137"/>
      <c r="HG10" s="1137"/>
      <c r="HH10" s="1137"/>
      <c r="HI10" s="1137"/>
      <c r="HJ10" s="1137"/>
      <c r="HK10" s="1137"/>
      <c r="HL10" s="1137"/>
      <c r="HM10" s="1137"/>
      <c r="HN10" s="1137"/>
      <c r="HO10" s="1138"/>
      <c r="HP10" s="1190"/>
      <c r="HQ10" s="1187"/>
      <c r="HR10" s="1187"/>
      <c r="HS10" s="1187"/>
      <c r="HT10" s="1187"/>
      <c r="HU10" s="1187"/>
      <c r="HV10" s="1187"/>
      <c r="HW10" s="1187"/>
      <c r="HX10" s="1187"/>
      <c r="HY10" s="1187"/>
      <c r="HZ10" s="1187"/>
      <c r="IA10" s="1187"/>
      <c r="IB10" s="1187"/>
      <c r="IC10" s="1198"/>
    </row>
    <row r="11" spans="1:240" s="899" customFormat="1" ht="150" customHeight="1" x14ac:dyDescent="0.3">
      <c r="A11" s="1186"/>
      <c r="B11" s="1187"/>
      <c r="C11" s="1187"/>
      <c r="D11" s="1187"/>
      <c r="E11" s="1188"/>
      <c r="F11" s="1190"/>
      <c r="G11" s="1187"/>
      <c r="H11" s="1187"/>
      <c r="I11" s="1187"/>
      <c r="J11" s="1187"/>
      <c r="K11" s="1187"/>
      <c r="L11" s="1187"/>
      <c r="M11" s="1187"/>
      <c r="N11" s="1187"/>
      <c r="O11" s="1187"/>
      <c r="P11" s="1187"/>
      <c r="Q11" s="1187"/>
      <c r="R11" s="1187"/>
      <c r="S11" s="1187"/>
      <c r="T11" s="1187"/>
      <c r="U11" s="1187"/>
      <c r="V11" s="1187"/>
      <c r="W11" s="1187"/>
      <c r="X11" s="1187"/>
      <c r="Y11" s="1187"/>
      <c r="Z11" s="1187"/>
      <c r="AA11" s="1187"/>
      <c r="AB11" s="1187"/>
      <c r="AC11" s="1187"/>
      <c r="AD11" s="1187"/>
      <c r="AE11" s="1187"/>
      <c r="AF11" s="1187"/>
      <c r="AG11" s="1187"/>
      <c r="AH11" s="1187"/>
      <c r="AI11" s="1187"/>
      <c r="AJ11" s="1187"/>
      <c r="AK11" s="1187"/>
      <c r="AL11" s="1187"/>
      <c r="AM11" s="1188"/>
      <c r="AN11" s="1190"/>
      <c r="AO11" s="1187"/>
      <c r="AP11" s="1187"/>
      <c r="AQ11" s="1187"/>
      <c r="AR11" s="1187"/>
      <c r="AS11" s="1187"/>
      <c r="AT11" s="1187"/>
      <c r="AU11" s="1187"/>
      <c r="AV11" s="1187"/>
      <c r="AW11" s="1187"/>
      <c r="AX11" s="1188"/>
      <c r="AY11" s="1139" t="s">
        <v>164</v>
      </c>
      <c r="AZ11" s="1140"/>
      <c r="BA11" s="1140"/>
      <c r="BB11" s="1140"/>
      <c r="BC11" s="1140"/>
      <c r="BD11" s="1140"/>
      <c r="BE11" s="1140"/>
      <c r="BF11" s="1140"/>
      <c r="BG11" s="1141"/>
      <c r="BH11" s="1139" t="s">
        <v>165</v>
      </c>
      <c r="BI11" s="1140"/>
      <c r="BJ11" s="1140"/>
      <c r="BK11" s="1140"/>
      <c r="BL11" s="1140"/>
      <c r="BM11" s="1140"/>
      <c r="BN11" s="1140"/>
      <c r="BO11" s="1140"/>
      <c r="BP11" s="1140"/>
      <c r="BQ11" s="1140"/>
      <c r="BR11" s="1141"/>
      <c r="BS11" s="1139" t="s">
        <v>166</v>
      </c>
      <c r="BT11" s="1140"/>
      <c r="BU11" s="1140"/>
      <c r="BV11" s="1140"/>
      <c r="BW11" s="1140"/>
      <c r="BX11" s="1140"/>
      <c r="BY11" s="1140"/>
      <c r="BZ11" s="1140"/>
      <c r="CA11" s="1141"/>
      <c r="CB11" s="1139" t="s">
        <v>167</v>
      </c>
      <c r="CC11" s="1140"/>
      <c r="CD11" s="1140"/>
      <c r="CE11" s="1140"/>
      <c r="CF11" s="1140"/>
      <c r="CG11" s="1140"/>
      <c r="CH11" s="1140"/>
      <c r="CI11" s="1140"/>
      <c r="CJ11" s="1140"/>
      <c r="CK11" s="1140"/>
      <c r="CL11" s="1141"/>
      <c r="CM11" s="1139" t="s">
        <v>166</v>
      </c>
      <c r="CN11" s="1140"/>
      <c r="CO11" s="1140"/>
      <c r="CP11" s="1140"/>
      <c r="CQ11" s="1140"/>
      <c r="CR11" s="1140"/>
      <c r="CS11" s="1140"/>
      <c r="CT11" s="1140"/>
      <c r="CU11" s="1141"/>
      <c r="CV11" s="1139" t="s">
        <v>167</v>
      </c>
      <c r="CW11" s="1140"/>
      <c r="CX11" s="1140"/>
      <c r="CY11" s="1140"/>
      <c r="CZ11" s="1140"/>
      <c r="DA11" s="1140"/>
      <c r="DB11" s="1140"/>
      <c r="DC11" s="1140"/>
      <c r="DD11" s="1140"/>
      <c r="DE11" s="1140"/>
      <c r="DF11" s="1141"/>
      <c r="DG11" s="1139" t="s">
        <v>166</v>
      </c>
      <c r="DH11" s="1140"/>
      <c r="DI11" s="1140"/>
      <c r="DJ11" s="1140"/>
      <c r="DK11" s="1140"/>
      <c r="DL11" s="1140"/>
      <c r="DM11" s="1140"/>
      <c r="DN11" s="1140"/>
      <c r="DO11" s="1141"/>
      <c r="DP11" s="1139" t="s">
        <v>167</v>
      </c>
      <c r="DQ11" s="1140"/>
      <c r="DR11" s="1140"/>
      <c r="DS11" s="1140"/>
      <c r="DT11" s="1140"/>
      <c r="DU11" s="1140"/>
      <c r="DV11" s="1140"/>
      <c r="DW11" s="1140"/>
      <c r="DX11" s="1140"/>
      <c r="DY11" s="1140"/>
      <c r="DZ11" s="1141"/>
      <c r="EA11" s="1139" t="s">
        <v>166</v>
      </c>
      <c r="EB11" s="1140"/>
      <c r="EC11" s="1140"/>
      <c r="ED11" s="1140"/>
      <c r="EE11" s="1140"/>
      <c r="EF11" s="1140"/>
      <c r="EG11" s="1140"/>
      <c r="EH11" s="1140"/>
      <c r="EI11" s="1141"/>
      <c r="EJ11" s="1139" t="s">
        <v>167</v>
      </c>
      <c r="EK11" s="1140"/>
      <c r="EL11" s="1140"/>
      <c r="EM11" s="1140"/>
      <c r="EN11" s="1140"/>
      <c r="EO11" s="1140"/>
      <c r="EP11" s="1140"/>
      <c r="EQ11" s="1140"/>
      <c r="ER11" s="1140"/>
      <c r="ES11" s="1140"/>
      <c r="ET11" s="1141"/>
      <c r="EU11" s="1190"/>
      <c r="EV11" s="1187"/>
      <c r="EW11" s="1187"/>
      <c r="EX11" s="1187"/>
      <c r="EY11" s="1187"/>
      <c r="EZ11" s="1187"/>
      <c r="FA11" s="1187"/>
      <c r="FB11" s="1187"/>
      <c r="FC11" s="1187"/>
      <c r="FD11" s="1187"/>
      <c r="FE11" s="1187"/>
      <c r="FF11" s="1188"/>
      <c r="FG11" s="1190"/>
      <c r="FH11" s="1187"/>
      <c r="FI11" s="1187"/>
      <c r="FJ11" s="1187"/>
      <c r="FK11" s="1187"/>
      <c r="FL11" s="1187"/>
      <c r="FM11" s="1187"/>
      <c r="FN11" s="1187"/>
      <c r="FO11" s="1187"/>
      <c r="FP11" s="1190"/>
      <c r="FQ11" s="1187"/>
      <c r="FR11" s="1187"/>
      <c r="FS11" s="1187"/>
      <c r="FT11" s="1187"/>
      <c r="FU11" s="1187"/>
      <c r="FV11" s="1188"/>
      <c r="FW11" s="1191" t="s">
        <v>209</v>
      </c>
      <c r="FX11" s="1192"/>
      <c r="FY11" s="1192"/>
      <c r="FZ11" s="1192"/>
      <c r="GA11" s="1192"/>
      <c r="GB11" s="1192"/>
      <c r="GC11" s="1192"/>
      <c r="GD11" s="1192"/>
      <c r="GE11" s="1192"/>
      <c r="GF11" s="1192"/>
      <c r="GG11" s="1192"/>
      <c r="GH11" s="1193"/>
      <c r="GI11" s="1191" t="s">
        <v>210</v>
      </c>
      <c r="GJ11" s="1192"/>
      <c r="GK11" s="1192"/>
      <c r="GL11" s="1192"/>
      <c r="GM11" s="1192"/>
      <c r="GN11" s="1192"/>
      <c r="GO11" s="1192"/>
      <c r="GP11" s="1192"/>
      <c r="GQ11" s="1192"/>
      <c r="GR11" s="1192"/>
      <c r="GS11" s="1192"/>
      <c r="GT11" s="1193"/>
      <c r="GU11" s="1139" t="s">
        <v>164</v>
      </c>
      <c r="GV11" s="1140"/>
      <c r="GW11" s="1140"/>
      <c r="GX11" s="1140"/>
      <c r="GY11" s="1140"/>
      <c r="GZ11" s="1140"/>
      <c r="HA11" s="1140"/>
      <c r="HB11" s="1140"/>
      <c r="HC11" s="1140"/>
      <c r="HD11" s="1141"/>
      <c r="HE11" s="1191" t="s">
        <v>167</v>
      </c>
      <c r="HF11" s="1192"/>
      <c r="HG11" s="1192"/>
      <c r="HH11" s="1192"/>
      <c r="HI11" s="1192"/>
      <c r="HJ11" s="1192"/>
      <c r="HK11" s="1192"/>
      <c r="HL11" s="1192"/>
      <c r="HM11" s="1192"/>
      <c r="HN11" s="1192"/>
      <c r="HO11" s="1193"/>
      <c r="HP11" s="1190"/>
      <c r="HQ11" s="1187"/>
      <c r="HR11" s="1187"/>
      <c r="HS11" s="1187"/>
      <c r="HT11" s="1187"/>
      <c r="HU11" s="1187"/>
      <c r="HV11" s="1187"/>
      <c r="HW11" s="1187"/>
      <c r="HX11" s="1187"/>
      <c r="HY11" s="1187"/>
      <c r="HZ11" s="1187"/>
      <c r="IA11" s="1187"/>
      <c r="IB11" s="1187"/>
      <c r="IC11" s="1198"/>
    </row>
    <row r="12" spans="1:240" s="899" customFormat="1" ht="24" customHeight="1" thickBot="1" x14ac:dyDescent="0.35">
      <c r="A12" s="895"/>
      <c r="B12" s="761"/>
      <c r="C12" s="761"/>
      <c r="D12" s="761"/>
      <c r="E12" s="762"/>
      <c r="F12" s="764"/>
      <c r="G12" s="761"/>
      <c r="H12" s="761"/>
      <c r="I12" s="761"/>
      <c r="J12" s="761"/>
      <c r="K12" s="761"/>
      <c r="L12" s="761"/>
      <c r="M12" s="761"/>
      <c r="N12" s="761"/>
      <c r="O12" s="761"/>
      <c r="P12" s="761"/>
      <c r="Q12" s="761"/>
      <c r="R12" s="761"/>
      <c r="S12" s="761"/>
      <c r="T12" s="761"/>
      <c r="U12" s="761"/>
      <c r="V12" s="761"/>
      <c r="W12" s="761"/>
      <c r="X12" s="761"/>
      <c r="Y12" s="761"/>
      <c r="Z12" s="761"/>
      <c r="AA12" s="761"/>
      <c r="AB12" s="761"/>
      <c r="AC12" s="761"/>
      <c r="AD12" s="761"/>
      <c r="AE12" s="761"/>
      <c r="AF12" s="761"/>
      <c r="AG12" s="761"/>
      <c r="AH12" s="761"/>
      <c r="AI12" s="761"/>
      <c r="AJ12" s="761"/>
      <c r="AK12" s="761"/>
      <c r="AL12" s="761"/>
      <c r="AM12" s="762"/>
      <c r="AN12" s="764"/>
      <c r="AO12" s="761"/>
      <c r="AP12" s="761"/>
      <c r="AQ12" s="761"/>
      <c r="AR12" s="761"/>
      <c r="AS12" s="761"/>
      <c r="AT12" s="761"/>
      <c r="AU12" s="761"/>
      <c r="AV12" s="761"/>
      <c r="AW12" s="761"/>
      <c r="AX12" s="762"/>
      <c r="AY12" s="763"/>
      <c r="AZ12" s="759"/>
      <c r="BA12" s="759"/>
      <c r="BB12" s="759"/>
      <c r="BC12" s="759"/>
      <c r="BD12" s="759"/>
      <c r="BE12" s="759"/>
      <c r="BF12" s="759"/>
      <c r="BG12" s="760"/>
      <c r="BH12" s="763"/>
      <c r="BI12" s="759"/>
      <c r="BJ12" s="759"/>
      <c r="BK12" s="759"/>
      <c r="BL12" s="759"/>
      <c r="BM12" s="759"/>
      <c r="BN12" s="759"/>
      <c r="BO12" s="759"/>
      <c r="BP12" s="759"/>
      <c r="BQ12" s="759"/>
      <c r="BR12" s="760"/>
      <c r="BS12" s="763"/>
      <c r="BT12" s="759"/>
      <c r="BU12" s="759"/>
      <c r="BV12" s="759"/>
      <c r="BW12" s="759"/>
      <c r="BX12" s="759"/>
      <c r="BY12" s="759"/>
      <c r="BZ12" s="759"/>
      <c r="CA12" s="760"/>
      <c r="CB12" s="763"/>
      <c r="CC12" s="759"/>
      <c r="CD12" s="759"/>
      <c r="CE12" s="759"/>
      <c r="CF12" s="759"/>
      <c r="CG12" s="759"/>
      <c r="CH12" s="759"/>
      <c r="CI12" s="759"/>
      <c r="CJ12" s="759"/>
      <c r="CK12" s="759"/>
      <c r="CL12" s="760"/>
      <c r="CM12" s="763"/>
      <c r="CN12" s="759"/>
      <c r="CO12" s="759"/>
      <c r="CP12" s="759"/>
      <c r="CQ12" s="759"/>
      <c r="CR12" s="759"/>
      <c r="CS12" s="759"/>
      <c r="CT12" s="759"/>
      <c r="CU12" s="760"/>
      <c r="CV12" s="763"/>
      <c r="CW12" s="759"/>
      <c r="CX12" s="759"/>
      <c r="CY12" s="759"/>
      <c r="CZ12" s="759"/>
      <c r="DA12" s="759"/>
      <c r="DB12" s="759"/>
      <c r="DC12" s="759"/>
      <c r="DD12" s="759"/>
      <c r="DE12" s="759"/>
      <c r="DF12" s="760"/>
      <c r="DG12" s="763"/>
      <c r="DH12" s="759"/>
      <c r="DI12" s="759"/>
      <c r="DJ12" s="759"/>
      <c r="DK12" s="759"/>
      <c r="DL12" s="759"/>
      <c r="DM12" s="759"/>
      <c r="DN12" s="759"/>
      <c r="DO12" s="760"/>
      <c r="DP12" s="763"/>
      <c r="DQ12" s="759"/>
      <c r="DR12" s="759"/>
      <c r="DS12" s="759"/>
      <c r="DT12" s="759"/>
      <c r="DU12" s="759"/>
      <c r="DV12" s="759"/>
      <c r="DW12" s="759"/>
      <c r="DX12" s="759"/>
      <c r="DY12" s="759"/>
      <c r="DZ12" s="760"/>
      <c r="EA12" s="763"/>
      <c r="EB12" s="759"/>
      <c r="EC12" s="759"/>
      <c r="ED12" s="759"/>
      <c r="EE12" s="759"/>
      <c r="EF12" s="759"/>
      <c r="EG12" s="759"/>
      <c r="EH12" s="759"/>
      <c r="EI12" s="760"/>
      <c r="EJ12" s="763"/>
      <c r="EK12" s="759"/>
      <c r="EL12" s="759"/>
      <c r="EM12" s="759"/>
      <c r="EN12" s="759"/>
      <c r="EO12" s="759"/>
      <c r="EP12" s="759"/>
      <c r="EQ12" s="759"/>
      <c r="ER12" s="759"/>
      <c r="ES12" s="759"/>
      <c r="ET12" s="760"/>
      <c r="EU12" s="764"/>
      <c r="EV12" s="761"/>
      <c r="EW12" s="761"/>
      <c r="EX12" s="761"/>
      <c r="EY12" s="761"/>
      <c r="EZ12" s="761"/>
      <c r="FA12" s="761"/>
      <c r="FB12" s="761"/>
      <c r="FC12" s="761"/>
      <c r="FD12" s="761"/>
      <c r="FE12" s="761"/>
      <c r="FF12" s="762"/>
      <c r="FG12" s="764"/>
      <c r="FH12" s="761"/>
      <c r="FI12" s="761"/>
      <c r="FJ12" s="761"/>
      <c r="FK12" s="761"/>
      <c r="FL12" s="761"/>
      <c r="FM12" s="761"/>
      <c r="FN12" s="761"/>
      <c r="FO12" s="761"/>
      <c r="FP12" s="764"/>
      <c r="FQ12" s="761"/>
      <c r="FR12" s="761"/>
      <c r="FS12" s="761"/>
      <c r="FT12" s="761"/>
      <c r="FU12" s="761"/>
      <c r="FV12" s="762"/>
      <c r="FW12" s="896"/>
      <c r="FX12" s="897"/>
      <c r="FY12" s="897"/>
      <c r="FZ12" s="897"/>
      <c r="GA12" s="897"/>
      <c r="GB12" s="897"/>
      <c r="GC12" s="897"/>
      <c r="GD12" s="897"/>
      <c r="GE12" s="897"/>
      <c r="GF12" s="897"/>
      <c r="GG12" s="897"/>
      <c r="GH12" s="898"/>
      <c r="GI12" s="896"/>
      <c r="GJ12" s="897"/>
      <c r="GK12" s="897"/>
      <c r="GL12" s="897"/>
      <c r="GM12" s="897"/>
      <c r="GN12" s="897"/>
      <c r="GO12" s="897"/>
      <c r="GP12" s="897"/>
      <c r="GQ12" s="897"/>
      <c r="GR12" s="897"/>
      <c r="GS12" s="897"/>
      <c r="GT12" s="898"/>
      <c r="GU12" s="765" t="s">
        <v>72</v>
      </c>
      <c r="GV12" s="1142" t="s">
        <v>73</v>
      </c>
      <c r="GW12" s="1143"/>
      <c r="GX12" s="1143"/>
      <c r="GY12" s="1143"/>
      <c r="GZ12" s="1143"/>
      <c r="HA12" s="1143"/>
      <c r="HB12" s="1143"/>
      <c r="HC12" s="1143"/>
      <c r="HD12" s="1144"/>
      <c r="HE12" s="1145" t="s">
        <v>72</v>
      </c>
      <c r="HF12" s="1146"/>
      <c r="HG12" s="1146"/>
      <c r="HH12" s="1146"/>
      <c r="HI12" s="1146"/>
      <c r="HJ12" s="1146"/>
      <c r="HK12" s="1147"/>
      <c r="HL12" s="1145" t="s">
        <v>73</v>
      </c>
      <c r="HM12" s="1146"/>
      <c r="HN12" s="1146"/>
      <c r="HO12" s="1147"/>
      <c r="HP12" s="764"/>
      <c r="HQ12" s="761"/>
      <c r="HR12" s="761"/>
      <c r="HS12" s="761"/>
      <c r="HT12" s="761"/>
      <c r="HU12" s="761"/>
      <c r="HV12" s="761"/>
      <c r="HW12" s="761"/>
      <c r="HX12" s="761"/>
      <c r="HY12" s="761"/>
      <c r="HZ12" s="761"/>
      <c r="IA12" s="761"/>
      <c r="IB12" s="761"/>
      <c r="IC12" s="766"/>
    </row>
    <row r="13" spans="1:240" x14ac:dyDescent="0.3">
      <c r="A13" s="1199"/>
      <c r="B13" s="1200"/>
      <c r="C13" s="1200"/>
      <c r="D13" s="1200"/>
      <c r="E13" s="1201"/>
      <c r="F13" s="1202" t="s">
        <v>93</v>
      </c>
      <c r="G13" s="1203"/>
      <c r="H13" s="1203"/>
      <c r="I13" s="1203"/>
      <c r="J13" s="1203"/>
      <c r="K13" s="1203"/>
      <c r="L13" s="1203"/>
      <c r="M13" s="1203"/>
      <c r="N13" s="1203"/>
      <c r="O13" s="1203"/>
      <c r="P13" s="1203"/>
      <c r="Q13" s="1203"/>
      <c r="R13" s="1203"/>
      <c r="S13" s="1203"/>
      <c r="T13" s="1203"/>
      <c r="U13" s="1203"/>
      <c r="V13" s="1203"/>
      <c r="W13" s="1203"/>
      <c r="X13" s="1203"/>
      <c r="Y13" s="1203"/>
      <c r="Z13" s="1203"/>
      <c r="AA13" s="1203"/>
      <c r="AB13" s="1203"/>
      <c r="AC13" s="1203"/>
      <c r="AD13" s="1203"/>
      <c r="AE13" s="1203"/>
      <c r="AF13" s="1203"/>
      <c r="AG13" s="1203"/>
      <c r="AH13" s="1203"/>
      <c r="AI13" s="1203"/>
      <c r="AJ13" s="1203"/>
      <c r="AK13" s="1203"/>
      <c r="AL13" s="1203"/>
      <c r="AM13" s="1204"/>
      <c r="AN13" s="1205">
        <f>AN14+AN81</f>
        <v>0</v>
      </c>
      <c r="AO13" s="1206"/>
      <c r="AP13" s="1206"/>
      <c r="AQ13" s="1206"/>
      <c r="AR13" s="1206"/>
      <c r="AS13" s="1206"/>
      <c r="AT13" s="1206"/>
      <c r="AU13" s="1206"/>
      <c r="AV13" s="1206"/>
      <c r="AW13" s="1206"/>
      <c r="AX13" s="1207"/>
      <c r="AY13" s="1208">
        <f>AY14+AN81</f>
        <v>34.756424082399995</v>
      </c>
      <c r="AZ13" s="1203"/>
      <c r="BA13" s="1203"/>
      <c r="BB13" s="1203"/>
      <c r="BC13" s="1203"/>
      <c r="BD13" s="1203"/>
      <c r="BE13" s="1203"/>
      <c r="BF13" s="1203"/>
      <c r="BG13" s="1204"/>
      <c r="BH13" s="1208">
        <f>BH14+AY82</f>
        <v>17.18379917</v>
      </c>
      <c r="BI13" s="1209"/>
      <c r="BJ13" s="1209"/>
      <c r="BK13" s="1209"/>
      <c r="BL13" s="1209"/>
      <c r="BM13" s="1209"/>
      <c r="BN13" s="1209"/>
      <c r="BO13" s="1209"/>
      <c r="BP13" s="1209"/>
      <c r="BQ13" s="1209"/>
      <c r="BR13" s="1210"/>
      <c r="BS13" s="1205">
        <f>BS14+BS81</f>
        <v>0</v>
      </c>
      <c r="BT13" s="1203"/>
      <c r="BU13" s="1203"/>
      <c r="BV13" s="1203"/>
      <c r="BW13" s="1203"/>
      <c r="BX13" s="1203"/>
      <c r="BY13" s="1203"/>
      <c r="BZ13" s="1203"/>
      <c r="CA13" s="1204"/>
      <c r="CB13" s="1205">
        <f>CB14+CB81</f>
        <v>0</v>
      </c>
      <c r="CC13" s="1206"/>
      <c r="CD13" s="1206"/>
      <c r="CE13" s="1206"/>
      <c r="CF13" s="1206"/>
      <c r="CG13" s="1206"/>
      <c r="CH13" s="1206"/>
      <c r="CI13" s="1206"/>
      <c r="CJ13" s="1206"/>
      <c r="CK13" s="1206"/>
      <c r="CL13" s="1207"/>
      <c r="CM13" s="1205">
        <f>CM14+CM81</f>
        <v>0</v>
      </c>
      <c r="CN13" s="1206"/>
      <c r="CO13" s="1206"/>
      <c r="CP13" s="1206"/>
      <c r="CQ13" s="1206"/>
      <c r="CR13" s="1206"/>
      <c r="CS13" s="1206"/>
      <c r="CT13" s="1206"/>
      <c r="CU13" s="1207"/>
      <c r="CV13" s="1205">
        <f>CV14+CV81</f>
        <v>0</v>
      </c>
      <c r="CW13" s="1206"/>
      <c r="CX13" s="1206"/>
      <c r="CY13" s="1206"/>
      <c r="CZ13" s="1206"/>
      <c r="DA13" s="1206"/>
      <c r="DB13" s="1206"/>
      <c r="DC13" s="1206"/>
      <c r="DD13" s="1206"/>
      <c r="DE13" s="1206"/>
      <c r="DF13" s="1207"/>
      <c r="DG13" s="1205">
        <f>DG14+DG81</f>
        <v>0</v>
      </c>
      <c r="DH13" s="1206"/>
      <c r="DI13" s="1206"/>
      <c r="DJ13" s="1206"/>
      <c r="DK13" s="1206"/>
      <c r="DL13" s="1206"/>
      <c r="DM13" s="1206"/>
      <c r="DN13" s="1206"/>
      <c r="DO13" s="1207"/>
      <c r="DP13" s="1205">
        <f>DP14+DP81</f>
        <v>0</v>
      </c>
      <c r="DQ13" s="1206"/>
      <c r="DR13" s="1206"/>
      <c r="DS13" s="1206"/>
      <c r="DT13" s="1206"/>
      <c r="DU13" s="1206"/>
      <c r="DV13" s="1206"/>
      <c r="DW13" s="1206"/>
      <c r="DX13" s="1206"/>
      <c r="DY13" s="1206"/>
      <c r="DZ13" s="1207"/>
      <c r="EA13" s="1208">
        <f>EA14+EA81</f>
        <v>34.756424082399995</v>
      </c>
      <c r="EB13" s="1203"/>
      <c r="EC13" s="1203"/>
      <c r="ED13" s="1203"/>
      <c r="EE13" s="1203"/>
      <c r="EF13" s="1203"/>
      <c r="EG13" s="1203"/>
      <c r="EH13" s="1203"/>
      <c r="EI13" s="1204"/>
      <c r="EJ13" s="1208">
        <f>EJ14+EJ81</f>
        <v>17.18379917</v>
      </c>
      <c r="EK13" s="1209"/>
      <c r="EL13" s="1209"/>
      <c r="EM13" s="1209"/>
      <c r="EN13" s="1209"/>
      <c r="EO13" s="1209"/>
      <c r="EP13" s="1209"/>
      <c r="EQ13" s="1209"/>
      <c r="ER13" s="1209"/>
      <c r="ES13" s="1209"/>
      <c r="ET13" s="1210"/>
      <c r="EU13" s="1208">
        <f>EU14+EU81</f>
        <v>0</v>
      </c>
      <c r="EV13" s="1209"/>
      <c r="EW13" s="1209"/>
      <c r="EX13" s="1209"/>
      <c r="EY13" s="1209"/>
      <c r="EZ13" s="1209"/>
      <c r="FA13" s="1209"/>
      <c r="FB13" s="1209"/>
      <c r="FC13" s="1209"/>
      <c r="FD13" s="1209"/>
      <c r="FE13" s="1209"/>
      <c r="FF13" s="1210"/>
      <c r="FG13" s="1208">
        <f>FG14+FG81</f>
        <v>17.572624912400002</v>
      </c>
      <c r="FH13" s="1203"/>
      <c r="FI13" s="1203"/>
      <c r="FJ13" s="1203"/>
      <c r="FK13" s="1203"/>
      <c r="FL13" s="1203"/>
      <c r="FM13" s="1203"/>
      <c r="FN13" s="1203"/>
      <c r="FO13" s="1204"/>
      <c r="FP13" s="1216">
        <f>FG13/EA13</f>
        <v>0.50559358093741447</v>
      </c>
      <c r="FQ13" s="1217"/>
      <c r="FR13" s="1217"/>
      <c r="FS13" s="1217"/>
      <c r="FT13" s="1217"/>
      <c r="FU13" s="1217"/>
      <c r="FV13" s="1218"/>
      <c r="FW13" s="1219"/>
      <c r="FX13" s="1209"/>
      <c r="FY13" s="1209"/>
      <c r="FZ13" s="1209"/>
      <c r="GA13" s="1209"/>
      <c r="GB13" s="1209"/>
      <c r="GC13" s="1209"/>
      <c r="GD13" s="1209"/>
      <c r="GE13" s="1209"/>
      <c r="GF13" s="1209"/>
      <c r="GG13" s="1209"/>
      <c r="GH13" s="1210"/>
      <c r="GI13" s="1219"/>
      <c r="GJ13" s="1209"/>
      <c r="GK13" s="1209"/>
      <c r="GL13" s="1209"/>
      <c r="GM13" s="1209"/>
      <c r="GN13" s="1209"/>
      <c r="GO13" s="1209"/>
      <c r="GP13" s="1209"/>
      <c r="GQ13" s="1209"/>
      <c r="GR13" s="1209"/>
      <c r="GS13" s="1209"/>
      <c r="GT13" s="1210"/>
      <c r="GU13" s="767">
        <f>GU14+GU77</f>
        <v>0</v>
      </c>
      <c r="GV13" s="1258">
        <f>GV14+GV77</f>
        <v>1.6</v>
      </c>
      <c r="GW13" s="1203"/>
      <c r="GX13" s="1203"/>
      <c r="GY13" s="1203"/>
      <c r="GZ13" s="1203"/>
      <c r="HA13" s="1203"/>
      <c r="HB13" s="1203"/>
      <c r="HC13" s="1203"/>
      <c r="HD13" s="1204"/>
      <c r="HE13" s="1258">
        <f>HE14</f>
        <v>8.3899999999999988</v>
      </c>
      <c r="HF13" s="1209"/>
      <c r="HG13" s="1209"/>
      <c r="HH13" s="1209"/>
      <c r="HI13" s="1209"/>
      <c r="HJ13" s="1209"/>
      <c r="HK13" s="1210"/>
      <c r="HL13" s="1219">
        <f>HL14</f>
        <v>0</v>
      </c>
      <c r="HM13" s="1209"/>
      <c r="HN13" s="1209"/>
      <c r="HO13" s="1210"/>
      <c r="HP13" s="1255"/>
      <c r="HQ13" s="1256"/>
      <c r="HR13" s="1256"/>
      <c r="HS13" s="1256"/>
      <c r="HT13" s="1256"/>
      <c r="HU13" s="1256"/>
      <c r="HV13" s="1256"/>
      <c r="HW13" s="1256"/>
      <c r="HX13" s="1256"/>
      <c r="HY13" s="1256"/>
      <c r="HZ13" s="1256"/>
      <c r="IA13" s="1256"/>
      <c r="IB13" s="1256"/>
      <c r="IC13" s="1257"/>
    </row>
    <row r="14" spans="1:240" s="454" customFormat="1" x14ac:dyDescent="0.3">
      <c r="A14" s="1228" t="s">
        <v>168</v>
      </c>
      <c r="B14" s="1229"/>
      <c r="C14" s="1229"/>
      <c r="D14" s="1229"/>
      <c r="E14" s="1230"/>
      <c r="F14" s="1231" t="s">
        <v>169</v>
      </c>
      <c r="G14" s="1232"/>
      <c r="H14" s="1232"/>
      <c r="I14" s="1232"/>
      <c r="J14" s="1232"/>
      <c r="K14" s="1232"/>
      <c r="L14" s="1232"/>
      <c r="M14" s="1232"/>
      <c r="N14" s="1232"/>
      <c r="O14" s="1232"/>
      <c r="P14" s="1232"/>
      <c r="Q14" s="1232"/>
      <c r="R14" s="1232"/>
      <c r="S14" s="1232"/>
      <c r="T14" s="1232"/>
      <c r="U14" s="1232"/>
      <c r="V14" s="1232"/>
      <c r="W14" s="1232"/>
      <c r="X14" s="1232"/>
      <c r="Y14" s="1232"/>
      <c r="Z14" s="1232"/>
      <c r="AA14" s="1232"/>
      <c r="AB14" s="1232"/>
      <c r="AC14" s="1232"/>
      <c r="AD14" s="1232"/>
      <c r="AE14" s="1232"/>
      <c r="AF14" s="1232"/>
      <c r="AG14" s="1232"/>
      <c r="AH14" s="1232"/>
      <c r="AI14" s="1232"/>
      <c r="AJ14" s="1232"/>
      <c r="AK14" s="1232"/>
      <c r="AL14" s="1232"/>
      <c r="AM14" s="1233"/>
      <c r="AN14" s="1234">
        <f>AN15+AN74+AN76+AN77</f>
        <v>0</v>
      </c>
      <c r="AO14" s="1235"/>
      <c r="AP14" s="1235"/>
      <c r="AQ14" s="1235"/>
      <c r="AR14" s="1235"/>
      <c r="AS14" s="1235"/>
      <c r="AT14" s="1235"/>
      <c r="AU14" s="1235"/>
      <c r="AV14" s="1235"/>
      <c r="AW14" s="1235"/>
      <c r="AX14" s="1236"/>
      <c r="AY14" s="1225">
        <f>AY15+AN74+AN76+AN77</f>
        <v>34.756424082399995</v>
      </c>
      <c r="AZ14" s="1237"/>
      <c r="BA14" s="1237"/>
      <c r="BB14" s="1237"/>
      <c r="BC14" s="1237"/>
      <c r="BD14" s="1237"/>
      <c r="BE14" s="1237"/>
      <c r="BF14" s="1237"/>
      <c r="BG14" s="1238"/>
      <c r="BH14" s="1225">
        <f>BH15+BH74+BH76</f>
        <v>17.18379917</v>
      </c>
      <c r="BI14" s="1226"/>
      <c r="BJ14" s="1226"/>
      <c r="BK14" s="1226"/>
      <c r="BL14" s="1226"/>
      <c r="BM14" s="1226"/>
      <c r="BN14" s="1226"/>
      <c r="BO14" s="1226"/>
      <c r="BP14" s="1226"/>
      <c r="BQ14" s="1226"/>
      <c r="BR14" s="1227"/>
      <c r="BS14" s="1259">
        <f>BS15+BS74+BS76</f>
        <v>0</v>
      </c>
      <c r="BT14" s="1226"/>
      <c r="BU14" s="1226"/>
      <c r="BV14" s="1226"/>
      <c r="BW14" s="1226"/>
      <c r="BX14" s="1226"/>
      <c r="BY14" s="1226"/>
      <c r="BZ14" s="1226"/>
      <c r="CA14" s="1227"/>
      <c r="CB14" s="1259">
        <f>CB15+CB74+CB76</f>
        <v>0</v>
      </c>
      <c r="CC14" s="1226"/>
      <c r="CD14" s="1226"/>
      <c r="CE14" s="1226"/>
      <c r="CF14" s="1226"/>
      <c r="CG14" s="1226"/>
      <c r="CH14" s="1226"/>
      <c r="CI14" s="1226"/>
      <c r="CJ14" s="1226"/>
      <c r="CK14" s="1226"/>
      <c r="CL14" s="1227"/>
      <c r="CM14" s="1259">
        <f>CM15+CM74+CM76+CM77</f>
        <v>0</v>
      </c>
      <c r="CN14" s="1226"/>
      <c r="CO14" s="1226"/>
      <c r="CP14" s="1226"/>
      <c r="CQ14" s="1226"/>
      <c r="CR14" s="1226"/>
      <c r="CS14" s="1226"/>
      <c r="CT14" s="1226"/>
      <c r="CU14" s="1227"/>
      <c r="CV14" s="1259">
        <f>CV15+CV74+CV76+CV77</f>
        <v>0</v>
      </c>
      <c r="CW14" s="1226"/>
      <c r="CX14" s="1226"/>
      <c r="CY14" s="1226"/>
      <c r="CZ14" s="1226"/>
      <c r="DA14" s="1226"/>
      <c r="DB14" s="1226"/>
      <c r="DC14" s="1226"/>
      <c r="DD14" s="1226"/>
      <c r="DE14" s="1226"/>
      <c r="DF14" s="1227"/>
      <c r="DG14" s="1259">
        <f>DG15+DG74+DG76+DG77</f>
        <v>0</v>
      </c>
      <c r="DH14" s="1226"/>
      <c r="DI14" s="1226"/>
      <c r="DJ14" s="1226"/>
      <c r="DK14" s="1226"/>
      <c r="DL14" s="1226"/>
      <c r="DM14" s="1226"/>
      <c r="DN14" s="1226"/>
      <c r="DO14" s="1227"/>
      <c r="DP14" s="1234">
        <f>DP15+DP74+DP76+DP77</f>
        <v>0</v>
      </c>
      <c r="DQ14" s="1223"/>
      <c r="DR14" s="1223"/>
      <c r="DS14" s="1223"/>
      <c r="DT14" s="1223"/>
      <c r="DU14" s="1223"/>
      <c r="DV14" s="1223"/>
      <c r="DW14" s="1223"/>
      <c r="DX14" s="1223"/>
      <c r="DY14" s="1223"/>
      <c r="DZ14" s="1224"/>
      <c r="EA14" s="1220">
        <f>EA15+EA74+EA76+EA77</f>
        <v>34.756424082399995</v>
      </c>
      <c r="EB14" s="1221"/>
      <c r="EC14" s="1221"/>
      <c r="ED14" s="1221"/>
      <c r="EE14" s="1221"/>
      <c r="EF14" s="1221"/>
      <c r="EG14" s="1221"/>
      <c r="EH14" s="1221"/>
      <c r="EI14" s="1222"/>
      <c r="EJ14" s="1220">
        <f>EJ15+EJ74+EJ76+EJ77</f>
        <v>17.18379917</v>
      </c>
      <c r="EK14" s="1223"/>
      <c r="EL14" s="1223"/>
      <c r="EM14" s="1223"/>
      <c r="EN14" s="1223"/>
      <c r="EO14" s="1223"/>
      <c r="EP14" s="1223"/>
      <c r="EQ14" s="1223"/>
      <c r="ER14" s="1223"/>
      <c r="ES14" s="1223"/>
      <c r="ET14" s="1224"/>
      <c r="EU14" s="1220">
        <f>EU15+EU74+EU76+EU77</f>
        <v>0</v>
      </c>
      <c r="EV14" s="1223"/>
      <c r="EW14" s="1223"/>
      <c r="EX14" s="1223"/>
      <c r="EY14" s="1223"/>
      <c r="EZ14" s="1223"/>
      <c r="FA14" s="1223"/>
      <c r="FB14" s="1223"/>
      <c r="FC14" s="1223"/>
      <c r="FD14" s="1223"/>
      <c r="FE14" s="1223"/>
      <c r="FF14" s="1224"/>
      <c r="FG14" s="1220">
        <f>FG15+FG74+FG76+FG77</f>
        <v>17.572624912400002</v>
      </c>
      <c r="FH14" s="1247"/>
      <c r="FI14" s="1247"/>
      <c r="FJ14" s="1247"/>
      <c r="FK14" s="1247"/>
      <c r="FL14" s="1247"/>
      <c r="FM14" s="1247"/>
      <c r="FN14" s="1247"/>
      <c r="FO14" s="1248"/>
      <c r="FP14" s="1242">
        <f>FG14/EA14</f>
        <v>0.50559358093741447</v>
      </c>
      <c r="FQ14" s="1243"/>
      <c r="FR14" s="1243"/>
      <c r="FS14" s="1243"/>
      <c r="FT14" s="1243"/>
      <c r="FU14" s="1243"/>
      <c r="FV14" s="1244"/>
      <c r="FW14" s="1245"/>
      <c r="FX14" s="1223"/>
      <c r="FY14" s="1223"/>
      <c r="FZ14" s="1223"/>
      <c r="GA14" s="1223"/>
      <c r="GB14" s="1223"/>
      <c r="GC14" s="1223"/>
      <c r="GD14" s="1223"/>
      <c r="GE14" s="1223"/>
      <c r="GF14" s="1223"/>
      <c r="GG14" s="1223"/>
      <c r="GH14" s="1224"/>
      <c r="GI14" s="1245"/>
      <c r="GJ14" s="1223"/>
      <c r="GK14" s="1223"/>
      <c r="GL14" s="1223"/>
      <c r="GM14" s="1223"/>
      <c r="GN14" s="1223"/>
      <c r="GO14" s="1223"/>
      <c r="GP14" s="1223"/>
      <c r="GQ14" s="1223"/>
      <c r="GR14" s="1223"/>
      <c r="GS14" s="1223"/>
      <c r="GT14" s="1224"/>
      <c r="GU14" s="768">
        <f>GU15</f>
        <v>0</v>
      </c>
      <c r="GV14" s="1246">
        <f>GV15</f>
        <v>1.6</v>
      </c>
      <c r="GW14" s="1247"/>
      <c r="GX14" s="1247"/>
      <c r="GY14" s="1247"/>
      <c r="GZ14" s="1247"/>
      <c r="HA14" s="1247"/>
      <c r="HB14" s="1247"/>
      <c r="HC14" s="1247"/>
      <c r="HD14" s="1248"/>
      <c r="HE14" s="1246">
        <f>HE15</f>
        <v>8.3899999999999988</v>
      </c>
      <c r="HF14" s="1263"/>
      <c r="HG14" s="1263"/>
      <c r="HH14" s="1263"/>
      <c r="HI14" s="1263"/>
      <c r="HJ14" s="1263"/>
      <c r="HK14" s="1264"/>
      <c r="HL14" s="1223">
        <f>HL15</f>
        <v>0</v>
      </c>
      <c r="HM14" s="1223"/>
      <c r="HN14" s="1223"/>
      <c r="HO14" s="1224"/>
      <c r="HP14" s="1239"/>
      <c r="HQ14" s="1240"/>
      <c r="HR14" s="1240"/>
      <c r="HS14" s="1240"/>
      <c r="HT14" s="1240"/>
      <c r="HU14" s="1240"/>
      <c r="HV14" s="1240"/>
      <c r="HW14" s="1240"/>
      <c r="HX14" s="1240"/>
      <c r="HY14" s="1240"/>
      <c r="HZ14" s="1240"/>
      <c r="IA14" s="1240"/>
      <c r="IB14" s="1240"/>
      <c r="IC14" s="1241"/>
    </row>
    <row r="15" spans="1:240" x14ac:dyDescent="0.3">
      <c r="A15" s="1249" t="s">
        <v>91</v>
      </c>
      <c r="B15" s="1250"/>
      <c r="C15" s="1250"/>
      <c r="D15" s="1250"/>
      <c r="E15" s="1251"/>
      <c r="F15" s="1252" t="s">
        <v>78</v>
      </c>
      <c r="G15" s="1253"/>
      <c r="H15" s="1253"/>
      <c r="I15" s="1253"/>
      <c r="J15" s="1253"/>
      <c r="K15" s="1253"/>
      <c r="L15" s="1253"/>
      <c r="M15" s="1253"/>
      <c r="N15" s="1253"/>
      <c r="O15" s="1253"/>
      <c r="P15" s="1253"/>
      <c r="Q15" s="1253"/>
      <c r="R15" s="1253"/>
      <c r="S15" s="1253"/>
      <c r="T15" s="1253"/>
      <c r="U15" s="1253"/>
      <c r="V15" s="1253"/>
      <c r="W15" s="1253"/>
      <c r="X15" s="1253"/>
      <c r="Y15" s="1253"/>
      <c r="Z15" s="1253"/>
      <c r="AA15" s="1253"/>
      <c r="AB15" s="1253"/>
      <c r="AC15" s="1253"/>
      <c r="AD15" s="1253"/>
      <c r="AE15" s="1253"/>
      <c r="AF15" s="1253"/>
      <c r="AG15" s="1253"/>
      <c r="AH15" s="1253"/>
      <c r="AI15" s="1253"/>
      <c r="AJ15" s="1253"/>
      <c r="AK15" s="1253"/>
      <c r="AL15" s="1253"/>
      <c r="AM15" s="1254"/>
      <c r="AN15" s="1174">
        <f>AN16+AN21+AN26+AN27+AN32+AN37+AN42+AN45+AN49</f>
        <v>0</v>
      </c>
      <c r="AO15" s="1175"/>
      <c r="AP15" s="1175"/>
      <c r="AQ15" s="1175"/>
      <c r="AR15" s="1175"/>
      <c r="AS15" s="1175"/>
      <c r="AT15" s="1175"/>
      <c r="AU15" s="1175"/>
      <c r="AV15" s="1175"/>
      <c r="AW15" s="1175"/>
      <c r="AX15" s="1176"/>
      <c r="AY15" s="1194">
        <f>AY16+AY21+AY26+AY27+AY32+AY37</f>
        <v>34.756424082399995</v>
      </c>
      <c r="AZ15" s="1195"/>
      <c r="BA15" s="1195"/>
      <c r="BB15" s="1195"/>
      <c r="BC15" s="1195"/>
      <c r="BD15" s="1195"/>
      <c r="BE15" s="1195"/>
      <c r="BF15" s="1195"/>
      <c r="BG15" s="1196"/>
      <c r="BH15" s="1194">
        <f>BH42+BH45+BH49+BH53+BH57+BH58+BH70</f>
        <v>17.18379917</v>
      </c>
      <c r="BI15" s="1195"/>
      <c r="BJ15" s="1195"/>
      <c r="BK15" s="1195"/>
      <c r="BL15" s="1195"/>
      <c r="BM15" s="1195"/>
      <c r="BN15" s="1195"/>
      <c r="BO15" s="1195"/>
      <c r="BP15" s="1195"/>
      <c r="BQ15" s="1195"/>
      <c r="BR15" s="1196"/>
      <c r="BS15" s="1194">
        <f>BS16+BS21+BS26+BS27+BS32+BS37</f>
        <v>0</v>
      </c>
      <c r="BT15" s="1195"/>
      <c r="BU15" s="1195"/>
      <c r="BV15" s="1195"/>
      <c r="BW15" s="1195"/>
      <c r="BX15" s="1195"/>
      <c r="BY15" s="1195"/>
      <c r="BZ15" s="1195"/>
      <c r="CA15" s="1196"/>
      <c r="CB15" s="1194">
        <f>CB42+CB45+CB49+CB53+CB57+CB58+CB70</f>
        <v>0</v>
      </c>
      <c r="CC15" s="1195"/>
      <c r="CD15" s="1195"/>
      <c r="CE15" s="1195"/>
      <c r="CF15" s="1195"/>
      <c r="CG15" s="1195"/>
      <c r="CH15" s="1195"/>
      <c r="CI15" s="1195"/>
      <c r="CJ15" s="1195"/>
      <c r="CK15" s="1195"/>
      <c r="CL15" s="1196"/>
      <c r="CM15" s="1194">
        <f>CM16+CM21+CM26+CM27+CM32+CM37</f>
        <v>0</v>
      </c>
      <c r="CN15" s="1195"/>
      <c r="CO15" s="1195"/>
      <c r="CP15" s="1195"/>
      <c r="CQ15" s="1195"/>
      <c r="CR15" s="1195"/>
      <c r="CS15" s="1195"/>
      <c r="CT15" s="1195"/>
      <c r="CU15" s="1196"/>
      <c r="CV15" s="1194">
        <f>CV42+CV45+CV49+CV53+CV57+CV58</f>
        <v>0</v>
      </c>
      <c r="CW15" s="1195"/>
      <c r="CX15" s="1195"/>
      <c r="CY15" s="1195"/>
      <c r="CZ15" s="1195"/>
      <c r="DA15" s="1195"/>
      <c r="DB15" s="1195"/>
      <c r="DC15" s="1195"/>
      <c r="DD15" s="1195"/>
      <c r="DE15" s="1195"/>
      <c r="DF15" s="1196"/>
      <c r="DG15" s="1194">
        <f>DG16+DG21+DG26+DG27+DG32+DG37</f>
        <v>0</v>
      </c>
      <c r="DH15" s="1195"/>
      <c r="DI15" s="1195"/>
      <c r="DJ15" s="1195"/>
      <c r="DK15" s="1195"/>
      <c r="DL15" s="1195"/>
      <c r="DM15" s="1195"/>
      <c r="DN15" s="1195"/>
      <c r="DO15" s="1196"/>
      <c r="DP15" s="1194">
        <f>DP42+DP45+DP49+DP53+DP57+DP58</f>
        <v>0</v>
      </c>
      <c r="DQ15" s="1195"/>
      <c r="DR15" s="1195"/>
      <c r="DS15" s="1195"/>
      <c r="DT15" s="1195"/>
      <c r="DU15" s="1195"/>
      <c r="DV15" s="1195"/>
      <c r="DW15" s="1195"/>
      <c r="DX15" s="1195"/>
      <c r="DY15" s="1195"/>
      <c r="DZ15" s="1196"/>
      <c r="EA15" s="1194">
        <f>EA16+EA21+EA26+EA27+EA32+EA37</f>
        <v>34.756424082399995</v>
      </c>
      <c r="EB15" s="1195"/>
      <c r="EC15" s="1195"/>
      <c r="ED15" s="1195"/>
      <c r="EE15" s="1195"/>
      <c r="EF15" s="1195"/>
      <c r="EG15" s="1195"/>
      <c r="EH15" s="1195"/>
      <c r="EI15" s="1196"/>
      <c r="EJ15" s="1194">
        <f>EJ42+EJ45+EJ49+EJ53+EJ57+EJ58+EJ70</f>
        <v>17.18379917</v>
      </c>
      <c r="EK15" s="1195"/>
      <c r="EL15" s="1195"/>
      <c r="EM15" s="1195"/>
      <c r="EN15" s="1195"/>
      <c r="EO15" s="1195"/>
      <c r="EP15" s="1195"/>
      <c r="EQ15" s="1195"/>
      <c r="ER15" s="1195"/>
      <c r="ES15" s="1195"/>
      <c r="ET15" s="1196"/>
      <c r="EU15" s="1194">
        <f>EU16+EU21+EU26+EU27+EU32+EU37+EU42+EU45+EU49+EU53+EU57+EU58</f>
        <v>0</v>
      </c>
      <c r="EV15" s="1212"/>
      <c r="EW15" s="1212"/>
      <c r="EX15" s="1212"/>
      <c r="EY15" s="1212"/>
      <c r="EZ15" s="1212"/>
      <c r="FA15" s="1212"/>
      <c r="FB15" s="1212"/>
      <c r="FC15" s="1212"/>
      <c r="FD15" s="1212"/>
      <c r="FE15" s="1212"/>
      <c r="FF15" s="1213"/>
      <c r="FG15" s="1194">
        <f>FG16+FG21+FG26+FG27+FG32+FG37+FG42+FG45+FG49+FG53+FG57+FG58+FG70</f>
        <v>17.572624912400002</v>
      </c>
      <c r="FH15" s="1214"/>
      <c r="FI15" s="1214"/>
      <c r="FJ15" s="1214"/>
      <c r="FK15" s="1214"/>
      <c r="FL15" s="1214"/>
      <c r="FM15" s="1214"/>
      <c r="FN15" s="1214"/>
      <c r="FO15" s="1215"/>
      <c r="FP15" s="1268">
        <f>FG15/EA15</f>
        <v>0.50559358093741447</v>
      </c>
      <c r="FQ15" s="1269"/>
      <c r="FR15" s="1269"/>
      <c r="FS15" s="1269"/>
      <c r="FT15" s="1269"/>
      <c r="FU15" s="1269"/>
      <c r="FV15" s="1270"/>
      <c r="FW15" s="1211"/>
      <c r="FX15" s="1212"/>
      <c r="FY15" s="1212"/>
      <c r="FZ15" s="1212"/>
      <c r="GA15" s="1212"/>
      <c r="GB15" s="1212"/>
      <c r="GC15" s="1212"/>
      <c r="GD15" s="1212"/>
      <c r="GE15" s="1212"/>
      <c r="GF15" s="1212"/>
      <c r="GG15" s="1212"/>
      <c r="GH15" s="1213"/>
      <c r="GI15" s="1211"/>
      <c r="GJ15" s="1212"/>
      <c r="GK15" s="1212"/>
      <c r="GL15" s="1212"/>
      <c r="GM15" s="1212"/>
      <c r="GN15" s="1212"/>
      <c r="GO15" s="1212"/>
      <c r="GP15" s="1212"/>
      <c r="GQ15" s="1212"/>
      <c r="GR15" s="1212"/>
      <c r="GS15" s="1212"/>
      <c r="GT15" s="1213"/>
      <c r="GU15" s="769">
        <v>0</v>
      </c>
      <c r="GV15" s="1265">
        <f>GU16+GU21+GU26+GU27+GU32+GU37</f>
        <v>1.6</v>
      </c>
      <c r="GW15" s="1266"/>
      <c r="GX15" s="1266"/>
      <c r="GY15" s="1266"/>
      <c r="GZ15" s="1266"/>
      <c r="HA15" s="1266"/>
      <c r="HB15" s="1266"/>
      <c r="HC15" s="1266"/>
      <c r="HD15" s="1267"/>
      <c r="HE15" s="1265">
        <f>HE42+HE45+HE49+HE53</f>
        <v>8.3899999999999988</v>
      </c>
      <c r="HF15" s="1266"/>
      <c r="HG15" s="1266"/>
      <c r="HH15" s="1266"/>
      <c r="HI15" s="1266"/>
      <c r="HJ15" s="1266"/>
      <c r="HK15" s="1267"/>
      <c r="HL15" s="1212">
        <v>0</v>
      </c>
      <c r="HM15" s="1212"/>
      <c r="HN15" s="1212"/>
      <c r="HO15" s="1213"/>
      <c r="HP15" s="1260"/>
      <c r="HQ15" s="1261"/>
      <c r="HR15" s="1261"/>
      <c r="HS15" s="1261"/>
      <c r="HT15" s="1261"/>
      <c r="HU15" s="1261"/>
      <c r="HV15" s="1261"/>
      <c r="HW15" s="1261"/>
      <c r="HX15" s="1261"/>
      <c r="HY15" s="1261"/>
      <c r="HZ15" s="1261"/>
      <c r="IA15" s="1261"/>
      <c r="IB15" s="1261"/>
      <c r="IC15" s="1262"/>
    </row>
    <row r="16" spans="1:240" s="34" customFormat="1" ht="59.25" customHeight="1" x14ac:dyDescent="0.3">
      <c r="A16" s="1151" t="s">
        <v>168</v>
      </c>
      <c r="B16" s="1152"/>
      <c r="C16" s="1152"/>
      <c r="D16" s="1152"/>
      <c r="E16" s="1152"/>
      <c r="F16" s="1274" t="str">
        <f>'пр.1.1. утв в 2015'!B40</f>
        <v>Модернизация оборудования трансформаторной подстанции № 685, находящейся по ул. Глинки, 13г, в следующем объеме:</v>
      </c>
      <c r="G16" s="1275"/>
      <c r="H16" s="1275"/>
      <c r="I16" s="1275"/>
      <c r="J16" s="1275"/>
      <c r="K16" s="1275"/>
      <c r="L16" s="1275"/>
      <c r="M16" s="1275"/>
      <c r="N16" s="1275"/>
      <c r="O16" s="1275"/>
      <c r="P16" s="1275"/>
      <c r="Q16" s="1275"/>
      <c r="R16" s="1275"/>
      <c r="S16" s="1275"/>
      <c r="T16" s="1275"/>
      <c r="U16" s="1275"/>
      <c r="V16" s="1275"/>
      <c r="W16" s="1275"/>
      <c r="X16" s="1275"/>
      <c r="Y16" s="1275"/>
      <c r="Z16" s="1275"/>
      <c r="AA16" s="1275"/>
      <c r="AB16" s="1275"/>
      <c r="AC16" s="1275"/>
      <c r="AD16" s="1275"/>
      <c r="AE16" s="1275"/>
      <c r="AF16" s="1275"/>
      <c r="AG16" s="1275"/>
      <c r="AH16" s="1275"/>
      <c r="AI16" s="1275"/>
      <c r="AJ16" s="1275"/>
      <c r="AK16" s="1275"/>
      <c r="AL16" s="1275"/>
      <c r="AM16" s="1276"/>
      <c r="AN16" s="1149">
        <v>0</v>
      </c>
      <c r="AO16" s="1149"/>
      <c r="AP16" s="1149"/>
      <c r="AQ16" s="1149"/>
      <c r="AR16" s="1149"/>
      <c r="AS16" s="1149"/>
      <c r="AT16" s="1149"/>
      <c r="AU16" s="1149"/>
      <c r="AV16" s="1149"/>
      <c r="AW16" s="1149"/>
      <c r="AX16" s="1150"/>
      <c r="AY16" s="1164">
        <f>'пр.1.1. утв в 2015'!H40</f>
        <v>3.5927155678</v>
      </c>
      <c r="AZ16" s="1165"/>
      <c r="BA16" s="1165"/>
      <c r="BB16" s="1165"/>
      <c r="BC16" s="1165"/>
      <c r="BD16" s="1165"/>
      <c r="BE16" s="1165"/>
      <c r="BF16" s="1165"/>
      <c r="BG16" s="1166"/>
      <c r="BH16" s="1148">
        <v>0</v>
      </c>
      <c r="BI16" s="1149"/>
      <c r="BJ16" s="1149"/>
      <c r="BK16" s="1149"/>
      <c r="BL16" s="1149"/>
      <c r="BM16" s="1149"/>
      <c r="BN16" s="1149"/>
      <c r="BO16" s="1149"/>
      <c r="BP16" s="1149"/>
      <c r="BQ16" s="1149"/>
      <c r="BR16" s="1150"/>
      <c r="BS16" s="1148">
        <v>0</v>
      </c>
      <c r="BT16" s="1149"/>
      <c r="BU16" s="1149"/>
      <c r="BV16" s="1149"/>
      <c r="BW16" s="1149"/>
      <c r="BX16" s="1149"/>
      <c r="BY16" s="1149"/>
      <c r="BZ16" s="1149"/>
      <c r="CA16" s="1150"/>
      <c r="CB16" s="1148">
        <v>0</v>
      </c>
      <c r="CC16" s="1149"/>
      <c r="CD16" s="1149"/>
      <c r="CE16" s="1149"/>
      <c r="CF16" s="1149"/>
      <c r="CG16" s="1149"/>
      <c r="CH16" s="1149"/>
      <c r="CI16" s="1149"/>
      <c r="CJ16" s="1149"/>
      <c r="CK16" s="1149"/>
      <c r="CL16" s="1150"/>
      <c r="CM16" s="1148">
        <v>0</v>
      </c>
      <c r="CN16" s="1149"/>
      <c r="CO16" s="1149"/>
      <c r="CP16" s="1149"/>
      <c r="CQ16" s="1149"/>
      <c r="CR16" s="1149"/>
      <c r="CS16" s="1149"/>
      <c r="CT16" s="1149"/>
      <c r="CU16" s="1150"/>
      <c r="CV16" s="1148">
        <v>0</v>
      </c>
      <c r="CW16" s="1149"/>
      <c r="CX16" s="1149"/>
      <c r="CY16" s="1149"/>
      <c r="CZ16" s="1149"/>
      <c r="DA16" s="1149"/>
      <c r="DB16" s="1149"/>
      <c r="DC16" s="1149"/>
      <c r="DD16" s="1149"/>
      <c r="DE16" s="1149"/>
      <c r="DF16" s="1150"/>
      <c r="DG16" s="1148">
        <v>0</v>
      </c>
      <c r="DH16" s="1149"/>
      <c r="DI16" s="1149"/>
      <c r="DJ16" s="1149"/>
      <c r="DK16" s="1149"/>
      <c r="DL16" s="1149"/>
      <c r="DM16" s="1149"/>
      <c r="DN16" s="1149"/>
      <c r="DO16" s="1150"/>
      <c r="DP16" s="1148">
        <v>0</v>
      </c>
      <c r="DQ16" s="1149"/>
      <c r="DR16" s="1149"/>
      <c r="DS16" s="1149"/>
      <c r="DT16" s="1149"/>
      <c r="DU16" s="1149"/>
      <c r="DV16" s="1149"/>
      <c r="DW16" s="1149"/>
      <c r="DX16" s="1149"/>
      <c r="DY16" s="1149"/>
      <c r="DZ16" s="1150"/>
      <c r="EA16" s="1164">
        <f>AY16</f>
        <v>3.5927155678</v>
      </c>
      <c r="EB16" s="1165"/>
      <c r="EC16" s="1165"/>
      <c r="ED16" s="1165"/>
      <c r="EE16" s="1165"/>
      <c r="EF16" s="1165"/>
      <c r="EG16" s="1165"/>
      <c r="EH16" s="1165"/>
      <c r="EI16" s="1166"/>
      <c r="EJ16" s="1164">
        <f>BH16</f>
        <v>0</v>
      </c>
      <c r="EK16" s="1165"/>
      <c r="EL16" s="1165"/>
      <c r="EM16" s="1165"/>
      <c r="EN16" s="1165"/>
      <c r="EO16" s="1165"/>
      <c r="EP16" s="1165"/>
      <c r="EQ16" s="1165"/>
      <c r="ER16" s="1165"/>
      <c r="ES16" s="1165"/>
      <c r="ET16" s="1166"/>
      <c r="EU16" s="1164">
        <f>AN16</f>
        <v>0</v>
      </c>
      <c r="EV16" s="1165"/>
      <c r="EW16" s="1165"/>
      <c r="EX16" s="1165"/>
      <c r="EY16" s="1165"/>
      <c r="EZ16" s="1165"/>
      <c r="FA16" s="1165"/>
      <c r="FB16" s="1165"/>
      <c r="FC16" s="1165"/>
      <c r="FD16" s="1165"/>
      <c r="FE16" s="1165"/>
      <c r="FF16" s="1166"/>
      <c r="FG16" s="1164">
        <f>AY16-BH16</f>
        <v>3.5927155678</v>
      </c>
      <c r="FH16" s="1165"/>
      <c r="FI16" s="1165"/>
      <c r="FJ16" s="1165"/>
      <c r="FK16" s="1165"/>
      <c r="FL16" s="1165"/>
      <c r="FM16" s="1165"/>
      <c r="FN16" s="1165"/>
      <c r="FO16" s="1166"/>
      <c r="FP16" s="1167">
        <v>1</v>
      </c>
      <c r="FQ16" s="1168"/>
      <c r="FR16" s="1168"/>
      <c r="FS16" s="1168"/>
      <c r="FT16" s="1168"/>
      <c r="FU16" s="1168"/>
      <c r="FV16" s="1169"/>
      <c r="FW16" s="1130" t="s">
        <v>89</v>
      </c>
      <c r="FX16" s="1131"/>
      <c r="FY16" s="1131"/>
      <c r="FZ16" s="1131"/>
      <c r="GA16" s="1131"/>
      <c r="GB16" s="1131"/>
      <c r="GC16" s="1131"/>
      <c r="GD16" s="1131"/>
      <c r="GE16" s="1131"/>
      <c r="GF16" s="1131"/>
      <c r="GG16" s="1131"/>
      <c r="GH16" s="1132"/>
      <c r="GI16" s="1130" t="s">
        <v>89</v>
      </c>
      <c r="GJ16" s="1131"/>
      <c r="GK16" s="1131"/>
      <c r="GL16" s="1131"/>
      <c r="GM16" s="1131"/>
      <c r="GN16" s="1131"/>
      <c r="GO16" s="1131"/>
      <c r="GP16" s="1131"/>
      <c r="GQ16" s="1131"/>
      <c r="GR16" s="1131"/>
      <c r="GS16" s="1131"/>
      <c r="GT16" s="1132"/>
      <c r="GU16" s="1381">
        <f>'пр.2.2 утв в 2015'!E38-'пр.1.1. утв в 2015'!E40/0.85</f>
        <v>0.32</v>
      </c>
      <c r="GV16" s="1382"/>
      <c r="GW16" s="1382"/>
      <c r="GX16" s="1382"/>
      <c r="GY16" s="1382"/>
      <c r="GZ16" s="1382"/>
      <c r="HA16" s="1382"/>
      <c r="HB16" s="1382"/>
      <c r="HC16" s="1382"/>
      <c r="HD16" s="1383"/>
      <c r="HE16" s="1130">
        <v>0</v>
      </c>
      <c r="HF16" s="1131"/>
      <c r="HG16" s="1131"/>
      <c r="HH16" s="1131"/>
      <c r="HI16" s="1131"/>
      <c r="HJ16" s="1131"/>
      <c r="HK16" s="1131"/>
      <c r="HL16" s="1131"/>
      <c r="HM16" s="1131"/>
      <c r="HN16" s="1131"/>
      <c r="HO16" s="1132"/>
      <c r="HP16" s="1161" t="s">
        <v>616</v>
      </c>
      <c r="HQ16" s="1162"/>
      <c r="HR16" s="1162"/>
      <c r="HS16" s="1162"/>
      <c r="HT16" s="1162"/>
      <c r="HU16" s="1162"/>
      <c r="HV16" s="1162"/>
      <c r="HW16" s="1162"/>
      <c r="HX16" s="1162"/>
      <c r="HY16" s="1162"/>
      <c r="HZ16" s="1162"/>
      <c r="IA16" s="1162"/>
      <c r="IB16" s="1162"/>
      <c r="IC16" s="1163"/>
    </row>
    <row r="17" spans="1:237" s="34" customFormat="1" ht="20.25" customHeight="1" x14ac:dyDescent="0.3">
      <c r="A17" s="1153"/>
      <c r="B17" s="1154"/>
      <c r="C17" s="1154"/>
      <c r="D17" s="1154"/>
      <c r="E17" s="1154"/>
      <c r="F17" s="1271" t="str">
        <f>'пр.1.1. утв в 2015'!B41</f>
        <v>а) замена силового трансформатора типа ТМГ мощностью 320 кВА на силовой трансформатор типа ТСЗ мощностью 630 кВА;</v>
      </c>
      <c r="G17" s="1272"/>
      <c r="H17" s="1272"/>
      <c r="I17" s="1272"/>
      <c r="J17" s="1272"/>
      <c r="K17" s="1272"/>
      <c r="L17" s="1272"/>
      <c r="M17" s="1272"/>
      <c r="N17" s="1272"/>
      <c r="O17" s="1272"/>
      <c r="P17" s="1272"/>
      <c r="Q17" s="1272"/>
      <c r="R17" s="1272"/>
      <c r="S17" s="1272"/>
      <c r="T17" s="1272"/>
      <c r="U17" s="1272"/>
      <c r="V17" s="1272"/>
      <c r="W17" s="1272"/>
      <c r="X17" s="1272"/>
      <c r="Y17" s="1272"/>
      <c r="Z17" s="1272"/>
      <c r="AA17" s="1272"/>
      <c r="AB17" s="1272"/>
      <c r="AC17" s="1272"/>
      <c r="AD17" s="1272"/>
      <c r="AE17" s="1272"/>
      <c r="AF17" s="1272"/>
      <c r="AG17" s="1272"/>
      <c r="AH17" s="1272"/>
      <c r="AI17" s="1272"/>
      <c r="AJ17" s="1272"/>
      <c r="AK17" s="1272"/>
      <c r="AL17" s="1272"/>
      <c r="AM17" s="127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4"/>
      <c r="AY17" s="12"/>
      <c r="AZ17" s="13"/>
      <c r="BA17" s="13"/>
      <c r="BB17" s="13"/>
      <c r="BC17" s="13"/>
      <c r="BD17" s="13"/>
      <c r="BE17" s="13"/>
      <c r="BF17" s="13"/>
      <c r="BG17" s="14"/>
      <c r="BH17" s="6"/>
      <c r="BI17" s="7"/>
      <c r="BJ17" s="7"/>
      <c r="BK17" s="7"/>
      <c r="BL17" s="7"/>
      <c r="BM17" s="7"/>
      <c r="BN17" s="7"/>
      <c r="BO17" s="7"/>
      <c r="BP17" s="7"/>
      <c r="BQ17" s="7"/>
      <c r="BR17" s="8"/>
      <c r="BS17" s="6"/>
      <c r="BT17" s="7"/>
      <c r="BU17" s="7"/>
      <c r="BV17" s="7"/>
      <c r="BW17" s="7"/>
      <c r="BX17" s="7"/>
      <c r="BY17" s="7"/>
      <c r="BZ17" s="7"/>
      <c r="CA17" s="8"/>
      <c r="CB17" s="6"/>
      <c r="CC17" s="7"/>
      <c r="CD17" s="7"/>
      <c r="CE17" s="7"/>
      <c r="CF17" s="7"/>
      <c r="CG17" s="7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7"/>
      <c r="CS17" s="7"/>
      <c r="CT17" s="7"/>
      <c r="CU17" s="8"/>
      <c r="CV17" s="6"/>
      <c r="CW17" s="7"/>
      <c r="CX17" s="7"/>
      <c r="CY17" s="7"/>
      <c r="CZ17" s="7"/>
      <c r="DA17" s="7"/>
      <c r="DB17" s="7"/>
      <c r="DC17" s="7"/>
      <c r="DD17" s="7"/>
      <c r="DE17" s="7"/>
      <c r="DF17" s="8"/>
      <c r="DG17" s="6"/>
      <c r="DH17" s="7"/>
      <c r="DI17" s="7"/>
      <c r="DJ17" s="7"/>
      <c r="DK17" s="7"/>
      <c r="DL17" s="7"/>
      <c r="DM17" s="7"/>
      <c r="DN17" s="7"/>
      <c r="DO17" s="8"/>
      <c r="DP17" s="6"/>
      <c r="DQ17" s="7"/>
      <c r="DR17" s="7"/>
      <c r="DS17" s="7"/>
      <c r="DT17" s="7"/>
      <c r="DU17" s="7"/>
      <c r="DV17" s="7"/>
      <c r="DW17" s="7"/>
      <c r="DX17" s="7"/>
      <c r="DY17" s="7"/>
      <c r="DZ17" s="8"/>
      <c r="EA17" s="12"/>
      <c r="EB17" s="13"/>
      <c r="EC17" s="13"/>
      <c r="ED17" s="13"/>
      <c r="EE17" s="13"/>
      <c r="EF17" s="13"/>
      <c r="EG17" s="13"/>
      <c r="EH17" s="13"/>
      <c r="EI17" s="14"/>
      <c r="EJ17" s="12"/>
      <c r="EK17" s="13"/>
      <c r="EL17" s="13"/>
      <c r="EM17" s="13"/>
      <c r="EN17" s="13"/>
      <c r="EO17" s="13"/>
      <c r="EP17" s="13"/>
      <c r="EQ17" s="13"/>
      <c r="ER17" s="13"/>
      <c r="ES17" s="13"/>
      <c r="ET17" s="14"/>
      <c r="EU17" s="12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4"/>
      <c r="FG17" s="12"/>
      <c r="FH17" s="13"/>
      <c r="FI17" s="13"/>
      <c r="FJ17" s="13"/>
      <c r="FK17" s="13"/>
      <c r="FL17" s="13"/>
      <c r="FM17" s="13"/>
      <c r="FN17" s="13"/>
      <c r="FO17" s="14"/>
      <c r="FP17" s="28"/>
      <c r="FQ17" s="29"/>
      <c r="FR17" s="29"/>
      <c r="FS17" s="29"/>
      <c r="FT17" s="29"/>
      <c r="FU17" s="29"/>
      <c r="FV17" s="30"/>
      <c r="FW17" s="18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20"/>
      <c r="GI17" s="18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20"/>
      <c r="GU17" s="18"/>
      <c r="GV17" s="24"/>
      <c r="GW17" s="24"/>
      <c r="GX17" s="24"/>
      <c r="GY17" s="24"/>
      <c r="GZ17" s="24"/>
      <c r="HA17" s="24"/>
      <c r="HB17" s="24"/>
      <c r="HC17" s="24"/>
      <c r="HD17" s="25"/>
      <c r="HE17" s="18"/>
      <c r="HF17" s="19"/>
      <c r="HG17" s="19"/>
      <c r="HH17" s="19"/>
      <c r="HI17" s="19"/>
      <c r="HJ17" s="19"/>
      <c r="HK17" s="19"/>
      <c r="HL17" s="19"/>
      <c r="HM17" s="19"/>
      <c r="HN17" s="19"/>
      <c r="HO17" s="20"/>
      <c r="HP17" s="1366"/>
      <c r="HQ17" s="1367"/>
      <c r="HR17" s="1367"/>
      <c r="HS17" s="1367"/>
      <c r="HT17" s="1367"/>
      <c r="HU17" s="1367"/>
      <c r="HV17" s="1367"/>
      <c r="HW17" s="1367"/>
      <c r="HX17" s="1367"/>
      <c r="HY17" s="1367"/>
      <c r="HZ17" s="1367"/>
      <c r="IA17" s="1367"/>
      <c r="IB17" s="1367"/>
      <c r="IC17" s="1368"/>
    </row>
    <row r="18" spans="1:237" s="34" customFormat="1" ht="20.25" customHeight="1" x14ac:dyDescent="0.3">
      <c r="A18" s="1153"/>
      <c r="B18" s="1154"/>
      <c r="C18" s="1154"/>
      <c r="D18" s="1154"/>
      <c r="E18" s="1154"/>
      <c r="F18" s="1271" t="str">
        <f>'пр.1.1. утв в 2015'!B42</f>
        <v xml:space="preserve">б) замена камер серии КСО на малогабаритные распределительные устройства типа RM6 (1 шт); </v>
      </c>
      <c r="G18" s="1272"/>
      <c r="H18" s="1272"/>
      <c r="I18" s="1272"/>
      <c r="J18" s="1272"/>
      <c r="K18" s="1272"/>
      <c r="L18" s="1272"/>
      <c r="M18" s="1272"/>
      <c r="N18" s="1272"/>
      <c r="O18" s="1272"/>
      <c r="P18" s="1272"/>
      <c r="Q18" s="1272"/>
      <c r="R18" s="1272"/>
      <c r="S18" s="1272"/>
      <c r="T18" s="1272"/>
      <c r="U18" s="1272"/>
      <c r="V18" s="1272"/>
      <c r="W18" s="1272"/>
      <c r="X18" s="1272"/>
      <c r="Y18" s="1272"/>
      <c r="Z18" s="1272"/>
      <c r="AA18" s="1272"/>
      <c r="AB18" s="1272"/>
      <c r="AC18" s="1272"/>
      <c r="AD18" s="1272"/>
      <c r="AE18" s="1272"/>
      <c r="AF18" s="1272"/>
      <c r="AG18" s="1272"/>
      <c r="AH18" s="1272"/>
      <c r="AI18" s="1272"/>
      <c r="AJ18" s="1272"/>
      <c r="AK18" s="1272"/>
      <c r="AL18" s="1272"/>
      <c r="AM18" s="127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4"/>
      <c r="AY18" s="12"/>
      <c r="AZ18" s="13"/>
      <c r="BA18" s="13"/>
      <c r="BB18" s="13"/>
      <c r="BC18" s="13"/>
      <c r="BD18" s="13"/>
      <c r="BE18" s="13"/>
      <c r="BF18" s="13"/>
      <c r="BG18" s="14"/>
      <c r="BH18" s="6"/>
      <c r="BI18" s="7"/>
      <c r="BJ18" s="7"/>
      <c r="BK18" s="7"/>
      <c r="BL18" s="7"/>
      <c r="BM18" s="7"/>
      <c r="BN18" s="7"/>
      <c r="BO18" s="7"/>
      <c r="BP18" s="7"/>
      <c r="BQ18" s="7"/>
      <c r="BR18" s="8"/>
      <c r="BS18" s="6"/>
      <c r="BT18" s="7"/>
      <c r="BU18" s="7"/>
      <c r="BV18" s="7"/>
      <c r="BW18" s="7"/>
      <c r="BX18" s="7"/>
      <c r="BY18" s="7"/>
      <c r="BZ18" s="7"/>
      <c r="CA18" s="8"/>
      <c r="CB18" s="6"/>
      <c r="CC18" s="7"/>
      <c r="CD18" s="7"/>
      <c r="CE18" s="7"/>
      <c r="CF18" s="7"/>
      <c r="CG18" s="7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7"/>
      <c r="CS18" s="7"/>
      <c r="CT18" s="7"/>
      <c r="CU18" s="8"/>
      <c r="CV18" s="6"/>
      <c r="CW18" s="7"/>
      <c r="CX18" s="7"/>
      <c r="CY18" s="7"/>
      <c r="CZ18" s="7"/>
      <c r="DA18" s="7"/>
      <c r="DB18" s="7"/>
      <c r="DC18" s="7"/>
      <c r="DD18" s="7"/>
      <c r="DE18" s="7"/>
      <c r="DF18" s="8"/>
      <c r="DG18" s="6"/>
      <c r="DH18" s="7"/>
      <c r="DI18" s="7"/>
      <c r="DJ18" s="7"/>
      <c r="DK18" s="7"/>
      <c r="DL18" s="7"/>
      <c r="DM18" s="7"/>
      <c r="DN18" s="7"/>
      <c r="DO18" s="8"/>
      <c r="DP18" s="6"/>
      <c r="DQ18" s="7"/>
      <c r="DR18" s="7"/>
      <c r="DS18" s="7"/>
      <c r="DT18" s="7"/>
      <c r="DU18" s="7"/>
      <c r="DV18" s="7"/>
      <c r="DW18" s="7"/>
      <c r="DX18" s="7"/>
      <c r="DY18" s="7"/>
      <c r="DZ18" s="8"/>
      <c r="EA18" s="12"/>
      <c r="EB18" s="13"/>
      <c r="EC18" s="13"/>
      <c r="ED18" s="13"/>
      <c r="EE18" s="13"/>
      <c r="EF18" s="13"/>
      <c r="EG18" s="13"/>
      <c r="EH18" s="13"/>
      <c r="EI18" s="14"/>
      <c r="EJ18" s="12"/>
      <c r="EK18" s="13"/>
      <c r="EL18" s="13"/>
      <c r="EM18" s="13"/>
      <c r="EN18" s="13"/>
      <c r="EO18" s="13"/>
      <c r="EP18" s="13"/>
      <c r="EQ18" s="13"/>
      <c r="ER18" s="13"/>
      <c r="ES18" s="13"/>
      <c r="ET18" s="14"/>
      <c r="EU18" s="12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4"/>
      <c r="FG18" s="12"/>
      <c r="FH18" s="13"/>
      <c r="FI18" s="13"/>
      <c r="FJ18" s="13"/>
      <c r="FK18" s="13"/>
      <c r="FL18" s="13"/>
      <c r="FM18" s="13"/>
      <c r="FN18" s="13"/>
      <c r="FO18" s="14"/>
      <c r="FP18" s="28"/>
      <c r="FQ18" s="29"/>
      <c r="FR18" s="29"/>
      <c r="FS18" s="29"/>
      <c r="FT18" s="29"/>
      <c r="FU18" s="29"/>
      <c r="FV18" s="30"/>
      <c r="FW18" s="18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20"/>
      <c r="GI18" s="18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20"/>
      <c r="GU18" s="18"/>
      <c r="GV18" s="24"/>
      <c r="GW18" s="24"/>
      <c r="GX18" s="24"/>
      <c r="GY18" s="24"/>
      <c r="GZ18" s="24"/>
      <c r="HA18" s="24"/>
      <c r="HB18" s="24"/>
      <c r="HC18" s="24"/>
      <c r="HD18" s="25"/>
      <c r="HE18" s="18"/>
      <c r="HF18" s="19"/>
      <c r="HG18" s="19"/>
      <c r="HH18" s="19"/>
      <c r="HI18" s="19"/>
      <c r="HJ18" s="19"/>
      <c r="HK18" s="19"/>
      <c r="HL18" s="19"/>
      <c r="HM18" s="19"/>
      <c r="HN18" s="19"/>
      <c r="HO18" s="20"/>
      <c r="HP18" s="1366"/>
      <c r="HQ18" s="1367"/>
      <c r="HR18" s="1367"/>
      <c r="HS18" s="1367"/>
      <c r="HT18" s="1367"/>
      <c r="HU18" s="1367"/>
      <c r="HV18" s="1367"/>
      <c r="HW18" s="1367"/>
      <c r="HX18" s="1367"/>
      <c r="HY18" s="1367"/>
      <c r="HZ18" s="1367"/>
      <c r="IA18" s="1367"/>
      <c r="IB18" s="1367"/>
      <c r="IC18" s="1368"/>
    </row>
    <row r="19" spans="1:237" s="34" customFormat="1" ht="20.25" customHeight="1" x14ac:dyDescent="0.3">
      <c r="A19" s="1153"/>
      <c r="B19" s="1154"/>
      <c r="C19" s="1154"/>
      <c r="D19" s="1154"/>
      <c r="E19" s="1154"/>
      <c r="F19" s="1271" t="str">
        <f>'пр.1.1. утв в 2015'!B43</f>
        <v>в) замена сборных шин 0,4 кВ (0,04 км);</v>
      </c>
      <c r="G19" s="1272"/>
      <c r="H19" s="1272"/>
      <c r="I19" s="1272"/>
      <c r="J19" s="1272"/>
      <c r="K19" s="1272"/>
      <c r="L19" s="1272"/>
      <c r="M19" s="1272"/>
      <c r="N19" s="1272"/>
      <c r="O19" s="1272"/>
      <c r="P19" s="1272"/>
      <c r="Q19" s="1272"/>
      <c r="R19" s="1272"/>
      <c r="S19" s="1272"/>
      <c r="T19" s="1272"/>
      <c r="U19" s="1272"/>
      <c r="V19" s="1272"/>
      <c r="W19" s="1272"/>
      <c r="X19" s="1272"/>
      <c r="Y19" s="1272"/>
      <c r="Z19" s="1272"/>
      <c r="AA19" s="1272"/>
      <c r="AB19" s="1272"/>
      <c r="AC19" s="1272"/>
      <c r="AD19" s="1272"/>
      <c r="AE19" s="1272"/>
      <c r="AF19" s="1272"/>
      <c r="AG19" s="1272"/>
      <c r="AH19" s="1272"/>
      <c r="AI19" s="1272"/>
      <c r="AJ19" s="1272"/>
      <c r="AK19" s="1272"/>
      <c r="AL19" s="1272"/>
      <c r="AM19" s="127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4"/>
      <c r="AY19" s="12"/>
      <c r="AZ19" s="13"/>
      <c r="BA19" s="13"/>
      <c r="BB19" s="13"/>
      <c r="BC19" s="13"/>
      <c r="BD19" s="13"/>
      <c r="BE19" s="13"/>
      <c r="BF19" s="13"/>
      <c r="BG19" s="14"/>
      <c r="BH19" s="6"/>
      <c r="BI19" s="7"/>
      <c r="BJ19" s="7"/>
      <c r="BK19" s="7"/>
      <c r="BL19" s="7"/>
      <c r="BM19" s="7"/>
      <c r="BN19" s="7"/>
      <c r="BO19" s="7"/>
      <c r="BP19" s="7"/>
      <c r="BQ19" s="7"/>
      <c r="BR19" s="8"/>
      <c r="BS19" s="6"/>
      <c r="BT19" s="7"/>
      <c r="BU19" s="7"/>
      <c r="BV19" s="7"/>
      <c r="BW19" s="7"/>
      <c r="BX19" s="7"/>
      <c r="BY19" s="7"/>
      <c r="BZ19" s="7"/>
      <c r="CA19" s="8"/>
      <c r="CB19" s="6"/>
      <c r="CC19" s="7"/>
      <c r="CD19" s="7"/>
      <c r="CE19" s="7"/>
      <c r="CF19" s="7"/>
      <c r="CG19" s="7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7"/>
      <c r="CS19" s="7"/>
      <c r="CT19" s="7"/>
      <c r="CU19" s="8"/>
      <c r="CV19" s="6"/>
      <c r="CW19" s="7"/>
      <c r="CX19" s="7"/>
      <c r="CY19" s="7"/>
      <c r="CZ19" s="7"/>
      <c r="DA19" s="7"/>
      <c r="DB19" s="7"/>
      <c r="DC19" s="7"/>
      <c r="DD19" s="7"/>
      <c r="DE19" s="7"/>
      <c r="DF19" s="8"/>
      <c r="DG19" s="6"/>
      <c r="DH19" s="7"/>
      <c r="DI19" s="7"/>
      <c r="DJ19" s="7"/>
      <c r="DK19" s="7"/>
      <c r="DL19" s="7"/>
      <c r="DM19" s="7"/>
      <c r="DN19" s="7"/>
      <c r="DO19" s="8"/>
      <c r="DP19" s="6"/>
      <c r="DQ19" s="7"/>
      <c r="DR19" s="7"/>
      <c r="DS19" s="7"/>
      <c r="DT19" s="7"/>
      <c r="DU19" s="7"/>
      <c r="DV19" s="7"/>
      <c r="DW19" s="7"/>
      <c r="DX19" s="7"/>
      <c r="DY19" s="7"/>
      <c r="DZ19" s="8"/>
      <c r="EA19" s="12"/>
      <c r="EB19" s="13"/>
      <c r="EC19" s="13"/>
      <c r="ED19" s="13"/>
      <c r="EE19" s="13"/>
      <c r="EF19" s="13"/>
      <c r="EG19" s="13"/>
      <c r="EH19" s="13"/>
      <c r="EI19" s="14"/>
      <c r="EJ19" s="12"/>
      <c r="EK19" s="13"/>
      <c r="EL19" s="13"/>
      <c r="EM19" s="13"/>
      <c r="EN19" s="13"/>
      <c r="EO19" s="13"/>
      <c r="EP19" s="13"/>
      <c r="EQ19" s="13"/>
      <c r="ER19" s="13"/>
      <c r="ES19" s="13"/>
      <c r="ET19" s="14"/>
      <c r="EU19" s="12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4"/>
      <c r="FG19" s="12"/>
      <c r="FH19" s="13"/>
      <c r="FI19" s="13"/>
      <c r="FJ19" s="13"/>
      <c r="FK19" s="13"/>
      <c r="FL19" s="13"/>
      <c r="FM19" s="13"/>
      <c r="FN19" s="13"/>
      <c r="FO19" s="14"/>
      <c r="FP19" s="28"/>
      <c r="FQ19" s="29"/>
      <c r="FR19" s="29"/>
      <c r="FS19" s="29"/>
      <c r="FT19" s="29"/>
      <c r="FU19" s="29"/>
      <c r="FV19" s="30"/>
      <c r="FW19" s="18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20"/>
      <c r="GI19" s="18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20"/>
      <c r="GU19" s="18"/>
      <c r="GV19" s="24"/>
      <c r="GW19" s="24"/>
      <c r="GX19" s="24"/>
      <c r="GY19" s="24"/>
      <c r="GZ19" s="24"/>
      <c r="HA19" s="24"/>
      <c r="HB19" s="24"/>
      <c r="HC19" s="24"/>
      <c r="HD19" s="25"/>
      <c r="HE19" s="18"/>
      <c r="HF19" s="19"/>
      <c r="HG19" s="19"/>
      <c r="HH19" s="19"/>
      <c r="HI19" s="19"/>
      <c r="HJ19" s="19"/>
      <c r="HK19" s="19"/>
      <c r="HL19" s="19"/>
      <c r="HM19" s="19"/>
      <c r="HN19" s="19"/>
      <c r="HO19" s="20"/>
      <c r="HP19" s="1366"/>
      <c r="HQ19" s="1367"/>
      <c r="HR19" s="1367"/>
      <c r="HS19" s="1367"/>
      <c r="HT19" s="1367"/>
      <c r="HU19" s="1367"/>
      <c r="HV19" s="1367"/>
      <c r="HW19" s="1367"/>
      <c r="HX19" s="1367"/>
      <c r="HY19" s="1367"/>
      <c r="HZ19" s="1367"/>
      <c r="IA19" s="1367"/>
      <c r="IB19" s="1367"/>
      <c r="IC19" s="1368"/>
    </row>
    <row r="20" spans="1:237" s="34" customFormat="1" ht="30" customHeight="1" x14ac:dyDescent="0.3">
      <c r="A20" s="1363"/>
      <c r="B20" s="1364"/>
      <c r="C20" s="1364"/>
      <c r="D20" s="1364"/>
      <c r="E20" s="1364"/>
      <c r="F20" s="1348" t="str">
        <f>'пр.1.1. утв в 2015'!B44</f>
        <v>г) установка панелей марки ЩО-70 (4 шт).</v>
      </c>
      <c r="G20" s="1349"/>
      <c r="H20" s="1349"/>
      <c r="I20" s="1349"/>
      <c r="J20" s="1349"/>
      <c r="K20" s="1349"/>
      <c r="L20" s="1349"/>
      <c r="M20" s="1349"/>
      <c r="N20" s="1349"/>
      <c r="O20" s="1349"/>
      <c r="P20" s="1349"/>
      <c r="Q20" s="1349"/>
      <c r="R20" s="1349"/>
      <c r="S20" s="1349"/>
      <c r="T20" s="1349"/>
      <c r="U20" s="1349"/>
      <c r="V20" s="1349"/>
      <c r="W20" s="1349"/>
      <c r="X20" s="1349"/>
      <c r="Y20" s="1349"/>
      <c r="Z20" s="1349"/>
      <c r="AA20" s="1349"/>
      <c r="AB20" s="1349"/>
      <c r="AC20" s="1349"/>
      <c r="AD20" s="1349"/>
      <c r="AE20" s="1349"/>
      <c r="AF20" s="1349"/>
      <c r="AG20" s="1349"/>
      <c r="AH20" s="1349"/>
      <c r="AI20" s="1349"/>
      <c r="AJ20" s="1349"/>
      <c r="AK20" s="1349"/>
      <c r="AL20" s="1349"/>
      <c r="AM20" s="1350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  <c r="AY20" s="15"/>
      <c r="AZ20" s="16"/>
      <c r="BA20" s="16"/>
      <c r="BB20" s="16"/>
      <c r="BC20" s="16"/>
      <c r="BD20" s="16"/>
      <c r="BE20" s="16"/>
      <c r="BF20" s="16"/>
      <c r="BG20" s="17"/>
      <c r="BH20" s="9"/>
      <c r="BI20" s="10"/>
      <c r="BJ20" s="10"/>
      <c r="BK20" s="10"/>
      <c r="BL20" s="10"/>
      <c r="BM20" s="10"/>
      <c r="BN20" s="10"/>
      <c r="BO20" s="10"/>
      <c r="BP20" s="10"/>
      <c r="BQ20" s="10"/>
      <c r="BR20" s="11"/>
      <c r="BS20" s="9"/>
      <c r="BT20" s="10"/>
      <c r="BU20" s="10"/>
      <c r="BV20" s="10"/>
      <c r="BW20" s="10"/>
      <c r="BX20" s="10"/>
      <c r="BY20" s="10"/>
      <c r="BZ20" s="10"/>
      <c r="CA20" s="11"/>
      <c r="CB20" s="9"/>
      <c r="CC20" s="10"/>
      <c r="CD20" s="10"/>
      <c r="CE20" s="10"/>
      <c r="CF20" s="10"/>
      <c r="CG20" s="10"/>
      <c r="CH20" s="10"/>
      <c r="CI20" s="10"/>
      <c r="CJ20" s="10"/>
      <c r="CK20" s="10"/>
      <c r="CL20" s="11"/>
      <c r="CM20" s="9"/>
      <c r="CN20" s="10"/>
      <c r="CO20" s="10"/>
      <c r="CP20" s="10"/>
      <c r="CQ20" s="10"/>
      <c r="CR20" s="10"/>
      <c r="CS20" s="10"/>
      <c r="CT20" s="10"/>
      <c r="CU20" s="11"/>
      <c r="CV20" s="9"/>
      <c r="CW20" s="10"/>
      <c r="CX20" s="10"/>
      <c r="CY20" s="10"/>
      <c r="CZ20" s="10"/>
      <c r="DA20" s="10"/>
      <c r="DB20" s="10"/>
      <c r="DC20" s="10"/>
      <c r="DD20" s="10"/>
      <c r="DE20" s="10"/>
      <c r="DF20" s="11"/>
      <c r="DG20" s="9"/>
      <c r="DH20" s="10"/>
      <c r="DI20" s="10"/>
      <c r="DJ20" s="10"/>
      <c r="DK20" s="10"/>
      <c r="DL20" s="10"/>
      <c r="DM20" s="10"/>
      <c r="DN20" s="10"/>
      <c r="DO20" s="11"/>
      <c r="DP20" s="9"/>
      <c r="DQ20" s="10"/>
      <c r="DR20" s="10"/>
      <c r="DS20" s="10"/>
      <c r="DT20" s="10"/>
      <c r="DU20" s="10"/>
      <c r="DV20" s="10"/>
      <c r="DW20" s="10"/>
      <c r="DX20" s="10"/>
      <c r="DY20" s="10"/>
      <c r="DZ20" s="11"/>
      <c r="EA20" s="15"/>
      <c r="EB20" s="16"/>
      <c r="EC20" s="16"/>
      <c r="ED20" s="16"/>
      <c r="EE20" s="16"/>
      <c r="EF20" s="16"/>
      <c r="EG20" s="16"/>
      <c r="EH20" s="16"/>
      <c r="EI20" s="17"/>
      <c r="EJ20" s="15"/>
      <c r="EK20" s="16"/>
      <c r="EL20" s="16"/>
      <c r="EM20" s="16"/>
      <c r="EN20" s="16"/>
      <c r="EO20" s="16"/>
      <c r="EP20" s="16"/>
      <c r="EQ20" s="16"/>
      <c r="ER20" s="16"/>
      <c r="ES20" s="16"/>
      <c r="ET20" s="17"/>
      <c r="EU20" s="15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7"/>
      <c r="FG20" s="15"/>
      <c r="FH20" s="16"/>
      <c r="FI20" s="16"/>
      <c r="FJ20" s="16"/>
      <c r="FK20" s="16"/>
      <c r="FL20" s="16"/>
      <c r="FM20" s="16"/>
      <c r="FN20" s="16"/>
      <c r="FO20" s="17"/>
      <c r="FP20" s="31"/>
      <c r="FQ20" s="32"/>
      <c r="FR20" s="32"/>
      <c r="FS20" s="32"/>
      <c r="FT20" s="32"/>
      <c r="FU20" s="32"/>
      <c r="FV20" s="33"/>
      <c r="FW20" s="21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3"/>
      <c r="GI20" s="21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3"/>
      <c r="GU20" s="21"/>
      <c r="GV20" s="26"/>
      <c r="GW20" s="26"/>
      <c r="GX20" s="26"/>
      <c r="GY20" s="26"/>
      <c r="GZ20" s="26"/>
      <c r="HA20" s="26"/>
      <c r="HB20" s="26"/>
      <c r="HC20" s="26"/>
      <c r="HD20" s="27"/>
      <c r="HE20" s="21"/>
      <c r="HF20" s="22"/>
      <c r="HG20" s="22"/>
      <c r="HH20" s="22"/>
      <c r="HI20" s="22"/>
      <c r="HJ20" s="22"/>
      <c r="HK20" s="22"/>
      <c r="HL20" s="22"/>
      <c r="HM20" s="22"/>
      <c r="HN20" s="22"/>
      <c r="HO20" s="23"/>
      <c r="HP20" s="1369"/>
      <c r="HQ20" s="1370"/>
      <c r="HR20" s="1370"/>
      <c r="HS20" s="1370"/>
      <c r="HT20" s="1370"/>
      <c r="HU20" s="1370"/>
      <c r="HV20" s="1370"/>
      <c r="HW20" s="1370"/>
      <c r="HX20" s="1370"/>
      <c r="HY20" s="1370"/>
      <c r="HZ20" s="1370"/>
      <c r="IA20" s="1370"/>
      <c r="IB20" s="1370"/>
      <c r="IC20" s="1371"/>
    </row>
    <row r="21" spans="1:237" s="34" customFormat="1" ht="60" customHeight="1" x14ac:dyDescent="0.3">
      <c r="A21" s="1151" t="s">
        <v>81</v>
      </c>
      <c r="B21" s="1152"/>
      <c r="C21" s="1152"/>
      <c r="D21" s="1152"/>
      <c r="E21" s="1152"/>
      <c r="F21" s="1271" t="str">
        <f>'пр.1.1. утв в 2015'!B45</f>
        <v>Модернизация оборудования трансформаторной подстанции № 783, находящейся по ул. Парковая, 10 а, в следующем объеме:</v>
      </c>
      <c r="G21" s="1272"/>
      <c r="H21" s="1272"/>
      <c r="I21" s="1272"/>
      <c r="J21" s="1272"/>
      <c r="K21" s="1272"/>
      <c r="L21" s="1272"/>
      <c r="M21" s="1272"/>
      <c r="N21" s="1272"/>
      <c r="O21" s="1272"/>
      <c r="P21" s="1272"/>
      <c r="Q21" s="1272"/>
      <c r="R21" s="1272"/>
      <c r="S21" s="1272"/>
      <c r="T21" s="1272"/>
      <c r="U21" s="1272"/>
      <c r="V21" s="1272"/>
      <c r="W21" s="1272"/>
      <c r="X21" s="1272"/>
      <c r="Y21" s="1272"/>
      <c r="Z21" s="1272"/>
      <c r="AA21" s="1272"/>
      <c r="AB21" s="1272"/>
      <c r="AC21" s="1272"/>
      <c r="AD21" s="1272"/>
      <c r="AE21" s="1272"/>
      <c r="AF21" s="1272"/>
      <c r="AG21" s="1272"/>
      <c r="AH21" s="1272"/>
      <c r="AI21" s="1272"/>
      <c r="AJ21" s="1272"/>
      <c r="AK21" s="1272"/>
      <c r="AL21" s="1272"/>
      <c r="AM21" s="1273"/>
      <c r="AN21" s="1149">
        <v>0</v>
      </c>
      <c r="AO21" s="1149"/>
      <c r="AP21" s="1149"/>
      <c r="AQ21" s="1149"/>
      <c r="AR21" s="1149"/>
      <c r="AS21" s="1149"/>
      <c r="AT21" s="1149"/>
      <c r="AU21" s="1149"/>
      <c r="AV21" s="1149"/>
      <c r="AW21" s="1149"/>
      <c r="AX21" s="1150"/>
      <c r="AY21" s="1164">
        <f>'пр.1.1. утв в 2015'!H45</f>
        <v>6.951910752199999</v>
      </c>
      <c r="AZ21" s="1165"/>
      <c r="BA21" s="1165"/>
      <c r="BB21" s="1165"/>
      <c r="BC21" s="1165"/>
      <c r="BD21" s="1165"/>
      <c r="BE21" s="1165"/>
      <c r="BF21" s="1165"/>
      <c r="BG21" s="1166"/>
      <c r="BH21" s="1148">
        <v>0</v>
      </c>
      <c r="BI21" s="1149"/>
      <c r="BJ21" s="1149"/>
      <c r="BK21" s="1149"/>
      <c r="BL21" s="1149"/>
      <c r="BM21" s="1149"/>
      <c r="BN21" s="1149"/>
      <c r="BO21" s="1149"/>
      <c r="BP21" s="1149"/>
      <c r="BQ21" s="1149"/>
      <c r="BR21" s="1150"/>
      <c r="BS21" s="1148">
        <v>0</v>
      </c>
      <c r="BT21" s="1149"/>
      <c r="BU21" s="1149"/>
      <c r="BV21" s="1149"/>
      <c r="BW21" s="1149"/>
      <c r="BX21" s="1149"/>
      <c r="BY21" s="1149"/>
      <c r="BZ21" s="1149"/>
      <c r="CA21" s="1150"/>
      <c r="CB21" s="1148">
        <f>BH21</f>
        <v>0</v>
      </c>
      <c r="CC21" s="1149"/>
      <c r="CD21" s="1149"/>
      <c r="CE21" s="1149"/>
      <c r="CF21" s="1149"/>
      <c r="CG21" s="1149"/>
      <c r="CH21" s="1149"/>
      <c r="CI21" s="1149"/>
      <c r="CJ21" s="1149"/>
      <c r="CK21" s="1149"/>
      <c r="CL21" s="1150"/>
      <c r="CM21" s="1148">
        <v>0</v>
      </c>
      <c r="CN21" s="1149"/>
      <c r="CO21" s="1149"/>
      <c r="CP21" s="1149"/>
      <c r="CQ21" s="1149"/>
      <c r="CR21" s="1149"/>
      <c r="CS21" s="1149"/>
      <c r="CT21" s="1149"/>
      <c r="CU21" s="1150"/>
      <c r="CV21" s="1148">
        <v>0</v>
      </c>
      <c r="CW21" s="1149"/>
      <c r="CX21" s="1149"/>
      <c r="CY21" s="1149"/>
      <c r="CZ21" s="1149"/>
      <c r="DA21" s="1149"/>
      <c r="DB21" s="1149"/>
      <c r="DC21" s="1149"/>
      <c r="DD21" s="1149"/>
      <c r="DE21" s="1149"/>
      <c r="DF21" s="1150"/>
      <c r="DG21" s="1148">
        <v>0</v>
      </c>
      <c r="DH21" s="1149"/>
      <c r="DI21" s="1149"/>
      <c r="DJ21" s="1149"/>
      <c r="DK21" s="1149"/>
      <c r="DL21" s="1149"/>
      <c r="DM21" s="1149"/>
      <c r="DN21" s="1149"/>
      <c r="DO21" s="1150"/>
      <c r="DP21" s="1148">
        <v>0</v>
      </c>
      <c r="DQ21" s="1149"/>
      <c r="DR21" s="1149"/>
      <c r="DS21" s="1149"/>
      <c r="DT21" s="1149"/>
      <c r="DU21" s="1149"/>
      <c r="DV21" s="1149"/>
      <c r="DW21" s="1149"/>
      <c r="DX21" s="1149"/>
      <c r="DY21" s="1149"/>
      <c r="DZ21" s="1150"/>
      <c r="EA21" s="1164">
        <f>AY21</f>
        <v>6.951910752199999</v>
      </c>
      <c r="EB21" s="1165"/>
      <c r="EC21" s="1165"/>
      <c r="ED21" s="1165"/>
      <c r="EE21" s="1165"/>
      <c r="EF21" s="1165"/>
      <c r="EG21" s="1165"/>
      <c r="EH21" s="1165"/>
      <c r="EI21" s="1166"/>
      <c r="EJ21" s="1148">
        <v>0</v>
      </c>
      <c r="EK21" s="1149"/>
      <c r="EL21" s="1149"/>
      <c r="EM21" s="1149"/>
      <c r="EN21" s="1149"/>
      <c r="EO21" s="1149"/>
      <c r="EP21" s="1149"/>
      <c r="EQ21" s="1149"/>
      <c r="ER21" s="1149"/>
      <c r="ES21" s="1149"/>
      <c r="ET21" s="1150"/>
      <c r="EU21" s="1164">
        <f>BH21</f>
        <v>0</v>
      </c>
      <c r="EV21" s="1165"/>
      <c r="EW21" s="1165"/>
      <c r="EX21" s="1165"/>
      <c r="EY21" s="1165"/>
      <c r="EZ21" s="1165"/>
      <c r="FA21" s="1165"/>
      <c r="FB21" s="1165"/>
      <c r="FC21" s="1165"/>
      <c r="FD21" s="1165"/>
      <c r="FE21" s="1165"/>
      <c r="FF21" s="1166"/>
      <c r="FG21" s="1164">
        <f>AY21-BH21</f>
        <v>6.951910752199999</v>
      </c>
      <c r="FH21" s="1165"/>
      <c r="FI21" s="1165"/>
      <c r="FJ21" s="1165"/>
      <c r="FK21" s="1165"/>
      <c r="FL21" s="1165"/>
      <c r="FM21" s="1165"/>
      <c r="FN21" s="1165"/>
      <c r="FO21" s="1166"/>
      <c r="FP21" s="1167">
        <v>1</v>
      </c>
      <c r="FQ21" s="1168"/>
      <c r="FR21" s="1168"/>
      <c r="FS21" s="1168"/>
      <c r="FT21" s="1168"/>
      <c r="FU21" s="1168"/>
      <c r="FV21" s="1169"/>
      <c r="FW21" s="1130" t="s">
        <v>89</v>
      </c>
      <c r="FX21" s="1131"/>
      <c r="FY21" s="1131"/>
      <c r="FZ21" s="1131"/>
      <c r="GA21" s="1131"/>
      <c r="GB21" s="1131"/>
      <c r="GC21" s="1131"/>
      <c r="GD21" s="1131"/>
      <c r="GE21" s="1131"/>
      <c r="GF21" s="1131"/>
      <c r="GG21" s="1131"/>
      <c r="GH21" s="1132"/>
      <c r="GI21" s="1130" t="s">
        <v>89</v>
      </c>
      <c r="GJ21" s="1131"/>
      <c r="GK21" s="1131"/>
      <c r="GL21" s="1131"/>
      <c r="GM21" s="1131"/>
      <c r="GN21" s="1131"/>
      <c r="GO21" s="1131"/>
      <c r="GP21" s="1131"/>
      <c r="GQ21" s="1131"/>
      <c r="GR21" s="1131"/>
      <c r="GS21" s="1131"/>
      <c r="GT21" s="1132"/>
      <c r="GU21" s="1381">
        <f>'пр.2.2 утв в 2015'!E43-'пр.1.1. утв в 2015'!E45/0.85</f>
        <v>0.24000000000000002</v>
      </c>
      <c r="GV21" s="1382"/>
      <c r="GW21" s="1382"/>
      <c r="GX21" s="1382"/>
      <c r="GY21" s="1382"/>
      <c r="GZ21" s="1382"/>
      <c r="HA21" s="1382"/>
      <c r="HB21" s="1382"/>
      <c r="HC21" s="1382"/>
      <c r="HD21" s="1383"/>
      <c r="HE21" s="1372">
        <v>0</v>
      </c>
      <c r="HF21" s="1373"/>
      <c r="HG21" s="1373"/>
      <c r="HH21" s="1373"/>
      <c r="HI21" s="1373"/>
      <c r="HJ21" s="1373"/>
      <c r="HK21" s="1373"/>
      <c r="HL21" s="1373"/>
      <c r="HM21" s="1373"/>
      <c r="HN21" s="1373"/>
      <c r="HO21" s="1374"/>
      <c r="HP21" s="1161" t="s">
        <v>616</v>
      </c>
      <c r="HQ21" s="1162"/>
      <c r="HR21" s="1162"/>
      <c r="HS21" s="1162"/>
      <c r="HT21" s="1162"/>
      <c r="HU21" s="1162"/>
      <c r="HV21" s="1162"/>
      <c r="HW21" s="1162"/>
      <c r="HX21" s="1162"/>
      <c r="HY21" s="1162"/>
      <c r="HZ21" s="1162"/>
      <c r="IA21" s="1162"/>
      <c r="IB21" s="1162"/>
      <c r="IC21" s="1163"/>
    </row>
    <row r="22" spans="1:237" s="34" customFormat="1" ht="20.25" customHeight="1" x14ac:dyDescent="0.3">
      <c r="A22" s="1153"/>
      <c r="B22" s="1154"/>
      <c r="C22" s="1154"/>
      <c r="D22" s="1154"/>
      <c r="E22" s="1154"/>
      <c r="F22" s="1271" t="str">
        <f>'пр.1.1. утв в 2015'!B46</f>
        <v>а) замена двух силовых трансформаторов типа ТМГ мощностью 320 кВА на силовые трансформаторы типа ТСЗ мощностью 400 кВА;</v>
      </c>
      <c r="G22" s="1272"/>
      <c r="H22" s="1272"/>
      <c r="I22" s="1272"/>
      <c r="J22" s="1272"/>
      <c r="K22" s="1272"/>
      <c r="L22" s="1272"/>
      <c r="M22" s="1272"/>
      <c r="N22" s="1272"/>
      <c r="O22" s="1272"/>
      <c r="P22" s="1272"/>
      <c r="Q22" s="1272"/>
      <c r="R22" s="1272"/>
      <c r="S22" s="1272"/>
      <c r="T22" s="1272"/>
      <c r="U22" s="1272"/>
      <c r="V22" s="1272"/>
      <c r="W22" s="1272"/>
      <c r="X22" s="1272"/>
      <c r="Y22" s="1272"/>
      <c r="Z22" s="1272"/>
      <c r="AA22" s="1272"/>
      <c r="AB22" s="1272"/>
      <c r="AC22" s="1272"/>
      <c r="AD22" s="1272"/>
      <c r="AE22" s="1272"/>
      <c r="AF22" s="1272"/>
      <c r="AG22" s="1272"/>
      <c r="AH22" s="1272"/>
      <c r="AI22" s="1272"/>
      <c r="AJ22" s="1272"/>
      <c r="AK22" s="1272"/>
      <c r="AL22" s="1272"/>
      <c r="AM22" s="1273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8"/>
      <c r="AY22" s="6"/>
      <c r="AZ22" s="7"/>
      <c r="BA22" s="7"/>
      <c r="BB22" s="7"/>
      <c r="BC22" s="7"/>
      <c r="BD22" s="7"/>
      <c r="BE22" s="7"/>
      <c r="BF22" s="7"/>
      <c r="BG22" s="8"/>
      <c r="BH22" s="6"/>
      <c r="BI22" s="7"/>
      <c r="BJ22" s="7"/>
      <c r="BK22" s="7"/>
      <c r="BL22" s="7"/>
      <c r="BM22" s="7"/>
      <c r="BN22" s="7"/>
      <c r="BO22" s="7"/>
      <c r="BP22" s="7"/>
      <c r="BQ22" s="7"/>
      <c r="BR22" s="8"/>
      <c r="BS22" s="6"/>
      <c r="BT22" s="7"/>
      <c r="BU22" s="7"/>
      <c r="BV22" s="7"/>
      <c r="BW22" s="7"/>
      <c r="BX22" s="7"/>
      <c r="BY22" s="7"/>
      <c r="BZ22" s="7"/>
      <c r="CA22" s="8"/>
      <c r="CB22" s="6"/>
      <c r="CC22" s="7"/>
      <c r="CD22" s="7"/>
      <c r="CE22" s="7"/>
      <c r="CF22" s="7"/>
      <c r="CG22" s="7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7"/>
      <c r="CS22" s="7"/>
      <c r="CT22" s="7"/>
      <c r="CU22" s="8"/>
      <c r="CV22" s="6"/>
      <c r="CW22" s="7"/>
      <c r="CX22" s="7"/>
      <c r="CY22" s="7"/>
      <c r="CZ22" s="7"/>
      <c r="DA22" s="7"/>
      <c r="DB22" s="7"/>
      <c r="DC22" s="7"/>
      <c r="DD22" s="7"/>
      <c r="DE22" s="7"/>
      <c r="DF22" s="8"/>
      <c r="DG22" s="6"/>
      <c r="DH22" s="7"/>
      <c r="DI22" s="7"/>
      <c r="DJ22" s="7"/>
      <c r="DK22" s="7"/>
      <c r="DL22" s="7"/>
      <c r="DM22" s="7"/>
      <c r="DN22" s="7"/>
      <c r="DO22" s="8"/>
      <c r="DP22" s="6"/>
      <c r="DQ22" s="7"/>
      <c r="DR22" s="7"/>
      <c r="DS22" s="7"/>
      <c r="DT22" s="7"/>
      <c r="DU22" s="7"/>
      <c r="DV22" s="7"/>
      <c r="DW22" s="7"/>
      <c r="DX22" s="7"/>
      <c r="DY22" s="7"/>
      <c r="DZ22" s="8"/>
      <c r="EA22" s="6"/>
      <c r="EB22" s="7"/>
      <c r="EC22" s="7"/>
      <c r="ED22" s="7"/>
      <c r="EE22" s="7"/>
      <c r="EF22" s="7"/>
      <c r="EG22" s="7"/>
      <c r="EH22" s="7"/>
      <c r="EI22" s="8"/>
      <c r="EJ22" s="6"/>
      <c r="EK22" s="7"/>
      <c r="EL22" s="7"/>
      <c r="EM22" s="7"/>
      <c r="EN22" s="7"/>
      <c r="EO22" s="7"/>
      <c r="EP22" s="7"/>
      <c r="EQ22" s="7"/>
      <c r="ER22" s="7"/>
      <c r="ES22" s="7"/>
      <c r="ET22" s="8"/>
      <c r="EU22" s="12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4"/>
      <c r="FG22" s="12"/>
      <c r="FH22" s="13"/>
      <c r="FI22" s="13"/>
      <c r="FJ22" s="13"/>
      <c r="FK22" s="13"/>
      <c r="FL22" s="13"/>
      <c r="FM22" s="13"/>
      <c r="FN22" s="13"/>
      <c r="FO22" s="14"/>
      <c r="FP22" s="28"/>
      <c r="FQ22" s="29"/>
      <c r="FR22" s="29"/>
      <c r="FS22" s="29"/>
      <c r="FT22" s="29"/>
      <c r="FU22" s="29"/>
      <c r="FV22" s="30"/>
      <c r="FW22" s="18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20"/>
      <c r="GI22" s="18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20"/>
      <c r="GU22" s="18"/>
      <c r="GV22" s="24"/>
      <c r="GW22" s="24"/>
      <c r="GX22" s="24"/>
      <c r="GY22" s="24"/>
      <c r="GZ22" s="24"/>
      <c r="HA22" s="24"/>
      <c r="HB22" s="24"/>
      <c r="HC22" s="24"/>
      <c r="HD22" s="25"/>
      <c r="HE22" s="35"/>
      <c r="HF22" s="19"/>
      <c r="HG22" s="19"/>
      <c r="HH22" s="19"/>
      <c r="HI22" s="19"/>
      <c r="HJ22" s="19"/>
      <c r="HK22" s="19"/>
      <c r="HL22" s="19"/>
      <c r="HM22" s="19"/>
      <c r="HN22" s="19"/>
      <c r="HO22" s="20"/>
      <c r="HP22" s="1366"/>
      <c r="HQ22" s="1367"/>
      <c r="HR22" s="1367"/>
      <c r="HS22" s="1367"/>
      <c r="HT22" s="1367"/>
      <c r="HU22" s="1367"/>
      <c r="HV22" s="1367"/>
      <c r="HW22" s="1367"/>
      <c r="HX22" s="1367"/>
      <c r="HY22" s="1367"/>
      <c r="HZ22" s="1367"/>
      <c r="IA22" s="1367"/>
      <c r="IB22" s="1367"/>
      <c r="IC22" s="1368"/>
    </row>
    <row r="23" spans="1:237" s="34" customFormat="1" ht="20.25" customHeight="1" x14ac:dyDescent="0.3">
      <c r="A23" s="1153"/>
      <c r="B23" s="1154"/>
      <c r="C23" s="1154"/>
      <c r="D23" s="1154"/>
      <c r="E23" s="1154"/>
      <c r="F23" s="1271" t="str">
        <f>'пр.1.1. утв в 2015'!B47</f>
        <v xml:space="preserve">б) замена камер серии КСО на малогабаритные распределительные устройства типа RM6( 1 шт); </v>
      </c>
      <c r="G23" s="1272"/>
      <c r="H23" s="1272"/>
      <c r="I23" s="1272"/>
      <c r="J23" s="1272"/>
      <c r="K23" s="1272"/>
      <c r="L23" s="1272"/>
      <c r="M23" s="1272"/>
      <c r="N23" s="1272"/>
      <c r="O23" s="1272"/>
      <c r="P23" s="1272"/>
      <c r="Q23" s="1272"/>
      <c r="R23" s="1272"/>
      <c r="S23" s="1272"/>
      <c r="T23" s="1272"/>
      <c r="U23" s="1272"/>
      <c r="V23" s="1272"/>
      <c r="W23" s="1272"/>
      <c r="X23" s="1272"/>
      <c r="Y23" s="1272"/>
      <c r="Z23" s="1272"/>
      <c r="AA23" s="1272"/>
      <c r="AB23" s="1272"/>
      <c r="AC23" s="1272"/>
      <c r="AD23" s="1272"/>
      <c r="AE23" s="1272"/>
      <c r="AF23" s="1272"/>
      <c r="AG23" s="1272"/>
      <c r="AH23" s="1272"/>
      <c r="AI23" s="1272"/>
      <c r="AJ23" s="1272"/>
      <c r="AK23" s="1272"/>
      <c r="AL23" s="1272"/>
      <c r="AM23" s="1273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8"/>
      <c r="AY23" s="6"/>
      <c r="AZ23" s="7"/>
      <c r="BA23" s="7"/>
      <c r="BB23" s="7"/>
      <c r="BC23" s="7"/>
      <c r="BD23" s="7"/>
      <c r="BE23" s="7"/>
      <c r="BF23" s="7"/>
      <c r="BG23" s="8"/>
      <c r="BH23" s="6"/>
      <c r="BI23" s="7"/>
      <c r="BJ23" s="7"/>
      <c r="BK23" s="7"/>
      <c r="BL23" s="7"/>
      <c r="BM23" s="7"/>
      <c r="BN23" s="7"/>
      <c r="BO23" s="7"/>
      <c r="BP23" s="7"/>
      <c r="BQ23" s="7"/>
      <c r="BR23" s="8"/>
      <c r="BS23" s="6"/>
      <c r="BT23" s="7"/>
      <c r="BU23" s="7"/>
      <c r="BV23" s="7"/>
      <c r="BW23" s="7"/>
      <c r="BX23" s="7"/>
      <c r="BY23" s="7"/>
      <c r="BZ23" s="7"/>
      <c r="CA23" s="8"/>
      <c r="CB23" s="6"/>
      <c r="CC23" s="7"/>
      <c r="CD23" s="7"/>
      <c r="CE23" s="7"/>
      <c r="CF23" s="7"/>
      <c r="CG23" s="7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7"/>
      <c r="CS23" s="7"/>
      <c r="CT23" s="7"/>
      <c r="CU23" s="8"/>
      <c r="CV23" s="6"/>
      <c r="CW23" s="7"/>
      <c r="CX23" s="7"/>
      <c r="CY23" s="7"/>
      <c r="CZ23" s="7"/>
      <c r="DA23" s="7"/>
      <c r="DB23" s="7"/>
      <c r="DC23" s="7"/>
      <c r="DD23" s="7"/>
      <c r="DE23" s="7"/>
      <c r="DF23" s="8"/>
      <c r="DG23" s="6"/>
      <c r="DH23" s="7"/>
      <c r="DI23" s="7"/>
      <c r="DJ23" s="7"/>
      <c r="DK23" s="7"/>
      <c r="DL23" s="7"/>
      <c r="DM23" s="7"/>
      <c r="DN23" s="7"/>
      <c r="DO23" s="8"/>
      <c r="DP23" s="6"/>
      <c r="DQ23" s="7"/>
      <c r="DR23" s="7"/>
      <c r="DS23" s="7"/>
      <c r="DT23" s="7"/>
      <c r="DU23" s="7"/>
      <c r="DV23" s="7"/>
      <c r="DW23" s="7"/>
      <c r="DX23" s="7"/>
      <c r="DY23" s="7"/>
      <c r="DZ23" s="8"/>
      <c r="EA23" s="6"/>
      <c r="EB23" s="7"/>
      <c r="EC23" s="7"/>
      <c r="ED23" s="7"/>
      <c r="EE23" s="7"/>
      <c r="EF23" s="7"/>
      <c r="EG23" s="7"/>
      <c r="EH23" s="7"/>
      <c r="EI23" s="8"/>
      <c r="EJ23" s="6"/>
      <c r="EK23" s="7"/>
      <c r="EL23" s="7"/>
      <c r="EM23" s="7"/>
      <c r="EN23" s="7"/>
      <c r="EO23" s="7"/>
      <c r="EP23" s="7"/>
      <c r="EQ23" s="7"/>
      <c r="ER23" s="7"/>
      <c r="ES23" s="7"/>
      <c r="ET23" s="8"/>
      <c r="EU23" s="12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4"/>
      <c r="FG23" s="12"/>
      <c r="FH23" s="13"/>
      <c r="FI23" s="13"/>
      <c r="FJ23" s="13"/>
      <c r="FK23" s="13"/>
      <c r="FL23" s="13"/>
      <c r="FM23" s="13"/>
      <c r="FN23" s="13"/>
      <c r="FO23" s="14"/>
      <c r="FP23" s="28"/>
      <c r="FQ23" s="29"/>
      <c r="FR23" s="29"/>
      <c r="FS23" s="29"/>
      <c r="FT23" s="29"/>
      <c r="FU23" s="29"/>
      <c r="FV23" s="30"/>
      <c r="FW23" s="18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20"/>
      <c r="GI23" s="18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20"/>
      <c r="GU23" s="18"/>
      <c r="GV23" s="24"/>
      <c r="GW23" s="24"/>
      <c r="GX23" s="24"/>
      <c r="GY23" s="24"/>
      <c r="GZ23" s="24"/>
      <c r="HA23" s="24"/>
      <c r="HB23" s="24"/>
      <c r="HC23" s="24"/>
      <c r="HD23" s="25"/>
      <c r="HE23" s="35"/>
      <c r="HF23" s="19"/>
      <c r="HG23" s="19"/>
      <c r="HH23" s="19"/>
      <c r="HI23" s="19"/>
      <c r="HJ23" s="19"/>
      <c r="HK23" s="19"/>
      <c r="HL23" s="19"/>
      <c r="HM23" s="19"/>
      <c r="HN23" s="19"/>
      <c r="HO23" s="20"/>
      <c r="HP23" s="1366"/>
      <c r="HQ23" s="1367"/>
      <c r="HR23" s="1367"/>
      <c r="HS23" s="1367"/>
      <c r="HT23" s="1367"/>
      <c r="HU23" s="1367"/>
      <c r="HV23" s="1367"/>
      <c r="HW23" s="1367"/>
      <c r="HX23" s="1367"/>
      <c r="HY23" s="1367"/>
      <c r="HZ23" s="1367"/>
      <c r="IA23" s="1367"/>
      <c r="IB23" s="1367"/>
      <c r="IC23" s="1368"/>
    </row>
    <row r="24" spans="1:237" s="34" customFormat="1" ht="20.25" customHeight="1" x14ac:dyDescent="0.3">
      <c r="A24" s="1153"/>
      <c r="B24" s="1154"/>
      <c r="C24" s="1154"/>
      <c r="D24" s="1154"/>
      <c r="E24" s="1154"/>
      <c r="F24" s="1271" t="str">
        <f>'пр.1.1. утв в 2015'!B48</f>
        <v>в) замена сборных шин 0,4 кВ (0,064 км);</v>
      </c>
      <c r="G24" s="1272"/>
      <c r="H24" s="1272"/>
      <c r="I24" s="1272"/>
      <c r="J24" s="1272"/>
      <c r="K24" s="1272"/>
      <c r="L24" s="1272"/>
      <c r="M24" s="1272"/>
      <c r="N24" s="1272"/>
      <c r="O24" s="1272"/>
      <c r="P24" s="1272"/>
      <c r="Q24" s="1272"/>
      <c r="R24" s="1272"/>
      <c r="S24" s="1272"/>
      <c r="T24" s="1272"/>
      <c r="U24" s="1272"/>
      <c r="V24" s="1272"/>
      <c r="W24" s="1272"/>
      <c r="X24" s="1272"/>
      <c r="Y24" s="1272"/>
      <c r="Z24" s="1272"/>
      <c r="AA24" s="1272"/>
      <c r="AB24" s="1272"/>
      <c r="AC24" s="1272"/>
      <c r="AD24" s="1272"/>
      <c r="AE24" s="1272"/>
      <c r="AF24" s="1272"/>
      <c r="AG24" s="1272"/>
      <c r="AH24" s="1272"/>
      <c r="AI24" s="1272"/>
      <c r="AJ24" s="1272"/>
      <c r="AK24" s="1272"/>
      <c r="AL24" s="1272"/>
      <c r="AM24" s="1273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8"/>
      <c r="AY24" s="6"/>
      <c r="AZ24" s="7"/>
      <c r="BA24" s="7"/>
      <c r="BB24" s="7"/>
      <c r="BC24" s="7"/>
      <c r="BD24" s="7"/>
      <c r="BE24" s="7"/>
      <c r="BF24" s="7"/>
      <c r="BG24" s="8"/>
      <c r="BH24" s="6"/>
      <c r="BI24" s="7"/>
      <c r="BJ24" s="7"/>
      <c r="BK24" s="7"/>
      <c r="BL24" s="7"/>
      <c r="BM24" s="7"/>
      <c r="BN24" s="7"/>
      <c r="BO24" s="7"/>
      <c r="BP24" s="7"/>
      <c r="BQ24" s="7"/>
      <c r="BR24" s="8"/>
      <c r="BS24" s="6"/>
      <c r="BT24" s="7"/>
      <c r="BU24" s="7"/>
      <c r="BV24" s="7"/>
      <c r="BW24" s="7"/>
      <c r="BX24" s="7"/>
      <c r="BY24" s="7"/>
      <c r="BZ24" s="7"/>
      <c r="CA24" s="8"/>
      <c r="CB24" s="6"/>
      <c r="CC24" s="7"/>
      <c r="CD24" s="7"/>
      <c r="CE24" s="7"/>
      <c r="CF24" s="7"/>
      <c r="CG24" s="7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7"/>
      <c r="CS24" s="7"/>
      <c r="CT24" s="7"/>
      <c r="CU24" s="8"/>
      <c r="CV24" s="6"/>
      <c r="CW24" s="7"/>
      <c r="CX24" s="7"/>
      <c r="CY24" s="7"/>
      <c r="CZ24" s="7"/>
      <c r="DA24" s="7"/>
      <c r="DB24" s="7"/>
      <c r="DC24" s="7"/>
      <c r="DD24" s="7"/>
      <c r="DE24" s="7"/>
      <c r="DF24" s="8"/>
      <c r="DG24" s="6"/>
      <c r="DH24" s="7"/>
      <c r="DI24" s="7"/>
      <c r="DJ24" s="7"/>
      <c r="DK24" s="7"/>
      <c r="DL24" s="7"/>
      <c r="DM24" s="7"/>
      <c r="DN24" s="7"/>
      <c r="DO24" s="8"/>
      <c r="DP24" s="6"/>
      <c r="DQ24" s="7"/>
      <c r="DR24" s="7"/>
      <c r="DS24" s="7"/>
      <c r="DT24" s="7"/>
      <c r="DU24" s="7"/>
      <c r="DV24" s="7"/>
      <c r="DW24" s="7"/>
      <c r="DX24" s="7"/>
      <c r="DY24" s="7"/>
      <c r="DZ24" s="8"/>
      <c r="EA24" s="6"/>
      <c r="EB24" s="7"/>
      <c r="EC24" s="7"/>
      <c r="ED24" s="7"/>
      <c r="EE24" s="7"/>
      <c r="EF24" s="7"/>
      <c r="EG24" s="7"/>
      <c r="EH24" s="7"/>
      <c r="EI24" s="8"/>
      <c r="EJ24" s="6"/>
      <c r="EK24" s="7"/>
      <c r="EL24" s="7"/>
      <c r="EM24" s="7"/>
      <c r="EN24" s="7"/>
      <c r="EO24" s="7"/>
      <c r="EP24" s="7"/>
      <c r="EQ24" s="7"/>
      <c r="ER24" s="7"/>
      <c r="ES24" s="7"/>
      <c r="ET24" s="8"/>
      <c r="EU24" s="12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4"/>
      <c r="FG24" s="12"/>
      <c r="FH24" s="13"/>
      <c r="FI24" s="13"/>
      <c r="FJ24" s="13"/>
      <c r="FK24" s="13"/>
      <c r="FL24" s="13"/>
      <c r="FM24" s="13"/>
      <c r="FN24" s="13"/>
      <c r="FO24" s="14"/>
      <c r="FP24" s="28"/>
      <c r="FQ24" s="29"/>
      <c r="FR24" s="29"/>
      <c r="FS24" s="29"/>
      <c r="FT24" s="29"/>
      <c r="FU24" s="29"/>
      <c r="FV24" s="30"/>
      <c r="FW24" s="18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20"/>
      <c r="GI24" s="18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20"/>
      <c r="GU24" s="18"/>
      <c r="GV24" s="24"/>
      <c r="GW24" s="24"/>
      <c r="GX24" s="24"/>
      <c r="GY24" s="24"/>
      <c r="GZ24" s="24"/>
      <c r="HA24" s="24"/>
      <c r="HB24" s="24"/>
      <c r="HC24" s="24"/>
      <c r="HD24" s="25"/>
      <c r="HE24" s="35"/>
      <c r="HF24" s="19"/>
      <c r="HG24" s="19"/>
      <c r="HH24" s="19"/>
      <c r="HI24" s="19"/>
      <c r="HJ24" s="19"/>
      <c r="HK24" s="19"/>
      <c r="HL24" s="19"/>
      <c r="HM24" s="19"/>
      <c r="HN24" s="19"/>
      <c r="HO24" s="20"/>
      <c r="HP24" s="1366"/>
      <c r="HQ24" s="1367"/>
      <c r="HR24" s="1367"/>
      <c r="HS24" s="1367"/>
      <c r="HT24" s="1367"/>
      <c r="HU24" s="1367"/>
      <c r="HV24" s="1367"/>
      <c r="HW24" s="1367"/>
      <c r="HX24" s="1367"/>
      <c r="HY24" s="1367"/>
      <c r="HZ24" s="1367"/>
      <c r="IA24" s="1367"/>
      <c r="IB24" s="1367"/>
      <c r="IC24" s="1368"/>
    </row>
    <row r="25" spans="1:237" s="34" customFormat="1" ht="20.25" customHeight="1" x14ac:dyDescent="0.3">
      <c r="A25" s="1363"/>
      <c r="B25" s="1364"/>
      <c r="C25" s="1364"/>
      <c r="D25" s="1364"/>
      <c r="E25" s="1364"/>
      <c r="F25" s="1348" t="str">
        <f>'пр.1.1. утв в 2015'!B49</f>
        <v>г) установка панелей марки ЩО-70 (8 шт);</v>
      </c>
      <c r="G25" s="1349"/>
      <c r="H25" s="1349"/>
      <c r="I25" s="1349"/>
      <c r="J25" s="1349"/>
      <c r="K25" s="1349"/>
      <c r="L25" s="1349"/>
      <c r="M25" s="1349"/>
      <c r="N25" s="1349"/>
      <c r="O25" s="1349"/>
      <c r="P25" s="1349"/>
      <c r="Q25" s="1349"/>
      <c r="R25" s="1349"/>
      <c r="S25" s="1349"/>
      <c r="T25" s="1349"/>
      <c r="U25" s="1349"/>
      <c r="V25" s="1349"/>
      <c r="W25" s="1349"/>
      <c r="X25" s="1349"/>
      <c r="Y25" s="1349"/>
      <c r="Z25" s="1349"/>
      <c r="AA25" s="1349"/>
      <c r="AB25" s="1349"/>
      <c r="AC25" s="1349"/>
      <c r="AD25" s="1349"/>
      <c r="AE25" s="1349"/>
      <c r="AF25" s="1349"/>
      <c r="AG25" s="1349"/>
      <c r="AH25" s="1349"/>
      <c r="AI25" s="1349"/>
      <c r="AJ25" s="1349"/>
      <c r="AK25" s="1349"/>
      <c r="AL25" s="1349"/>
      <c r="AM25" s="135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1"/>
      <c r="AY25" s="9"/>
      <c r="AZ25" s="10"/>
      <c r="BA25" s="10"/>
      <c r="BB25" s="10"/>
      <c r="BC25" s="10"/>
      <c r="BD25" s="10"/>
      <c r="BE25" s="10"/>
      <c r="BF25" s="10"/>
      <c r="BG25" s="11"/>
      <c r="BH25" s="9"/>
      <c r="BI25" s="10"/>
      <c r="BJ25" s="10"/>
      <c r="BK25" s="10"/>
      <c r="BL25" s="10"/>
      <c r="BM25" s="10"/>
      <c r="BN25" s="10"/>
      <c r="BO25" s="10"/>
      <c r="BP25" s="10"/>
      <c r="BQ25" s="10"/>
      <c r="BR25" s="11"/>
      <c r="BS25" s="9"/>
      <c r="BT25" s="10"/>
      <c r="BU25" s="10"/>
      <c r="BV25" s="10"/>
      <c r="BW25" s="10"/>
      <c r="BX25" s="10"/>
      <c r="BY25" s="10"/>
      <c r="BZ25" s="10"/>
      <c r="CA25" s="11"/>
      <c r="CB25" s="9"/>
      <c r="CC25" s="10"/>
      <c r="CD25" s="10"/>
      <c r="CE25" s="10"/>
      <c r="CF25" s="10"/>
      <c r="CG25" s="10"/>
      <c r="CH25" s="10"/>
      <c r="CI25" s="10"/>
      <c r="CJ25" s="10"/>
      <c r="CK25" s="10"/>
      <c r="CL25" s="11"/>
      <c r="CM25" s="9"/>
      <c r="CN25" s="10"/>
      <c r="CO25" s="10"/>
      <c r="CP25" s="10"/>
      <c r="CQ25" s="10"/>
      <c r="CR25" s="10"/>
      <c r="CS25" s="10"/>
      <c r="CT25" s="10"/>
      <c r="CU25" s="11"/>
      <c r="CV25" s="9"/>
      <c r="CW25" s="10"/>
      <c r="CX25" s="10"/>
      <c r="CY25" s="10"/>
      <c r="CZ25" s="10"/>
      <c r="DA25" s="10"/>
      <c r="DB25" s="10"/>
      <c r="DC25" s="10"/>
      <c r="DD25" s="10"/>
      <c r="DE25" s="10"/>
      <c r="DF25" s="11"/>
      <c r="DG25" s="9"/>
      <c r="DH25" s="10"/>
      <c r="DI25" s="10"/>
      <c r="DJ25" s="10"/>
      <c r="DK25" s="10"/>
      <c r="DL25" s="10"/>
      <c r="DM25" s="10"/>
      <c r="DN25" s="10"/>
      <c r="DO25" s="11"/>
      <c r="DP25" s="9"/>
      <c r="DQ25" s="10"/>
      <c r="DR25" s="10"/>
      <c r="DS25" s="10"/>
      <c r="DT25" s="10"/>
      <c r="DU25" s="10"/>
      <c r="DV25" s="10"/>
      <c r="DW25" s="10"/>
      <c r="DX25" s="10"/>
      <c r="DY25" s="10"/>
      <c r="DZ25" s="11"/>
      <c r="EA25" s="9"/>
      <c r="EB25" s="10"/>
      <c r="EC25" s="10"/>
      <c r="ED25" s="10"/>
      <c r="EE25" s="10"/>
      <c r="EF25" s="10"/>
      <c r="EG25" s="10"/>
      <c r="EH25" s="10"/>
      <c r="EI25" s="11"/>
      <c r="EJ25" s="9"/>
      <c r="EK25" s="10"/>
      <c r="EL25" s="10"/>
      <c r="EM25" s="10"/>
      <c r="EN25" s="10"/>
      <c r="EO25" s="10"/>
      <c r="EP25" s="10"/>
      <c r="EQ25" s="10"/>
      <c r="ER25" s="10"/>
      <c r="ES25" s="10"/>
      <c r="ET25" s="11"/>
      <c r="EU25" s="15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7"/>
      <c r="FG25" s="15"/>
      <c r="FH25" s="16"/>
      <c r="FI25" s="16"/>
      <c r="FJ25" s="16"/>
      <c r="FK25" s="16"/>
      <c r="FL25" s="16"/>
      <c r="FM25" s="16"/>
      <c r="FN25" s="16"/>
      <c r="FO25" s="17"/>
      <c r="FP25" s="31"/>
      <c r="FQ25" s="32"/>
      <c r="FR25" s="32"/>
      <c r="FS25" s="32"/>
      <c r="FT25" s="32"/>
      <c r="FU25" s="32"/>
      <c r="FV25" s="33"/>
      <c r="FW25" s="21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3"/>
      <c r="GI25" s="21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3"/>
      <c r="GU25" s="21"/>
      <c r="GV25" s="26"/>
      <c r="GW25" s="26"/>
      <c r="GX25" s="26"/>
      <c r="GY25" s="26"/>
      <c r="GZ25" s="26"/>
      <c r="HA25" s="26"/>
      <c r="HB25" s="26"/>
      <c r="HC25" s="26"/>
      <c r="HD25" s="27"/>
      <c r="HE25" s="36"/>
      <c r="HF25" s="22"/>
      <c r="HG25" s="22"/>
      <c r="HH25" s="22"/>
      <c r="HI25" s="22"/>
      <c r="HJ25" s="22"/>
      <c r="HK25" s="22"/>
      <c r="HL25" s="22"/>
      <c r="HM25" s="22"/>
      <c r="HN25" s="22"/>
      <c r="HO25" s="23"/>
      <c r="HP25" s="1369"/>
      <c r="HQ25" s="1370"/>
      <c r="HR25" s="1370"/>
      <c r="HS25" s="1370"/>
      <c r="HT25" s="1370"/>
      <c r="HU25" s="1370"/>
      <c r="HV25" s="1370"/>
      <c r="HW25" s="1370"/>
      <c r="HX25" s="1370"/>
      <c r="HY25" s="1370"/>
      <c r="HZ25" s="1370"/>
      <c r="IA25" s="1370"/>
      <c r="IB25" s="1370"/>
      <c r="IC25" s="1371"/>
    </row>
    <row r="26" spans="1:237" s="34" customFormat="1" ht="70.5" customHeight="1" x14ac:dyDescent="0.3">
      <c r="A26" s="1151" t="s">
        <v>193</v>
      </c>
      <c r="B26" s="1152"/>
      <c r="C26" s="1152"/>
      <c r="D26" s="1152"/>
      <c r="E26" s="1177"/>
      <c r="F26" s="1271" t="str">
        <f>'пр.1.1. утв в 2015'!B50</f>
        <v>Модернизация распределительного устройства напряжением 6 кВ в распределительной подстанции № 127, находящейся по ул. Пограничников, 7 д</v>
      </c>
      <c r="G26" s="1272"/>
      <c r="H26" s="1272"/>
      <c r="I26" s="1272"/>
      <c r="J26" s="1272"/>
      <c r="K26" s="1272"/>
      <c r="L26" s="1272"/>
      <c r="M26" s="1272"/>
      <c r="N26" s="1272"/>
      <c r="O26" s="1272"/>
      <c r="P26" s="1272"/>
      <c r="Q26" s="1272"/>
      <c r="R26" s="1272"/>
      <c r="S26" s="1272"/>
      <c r="T26" s="1272"/>
      <c r="U26" s="1272"/>
      <c r="V26" s="1272"/>
      <c r="W26" s="1272"/>
      <c r="X26" s="1272"/>
      <c r="Y26" s="1272"/>
      <c r="Z26" s="1272"/>
      <c r="AA26" s="1272"/>
      <c r="AB26" s="1272"/>
      <c r="AC26" s="1272"/>
      <c r="AD26" s="1272"/>
      <c r="AE26" s="1272"/>
      <c r="AF26" s="1272"/>
      <c r="AG26" s="1272"/>
      <c r="AH26" s="1272"/>
      <c r="AI26" s="1272"/>
      <c r="AJ26" s="1272"/>
      <c r="AK26" s="1272"/>
      <c r="AL26" s="1272"/>
      <c r="AM26" s="1273"/>
      <c r="AN26" s="1149">
        <v>0</v>
      </c>
      <c r="AO26" s="1149"/>
      <c r="AP26" s="1149"/>
      <c r="AQ26" s="1149"/>
      <c r="AR26" s="1149"/>
      <c r="AS26" s="1149"/>
      <c r="AT26" s="1149"/>
      <c r="AU26" s="1149"/>
      <c r="AV26" s="1149"/>
      <c r="AW26" s="1149"/>
      <c r="AX26" s="1150"/>
      <c r="AY26" s="1164">
        <f>'пр.1.1. утв в 2015'!H50</f>
        <v>9.6366242377999995</v>
      </c>
      <c r="AZ26" s="1165"/>
      <c r="BA26" s="1165"/>
      <c r="BB26" s="1165"/>
      <c r="BC26" s="1165"/>
      <c r="BD26" s="1165"/>
      <c r="BE26" s="1165"/>
      <c r="BF26" s="1165"/>
      <c r="BG26" s="1166"/>
      <c r="BH26" s="1148">
        <v>0</v>
      </c>
      <c r="BI26" s="1149"/>
      <c r="BJ26" s="1149"/>
      <c r="BK26" s="1149"/>
      <c r="BL26" s="1149"/>
      <c r="BM26" s="1149"/>
      <c r="BN26" s="1149"/>
      <c r="BO26" s="1149"/>
      <c r="BP26" s="1149"/>
      <c r="BQ26" s="1149"/>
      <c r="BR26" s="1150"/>
      <c r="BS26" s="1148">
        <v>0</v>
      </c>
      <c r="BT26" s="1149"/>
      <c r="BU26" s="1149"/>
      <c r="BV26" s="1149"/>
      <c r="BW26" s="1149"/>
      <c r="BX26" s="1149"/>
      <c r="BY26" s="1149"/>
      <c r="BZ26" s="1149"/>
      <c r="CA26" s="1150"/>
      <c r="CB26" s="1148">
        <v>0</v>
      </c>
      <c r="CC26" s="1149"/>
      <c r="CD26" s="1149"/>
      <c r="CE26" s="1149"/>
      <c r="CF26" s="1149"/>
      <c r="CG26" s="1149"/>
      <c r="CH26" s="1149"/>
      <c r="CI26" s="1149"/>
      <c r="CJ26" s="1149"/>
      <c r="CK26" s="1149"/>
      <c r="CL26" s="1150"/>
      <c r="CM26" s="1148">
        <v>0</v>
      </c>
      <c r="CN26" s="1149"/>
      <c r="CO26" s="1149"/>
      <c r="CP26" s="1149"/>
      <c r="CQ26" s="1149"/>
      <c r="CR26" s="1149"/>
      <c r="CS26" s="1149"/>
      <c r="CT26" s="1149"/>
      <c r="CU26" s="1150"/>
      <c r="CV26" s="1148">
        <v>0</v>
      </c>
      <c r="CW26" s="1149"/>
      <c r="CX26" s="1149"/>
      <c r="CY26" s="1149"/>
      <c r="CZ26" s="1149"/>
      <c r="DA26" s="1149"/>
      <c r="DB26" s="1149"/>
      <c r="DC26" s="1149"/>
      <c r="DD26" s="1149"/>
      <c r="DE26" s="1149"/>
      <c r="DF26" s="1150"/>
      <c r="DG26" s="1148">
        <v>0</v>
      </c>
      <c r="DH26" s="1149"/>
      <c r="DI26" s="1149"/>
      <c r="DJ26" s="1149"/>
      <c r="DK26" s="1149"/>
      <c r="DL26" s="1149"/>
      <c r="DM26" s="1149"/>
      <c r="DN26" s="1149"/>
      <c r="DO26" s="1150"/>
      <c r="DP26" s="1148">
        <v>0</v>
      </c>
      <c r="DQ26" s="1149"/>
      <c r="DR26" s="1149"/>
      <c r="DS26" s="1149"/>
      <c r="DT26" s="1149"/>
      <c r="DU26" s="1149"/>
      <c r="DV26" s="1149"/>
      <c r="DW26" s="1149"/>
      <c r="DX26" s="1149"/>
      <c r="DY26" s="1149"/>
      <c r="DZ26" s="1150"/>
      <c r="EA26" s="1375">
        <f>AY26</f>
        <v>9.6366242377999995</v>
      </c>
      <c r="EB26" s="1376"/>
      <c r="EC26" s="1376"/>
      <c r="ED26" s="1376"/>
      <c r="EE26" s="1376"/>
      <c r="EF26" s="1376"/>
      <c r="EG26" s="1376"/>
      <c r="EH26" s="1376"/>
      <c r="EI26" s="1377"/>
      <c r="EJ26" s="1148">
        <v>0</v>
      </c>
      <c r="EK26" s="1149"/>
      <c r="EL26" s="1149"/>
      <c r="EM26" s="1149"/>
      <c r="EN26" s="1149"/>
      <c r="EO26" s="1149"/>
      <c r="EP26" s="1149"/>
      <c r="EQ26" s="1149"/>
      <c r="ER26" s="1149"/>
      <c r="ES26" s="1149"/>
      <c r="ET26" s="1150"/>
      <c r="EU26" s="1164">
        <v>0</v>
      </c>
      <c r="EV26" s="1165"/>
      <c r="EW26" s="1165"/>
      <c r="EX26" s="1165"/>
      <c r="EY26" s="1165"/>
      <c r="EZ26" s="1165"/>
      <c r="FA26" s="1165"/>
      <c r="FB26" s="1165"/>
      <c r="FC26" s="1165"/>
      <c r="FD26" s="1165"/>
      <c r="FE26" s="1165"/>
      <c r="FF26" s="1166"/>
      <c r="FG26" s="1164">
        <f>AY26-BH26</f>
        <v>9.6366242377999995</v>
      </c>
      <c r="FH26" s="1165"/>
      <c r="FI26" s="1165"/>
      <c r="FJ26" s="1165"/>
      <c r="FK26" s="1165"/>
      <c r="FL26" s="1165"/>
      <c r="FM26" s="1165"/>
      <c r="FN26" s="1165"/>
      <c r="FO26" s="1166"/>
      <c r="FP26" s="1167">
        <v>1</v>
      </c>
      <c r="FQ26" s="1168"/>
      <c r="FR26" s="1168"/>
      <c r="FS26" s="1168"/>
      <c r="FT26" s="1168"/>
      <c r="FU26" s="1168"/>
      <c r="FV26" s="1169"/>
      <c r="FW26" s="1130" t="s">
        <v>89</v>
      </c>
      <c r="FX26" s="1131"/>
      <c r="FY26" s="1131"/>
      <c r="FZ26" s="1131"/>
      <c r="GA26" s="1131"/>
      <c r="GB26" s="1131"/>
      <c r="GC26" s="1131"/>
      <c r="GD26" s="1131"/>
      <c r="GE26" s="1131"/>
      <c r="GF26" s="1131"/>
      <c r="GG26" s="1131"/>
      <c r="GH26" s="1132"/>
      <c r="GI26" s="1130" t="s">
        <v>89</v>
      </c>
      <c r="GJ26" s="1131"/>
      <c r="GK26" s="1131"/>
      <c r="GL26" s="1131"/>
      <c r="GM26" s="1131"/>
      <c r="GN26" s="1131"/>
      <c r="GO26" s="1131"/>
      <c r="GP26" s="1131"/>
      <c r="GQ26" s="1131"/>
      <c r="GR26" s="1131"/>
      <c r="GS26" s="1131"/>
      <c r="GT26" s="1132"/>
      <c r="GU26" s="1305">
        <v>0</v>
      </c>
      <c r="GV26" s="1306"/>
      <c r="GW26" s="1306"/>
      <c r="GX26" s="1306"/>
      <c r="GY26" s="1306"/>
      <c r="GZ26" s="1306"/>
      <c r="HA26" s="1306"/>
      <c r="HB26" s="1306"/>
      <c r="HC26" s="1306"/>
      <c r="HD26" s="1307"/>
      <c r="HE26" s="1372">
        <v>0</v>
      </c>
      <c r="HF26" s="1373"/>
      <c r="HG26" s="1373"/>
      <c r="HH26" s="1373"/>
      <c r="HI26" s="1373"/>
      <c r="HJ26" s="1373"/>
      <c r="HK26" s="1373"/>
      <c r="HL26" s="1373"/>
      <c r="HM26" s="1373"/>
      <c r="HN26" s="1373"/>
      <c r="HO26" s="1374"/>
      <c r="HP26" s="1161" t="s">
        <v>616</v>
      </c>
      <c r="HQ26" s="1162"/>
      <c r="HR26" s="1162"/>
      <c r="HS26" s="1162"/>
      <c r="HT26" s="1162"/>
      <c r="HU26" s="1162"/>
      <c r="HV26" s="1162"/>
      <c r="HW26" s="1162"/>
      <c r="HX26" s="1162"/>
      <c r="HY26" s="1162"/>
      <c r="HZ26" s="1162"/>
      <c r="IA26" s="1162"/>
      <c r="IB26" s="1162"/>
      <c r="IC26" s="1163"/>
    </row>
    <row r="27" spans="1:237" s="34" customFormat="1" ht="60" customHeight="1" x14ac:dyDescent="0.3">
      <c r="A27" s="1151" t="s">
        <v>194</v>
      </c>
      <c r="B27" s="1152"/>
      <c r="C27" s="1152"/>
      <c r="D27" s="1152"/>
      <c r="E27" s="1152"/>
      <c r="F27" s="1274" t="str">
        <f>'пр.1.1. утв в 2015'!B51</f>
        <v>Модернизация оборудования трансформаторной подстанции № 508, находящейся по ул. Армейская, 21 г, в следующем объеме:</v>
      </c>
      <c r="G27" s="1275"/>
      <c r="H27" s="1275"/>
      <c r="I27" s="1275"/>
      <c r="J27" s="1275"/>
      <c r="K27" s="1275"/>
      <c r="L27" s="1275"/>
      <c r="M27" s="1275"/>
      <c r="N27" s="1275"/>
      <c r="O27" s="1275"/>
      <c r="P27" s="1275"/>
      <c r="Q27" s="1275"/>
      <c r="R27" s="1275"/>
      <c r="S27" s="1275"/>
      <c r="T27" s="1275"/>
      <c r="U27" s="1275"/>
      <c r="V27" s="1275"/>
      <c r="W27" s="1275"/>
      <c r="X27" s="1275"/>
      <c r="Y27" s="1275"/>
      <c r="Z27" s="1275"/>
      <c r="AA27" s="1275"/>
      <c r="AB27" s="1275"/>
      <c r="AC27" s="1275"/>
      <c r="AD27" s="1275"/>
      <c r="AE27" s="1275"/>
      <c r="AF27" s="1275"/>
      <c r="AG27" s="1275"/>
      <c r="AH27" s="1275"/>
      <c r="AI27" s="1275"/>
      <c r="AJ27" s="1275"/>
      <c r="AK27" s="1275"/>
      <c r="AL27" s="1275"/>
      <c r="AM27" s="1276"/>
      <c r="AN27" s="1149">
        <v>0</v>
      </c>
      <c r="AO27" s="1149"/>
      <c r="AP27" s="1149"/>
      <c r="AQ27" s="1149"/>
      <c r="AR27" s="1149"/>
      <c r="AS27" s="1149"/>
      <c r="AT27" s="1149"/>
      <c r="AU27" s="1149"/>
      <c r="AV27" s="1149"/>
      <c r="AW27" s="1149"/>
      <c r="AX27" s="1150"/>
      <c r="AY27" s="1164">
        <f>'пр.1.1. утв в 2015'!H51</f>
        <v>7.3897423890000002</v>
      </c>
      <c r="AZ27" s="1165"/>
      <c r="BA27" s="1165"/>
      <c r="BB27" s="1165"/>
      <c r="BC27" s="1165"/>
      <c r="BD27" s="1165"/>
      <c r="BE27" s="1165"/>
      <c r="BF27" s="1165"/>
      <c r="BG27" s="1166"/>
      <c r="BH27" s="1148">
        <v>0</v>
      </c>
      <c r="BI27" s="1149"/>
      <c r="BJ27" s="1149"/>
      <c r="BK27" s="1149"/>
      <c r="BL27" s="1149"/>
      <c r="BM27" s="1149"/>
      <c r="BN27" s="1149"/>
      <c r="BO27" s="1149"/>
      <c r="BP27" s="1149"/>
      <c r="BQ27" s="1149"/>
      <c r="BR27" s="1150"/>
      <c r="BS27" s="1148">
        <v>0</v>
      </c>
      <c r="BT27" s="1149"/>
      <c r="BU27" s="1149"/>
      <c r="BV27" s="1149"/>
      <c r="BW27" s="1149"/>
      <c r="BX27" s="1149"/>
      <c r="BY27" s="1149"/>
      <c r="BZ27" s="1149"/>
      <c r="CA27" s="1150"/>
      <c r="CB27" s="1148">
        <v>0</v>
      </c>
      <c r="CC27" s="1149"/>
      <c r="CD27" s="1149"/>
      <c r="CE27" s="1149"/>
      <c r="CF27" s="1149"/>
      <c r="CG27" s="1149"/>
      <c r="CH27" s="1149"/>
      <c r="CI27" s="1149"/>
      <c r="CJ27" s="1149"/>
      <c r="CK27" s="1149"/>
      <c r="CL27" s="1150"/>
      <c r="CM27" s="1148">
        <v>0</v>
      </c>
      <c r="CN27" s="1149"/>
      <c r="CO27" s="1149"/>
      <c r="CP27" s="1149"/>
      <c r="CQ27" s="1149"/>
      <c r="CR27" s="1149"/>
      <c r="CS27" s="1149"/>
      <c r="CT27" s="1149"/>
      <c r="CU27" s="1150"/>
      <c r="CV27" s="1148">
        <v>0</v>
      </c>
      <c r="CW27" s="1149"/>
      <c r="CX27" s="1149"/>
      <c r="CY27" s="1149"/>
      <c r="CZ27" s="1149"/>
      <c r="DA27" s="1149"/>
      <c r="DB27" s="1149"/>
      <c r="DC27" s="1149"/>
      <c r="DD27" s="1149"/>
      <c r="DE27" s="1149"/>
      <c r="DF27" s="1150"/>
      <c r="DG27" s="1148">
        <v>0</v>
      </c>
      <c r="DH27" s="1149"/>
      <c r="DI27" s="1149"/>
      <c r="DJ27" s="1149"/>
      <c r="DK27" s="1149"/>
      <c r="DL27" s="1149"/>
      <c r="DM27" s="1149"/>
      <c r="DN27" s="1149"/>
      <c r="DO27" s="1150"/>
      <c r="DP27" s="1148">
        <v>0</v>
      </c>
      <c r="DQ27" s="1149"/>
      <c r="DR27" s="1149"/>
      <c r="DS27" s="1149"/>
      <c r="DT27" s="1149"/>
      <c r="DU27" s="1149"/>
      <c r="DV27" s="1149"/>
      <c r="DW27" s="1149"/>
      <c r="DX27" s="1149"/>
      <c r="DY27" s="1149"/>
      <c r="DZ27" s="1150"/>
      <c r="EA27" s="1164">
        <f>AY27</f>
        <v>7.3897423890000002</v>
      </c>
      <c r="EB27" s="1165"/>
      <c r="EC27" s="1165"/>
      <c r="ED27" s="1165"/>
      <c r="EE27" s="1165"/>
      <c r="EF27" s="1165"/>
      <c r="EG27" s="1165"/>
      <c r="EH27" s="1165"/>
      <c r="EI27" s="1166"/>
      <c r="EJ27" s="1164">
        <f>BH27</f>
        <v>0</v>
      </c>
      <c r="EK27" s="1165"/>
      <c r="EL27" s="1165"/>
      <c r="EM27" s="1165"/>
      <c r="EN27" s="1165"/>
      <c r="EO27" s="1165"/>
      <c r="EP27" s="1165"/>
      <c r="EQ27" s="1165"/>
      <c r="ER27" s="1165"/>
      <c r="ES27" s="1165"/>
      <c r="ET27" s="1166"/>
      <c r="EU27" s="1164">
        <f>BH27</f>
        <v>0</v>
      </c>
      <c r="EV27" s="1165"/>
      <c r="EW27" s="1165"/>
      <c r="EX27" s="1165"/>
      <c r="EY27" s="1165"/>
      <c r="EZ27" s="1165"/>
      <c r="FA27" s="1165"/>
      <c r="FB27" s="1165"/>
      <c r="FC27" s="1165"/>
      <c r="FD27" s="1165"/>
      <c r="FE27" s="1165"/>
      <c r="FF27" s="1166"/>
      <c r="FG27" s="1164">
        <f>AY27-BH27</f>
        <v>7.3897423890000002</v>
      </c>
      <c r="FH27" s="1165"/>
      <c r="FI27" s="1165"/>
      <c r="FJ27" s="1165"/>
      <c r="FK27" s="1165"/>
      <c r="FL27" s="1165"/>
      <c r="FM27" s="1165"/>
      <c r="FN27" s="1165"/>
      <c r="FO27" s="1166"/>
      <c r="FP27" s="1167">
        <v>1</v>
      </c>
      <c r="FQ27" s="1168"/>
      <c r="FR27" s="1168"/>
      <c r="FS27" s="1168"/>
      <c r="FT27" s="1168"/>
      <c r="FU27" s="1168"/>
      <c r="FV27" s="1169"/>
      <c r="FW27" s="1130" t="s">
        <v>89</v>
      </c>
      <c r="FX27" s="1131"/>
      <c r="FY27" s="1131"/>
      <c r="FZ27" s="1131"/>
      <c r="GA27" s="1131"/>
      <c r="GB27" s="1131"/>
      <c r="GC27" s="1131"/>
      <c r="GD27" s="1131"/>
      <c r="GE27" s="1131"/>
      <c r="GF27" s="1131"/>
      <c r="GG27" s="1131"/>
      <c r="GH27" s="1132"/>
      <c r="GI27" s="1130" t="s">
        <v>89</v>
      </c>
      <c r="GJ27" s="1131"/>
      <c r="GK27" s="1131"/>
      <c r="GL27" s="1131"/>
      <c r="GM27" s="1131"/>
      <c r="GN27" s="1131"/>
      <c r="GO27" s="1131"/>
      <c r="GP27" s="1131"/>
      <c r="GQ27" s="1131"/>
      <c r="GR27" s="1131"/>
      <c r="GS27" s="1131"/>
      <c r="GT27" s="1132"/>
      <c r="GU27" s="1381">
        <f>'пр.2.2 утв в 2015'!E49-'пр.1.1. утв в 2015'!E51/0.85</f>
        <v>0.24000000000000002</v>
      </c>
      <c r="GV27" s="1382"/>
      <c r="GW27" s="1382"/>
      <c r="GX27" s="1382"/>
      <c r="GY27" s="1382"/>
      <c r="GZ27" s="1382"/>
      <c r="HA27" s="1382"/>
      <c r="HB27" s="1382"/>
      <c r="HC27" s="1382"/>
      <c r="HD27" s="1383"/>
      <c r="HE27" s="1130">
        <v>0</v>
      </c>
      <c r="HF27" s="1131"/>
      <c r="HG27" s="1131"/>
      <c r="HH27" s="1131"/>
      <c r="HI27" s="1131"/>
      <c r="HJ27" s="1131"/>
      <c r="HK27" s="1131"/>
      <c r="HL27" s="1131"/>
      <c r="HM27" s="1131"/>
      <c r="HN27" s="1131"/>
      <c r="HO27" s="1132"/>
      <c r="HP27" s="1161" t="s">
        <v>616</v>
      </c>
      <c r="HQ27" s="1162"/>
      <c r="HR27" s="1162"/>
      <c r="HS27" s="1162"/>
      <c r="HT27" s="1162"/>
      <c r="HU27" s="1162"/>
      <c r="HV27" s="1162"/>
      <c r="HW27" s="1162"/>
      <c r="HX27" s="1162"/>
      <c r="HY27" s="1162"/>
      <c r="HZ27" s="1162"/>
      <c r="IA27" s="1162"/>
      <c r="IB27" s="1162"/>
      <c r="IC27" s="1163"/>
    </row>
    <row r="28" spans="1:237" s="34" customFormat="1" ht="20.25" customHeight="1" x14ac:dyDescent="0.3">
      <c r="A28" s="1153"/>
      <c r="B28" s="1154"/>
      <c r="C28" s="1154"/>
      <c r="D28" s="1154"/>
      <c r="E28" s="1154"/>
      <c r="F28" s="1271" t="str">
        <f>'пр.1.1. утв в 2015'!B52</f>
        <v>а) замена двух силовых трансформаторов типа ТСМА мощностью 320 кВА на силовые трансформаторы типа ТСЗ мощностью 400 кВА;</v>
      </c>
      <c r="G28" s="1272"/>
      <c r="H28" s="1272"/>
      <c r="I28" s="1272"/>
      <c r="J28" s="1272"/>
      <c r="K28" s="1272"/>
      <c r="L28" s="1272"/>
      <c r="M28" s="1272"/>
      <c r="N28" s="1272"/>
      <c r="O28" s="1272"/>
      <c r="P28" s="1272"/>
      <c r="Q28" s="1272"/>
      <c r="R28" s="1272"/>
      <c r="S28" s="1272"/>
      <c r="T28" s="1272"/>
      <c r="U28" s="1272"/>
      <c r="V28" s="1272"/>
      <c r="W28" s="1272"/>
      <c r="X28" s="1272"/>
      <c r="Y28" s="1272"/>
      <c r="Z28" s="1272"/>
      <c r="AA28" s="1272"/>
      <c r="AB28" s="1272"/>
      <c r="AC28" s="1272"/>
      <c r="AD28" s="1272"/>
      <c r="AE28" s="1272"/>
      <c r="AF28" s="1272"/>
      <c r="AG28" s="1272"/>
      <c r="AH28" s="1272"/>
      <c r="AI28" s="1272"/>
      <c r="AJ28" s="1272"/>
      <c r="AK28" s="1272"/>
      <c r="AL28" s="1272"/>
      <c r="AM28" s="1273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8"/>
      <c r="AY28" s="6"/>
      <c r="AZ28" s="7"/>
      <c r="BA28" s="7"/>
      <c r="BB28" s="7"/>
      <c r="BC28" s="7"/>
      <c r="BD28" s="7"/>
      <c r="BE28" s="7"/>
      <c r="BF28" s="7"/>
      <c r="BG28" s="8"/>
      <c r="BH28" s="6"/>
      <c r="BI28" s="7"/>
      <c r="BJ28" s="7"/>
      <c r="BK28" s="7"/>
      <c r="BL28" s="7"/>
      <c r="BM28" s="7"/>
      <c r="BN28" s="7"/>
      <c r="BO28" s="7"/>
      <c r="BP28" s="7"/>
      <c r="BQ28" s="7"/>
      <c r="BR28" s="8"/>
      <c r="BS28" s="6"/>
      <c r="BT28" s="7"/>
      <c r="BU28" s="7"/>
      <c r="BV28" s="7"/>
      <c r="BW28" s="7"/>
      <c r="BX28" s="7"/>
      <c r="BY28" s="7"/>
      <c r="BZ28" s="7"/>
      <c r="CA28" s="8"/>
      <c r="CB28" s="6"/>
      <c r="CC28" s="7"/>
      <c r="CD28" s="7"/>
      <c r="CE28" s="7"/>
      <c r="CF28" s="7"/>
      <c r="CG28" s="7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7"/>
      <c r="CS28" s="7"/>
      <c r="CT28" s="7"/>
      <c r="CU28" s="8"/>
      <c r="CV28" s="6"/>
      <c r="CW28" s="7"/>
      <c r="CX28" s="7"/>
      <c r="CY28" s="7"/>
      <c r="CZ28" s="7"/>
      <c r="DA28" s="7"/>
      <c r="DB28" s="7"/>
      <c r="DC28" s="7"/>
      <c r="DD28" s="7"/>
      <c r="DE28" s="7"/>
      <c r="DF28" s="8"/>
      <c r="DG28" s="6"/>
      <c r="DH28" s="7"/>
      <c r="DI28" s="7"/>
      <c r="DJ28" s="7"/>
      <c r="DK28" s="7"/>
      <c r="DL28" s="7"/>
      <c r="DM28" s="7"/>
      <c r="DN28" s="7"/>
      <c r="DO28" s="8"/>
      <c r="DP28" s="6"/>
      <c r="DQ28" s="7"/>
      <c r="DR28" s="7"/>
      <c r="DS28" s="7"/>
      <c r="DT28" s="7"/>
      <c r="DU28" s="7"/>
      <c r="DV28" s="7"/>
      <c r="DW28" s="7"/>
      <c r="DX28" s="7"/>
      <c r="DY28" s="7"/>
      <c r="DZ28" s="8"/>
      <c r="EA28" s="6"/>
      <c r="EB28" s="7"/>
      <c r="EC28" s="7"/>
      <c r="ED28" s="7"/>
      <c r="EE28" s="7"/>
      <c r="EF28" s="7"/>
      <c r="EG28" s="7"/>
      <c r="EH28" s="7"/>
      <c r="EI28" s="8"/>
      <c r="EJ28" s="12"/>
      <c r="EK28" s="13"/>
      <c r="EL28" s="13"/>
      <c r="EM28" s="13"/>
      <c r="EN28" s="13"/>
      <c r="EO28" s="13"/>
      <c r="EP28" s="13"/>
      <c r="EQ28" s="13"/>
      <c r="ER28" s="13"/>
      <c r="ES28" s="13"/>
      <c r="ET28" s="14"/>
      <c r="EU28" s="12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4"/>
      <c r="FG28" s="12"/>
      <c r="FH28" s="13"/>
      <c r="FI28" s="13"/>
      <c r="FJ28" s="13"/>
      <c r="FK28" s="13"/>
      <c r="FL28" s="13"/>
      <c r="FM28" s="13"/>
      <c r="FN28" s="13"/>
      <c r="FO28" s="14"/>
      <c r="FP28" s="28"/>
      <c r="FQ28" s="29"/>
      <c r="FR28" s="29"/>
      <c r="FS28" s="29"/>
      <c r="FT28" s="29"/>
      <c r="FU28" s="29"/>
      <c r="FV28" s="30"/>
      <c r="FW28" s="18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20"/>
      <c r="GI28" s="18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20"/>
      <c r="GU28" s="18"/>
      <c r="GV28" s="24"/>
      <c r="GW28" s="24"/>
      <c r="GX28" s="24"/>
      <c r="GY28" s="24"/>
      <c r="GZ28" s="24"/>
      <c r="HA28" s="24"/>
      <c r="HB28" s="24"/>
      <c r="HC28" s="24"/>
      <c r="HD28" s="25"/>
      <c r="HE28" s="18"/>
      <c r="HF28" s="19"/>
      <c r="HG28" s="19"/>
      <c r="HH28" s="19"/>
      <c r="HI28" s="19"/>
      <c r="HJ28" s="19"/>
      <c r="HK28" s="19"/>
      <c r="HL28" s="19"/>
      <c r="HM28" s="19"/>
      <c r="HN28" s="19"/>
      <c r="HO28" s="20"/>
      <c r="HP28" s="1366"/>
      <c r="HQ28" s="1367"/>
      <c r="HR28" s="1367"/>
      <c r="HS28" s="1367"/>
      <c r="HT28" s="1367"/>
      <c r="HU28" s="1367"/>
      <c r="HV28" s="1367"/>
      <c r="HW28" s="1367"/>
      <c r="HX28" s="1367"/>
      <c r="HY28" s="1367"/>
      <c r="HZ28" s="1367"/>
      <c r="IA28" s="1367"/>
      <c r="IB28" s="1367"/>
      <c r="IC28" s="1368"/>
    </row>
    <row r="29" spans="1:237" s="34" customFormat="1" ht="20.25" customHeight="1" x14ac:dyDescent="0.3">
      <c r="A29" s="1153"/>
      <c r="B29" s="1154"/>
      <c r="C29" s="1154"/>
      <c r="D29" s="1154"/>
      <c r="E29" s="1154"/>
      <c r="F29" s="1271" t="str">
        <f>'пр.1.1. утв в 2015'!B53</f>
        <v xml:space="preserve">б) замена камер серии КСО на малогабаритные распределительные устройства типа RM6 (2 шт); </v>
      </c>
      <c r="G29" s="1272"/>
      <c r="H29" s="1272"/>
      <c r="I29" s="1272"/>
      <c r="J29" s="1272"/>
      <c r="K29" s="1272"/>
      <c r="L29" s="1272"/>
      <c r="M29" s="1272"/>
      <c r="N29" s="1272"/>
      <c r="O29" s="1272"/>
      <c r="P29" s="1272"/>
      <c r="Q29" s="1272"/>
      <c r="R29" s="1272"/>
      <c r="S29" s="1272"/>
      <c r="T29" s="1272"/>
      <c r="U29" s="1272"/>
      <c r="V29" s="1272"/>
      <c r="W29" s="1272"/>
      <c r="X29" s="1272"/>
      <c r="Y29" s="1272"/>
      <c r="Z29" s="1272"/>
      <c r="AA29" s="1272"/>
      <c r="AB29" s="1272"/>
      <c r="AC29" s="1272"/>
      <c r="AD29" s="1272"/>
      <c r="AE29" s="1272"/>
      <c r="AF29" s="1272"/>
      <c r="AG29" s="1272"/>
      <c r="AH29" s="1272"/>
      <c r="AI29" s="1272"/>
      <c r="AJ29" s="1272"/>
      <c r="AK29" s="1272"/>
      <c r="AL29" s="1272"/>
      <c r="AM29" s="1273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8"/>
      <c r="AY29" s="6"/>
      <c r="AZ29" s="7"/>
      <c r="BA29" s="7"/>
      <c r="BB29" s="7"/>
      <c r="BC29" s="7"/>
      <c r="BD29" s="7"/>
      <c r="BE29" s="7"/>
      <c r="BF29" s="7"/>
      <c r="BG29" s="8"/>
      <c r="BH29" s="6"/>
      <c r="BI29" s="7"/>
      <c r="BJ29" s="7"/>
      <c r="BK29" s="7"/>
      <c r="BL29" s="7"/>
      <c r="BM29" s="7"/>
      <c r="BN29" s="7"/>
      <c r="BO29" s="7"/>
      <c r="BP29" s="7"/>
      <c r="BQ29" s="7"/>
      <c r="BR29" s="8"/>
      <c r="BS29" s="6"/>
      <c r="BT29" s="7"/>
      <c r="BU29" s="7"/>
      <c r="BV29" s="7"/>
      <c r="BW29" s="7"/>
      <c r="BX29" s="7"/>
      <c r="BY29" s="7"/>
      <c r="BZ29" s="7"/>
      <c r="CA29" s="8"/>
      <c r="CB29" s="6"/>
      <c r="CC29" s="7"/>
      <c r="CD29" s="7"/>
      <c r="CE29" s="7"/>
      <c r="CF29" s="7"/>
      <c r="CG29" s="7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7"/>
      <c r="CS29" s="7"/>
      <c r="CT29" s="7"/>
      <c r="CU29" s="8"/>
      <c r="CV29" s="6"/>
      <c r="CW29" s="7"/>
      <c r="CX29" s="7"/>
      <c r="CY29" s="7"/>
      <c r="CZ29" s="7"/>
      <c r="DA29" s="7"/>
      <c r="DB29" s="7"/>
      <c r="DC29" s="7"/>
      <c r="DD29" s="7"/>
      <c r="DE29" s="7"/>
      <c r="DF29" s="8"/>
      <c r="DG29" s="6"/>
      <c r="DH29" s="7"/>
      <c r="DI29" s="7"/>
      <c r="DJ29" s="7"/>
      <c r="DK29" s="7"/>
      <c r="DL29" s="7"/>
      <c r="DM29" s="7"/>
      <c r="DN29" s="7"/>
      <c r="DO29" s="8"/>
      <c r="DP29" s="6"/>
      <c r="DQ29" s="7"/>
      <c r="DR29" s="7"/>
      <c r="DS29" s="7"/>
      <c r="DT29" s="7"/>
      <c r="DU29" s="7"/>
      <c r="DV29" s="7"/>
      <c r="DW29" s="7"/>
      <c r="DX29" s="7"/>
      <c r="DY29" s="7"/>
      <c r="DZ29" s="8"/>
      <c r="EA29" s="6"/>
      <c r="EB29" s="7"/>
      <c r="EC29" s="7"/>
      <c r="ED29" s="7"/>
      <c r="EE29" s="7"/>
      <c r="EF29" s="7"/>
      <c r="EG29" s="7"/>
      <c r="EH29" s="7"/>
      <c r="EI29" s="8"/>
      <c r="EJ29" s="12"/>
      <c r="EK29" s="13"/>
      <c r="EL29" s="13"/>
      <c r="EM29" s="13"/>
      <c r="EN29" s="13"/>
      <c r="EO29" s="13"/>
      <c r="EP29" s="13"/>
      <c r="EQ29" s="13"/>
      <c r="ER29" s="13"/>
      <c r="ES29" s="13"/>
      <c r="ET29" s="14"/>
      <c r="EU29" s="12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4"/>
      <c r="FG29" s="12"/>
      <c r="FH29" s="13"/>
      <c r="FI29" s="13"/>
      <c r="FJ29" s="13"/>
      <c r="FK29" s="13"/>
      <c r="FL29" s="13"/>
      <c r="FM29" s="13"/>
      <c r="FN29" s="13"/>
      <c r="FO29" s="14"/>
      <c r="FP29" s="28"/>
      <c r="FQ29" s="29"/>
      <c r="FR29" s="29"/>
      <c r="FS29" s="29"/>
      <c r="FT29" s="29"/>
      <c r="FU29" s="29"/>
      <c r="FV29" s="30"/>
      <c r="FW29" s="18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20"/>
      <c r="GI29" s="18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20"/>
      <c r="GU29" s="18"/>
      <c r="GV29" s="24"/>
      <c r="GW29" s="24"/>
      <c r="GX29" s="24"/>
      <c r="GY29" s="24"/>
      <c r="GZ29" s="24"/>
      <c r="HA29" s="24"/>
      <c r="HB29" s="24"/>
      <c r="HC29" s="24"/>
      <c r="HD29" s="25"/>
      <c r="HE29" s="18"/>
      <c r="HF29" s="19"/>
      <c r="HG29" s="19"/>
      <c r="HH29" s="19"/>
      <c r="HI29" s="19"/>
      <c r="HJ29" s="19"/>
      <c r="HK29" s="19"/>
      <c r="HL29" s="19"/>
      <c r="HM29" s="19"/>
      <c r="HN29" s="19"/>
      <c r="HO29" s="20"/>
      <c r="HP29" s="1366"/>
      <c r="HQ29" s="1367"/>
      <c r="HR29" s="1367"/>
      <c r="HS29" s="1367"/>
      <c r="HT29" s="1367"/>
      <c r="HU29" s="1367"/>
      <c r="HV29" s="1367"/>
      <c r="HW29" s="1367"/>
      <c r="HX29" s="1367"/>
      <c r="HY29" s="1367"/>
      <c r="HZ29" s="1367"/>
      <c r="IA29" s="1367"/>
      <c r="IB29" s="1367"/>
      <c r="IC29" s="1368"/>
    </row>
    <row r="30" spans="1:237" s="34" customFormat="1" ht="20.25" customHeight="1" x14ac:dyDescent="0.3">
      <c r="A30" s="1153"/>
      <c r="B30" s="1154"/>
      <c r="C30" s="1154"/>
      <c r="D30" s="1154"/>
      <c r="E30" s="1154"/>
      <c r="F30" s="1271" t="str">
        <f>'пр.1.1. утв в 2015'!B54</f>
        <v>в) замена сборных шин 0,4 кВ (0,065 км);</v>
      </c>
      <c r="G30" s="1272"/>
      <c r="H30" s="1272"/>
      <c r="I30" s="1272"/>
      <c r="J30" s="1272"/>
      <c r="K30" s="1272"/>
      <c r="L30" s="1272"/>
      <c r="M30" s="1272"/>
      <c r="N30" s="1272"/>
      <c r="O30" s="1272"/>
      <c r="P30" s="1272"/>
      <c r="Q30" s="1272"/>
      <c r="R30" s="1272"/>
      <c r="S30" s="1272"/>
      <c r="T30" s="1272"/>
      <c r="U30" s="1272"/>
      <c r="V30" s="1272"/>
      <c r="W30" s="1272"/>
      <c r="X30" s="1272"/>
      <c r="Y30" s="1272"/>
      <c r="Z30" s="1272"/>
      <c r="AA30" s="1272"/>
      <c r="AB30" s="1272"/>
      <c r="AC30" s="1272"/>
      <c r="AD30" s="1272"/>
      <c r="AE30" s="1272"/>
      <c r="AF30" s="1272"/>
      <c r="AG30" s="1272"/>
      <c r="AH30" s="1272"/>
      <c r="AI30" s="1272"/>
      <c r="AJ30" s="1272"/>
      <c r="AK30" s="1272"/>
      <c r="AL30" s="1272"/>
      <c r="AM30" s="1273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8"/>
      <c r="AY30" s="6"/>
      <c r="AZ30" s="7"/>
      <c r="BA30" s="7"/>
      <c r="BB30" s="7"/>
      <c r="BC30" s="7"/>
      <c r="BD30" s="7"/>
      <c r="BE30" s="7"/>
      <c r="BF30" s="7"/>
      <c r="BG30" s="8"/>
      <c r="BH30" s="6"/>
      <c r="BI30" s="7"/>
      <c r="BJ30" s="7"/>
      <c r="BK30" s="7"/>
      <c r="BL30" s="7"/>
      <c r="BM30" s="7"/>
      <c r="BN30" s="7"/>
      <c r="BO30" s="7"/>
      <c r="BP30" s="7"/>
      <c r="BQ30" s="7"/>
      <c r="BR30" s="8"/>
      <c r="BS30" s="6"/>
      <c r="BT30" s="7"/>
      <c r="BU30" s="7"/>
      <c r="BV30" s="7"/>
      <c r="BW30" s="7"/>
      <c r="BX30" s="7"/>
      <c r="BY30" s="7"/>
      <c r="BZ30" s="7"/>
      <c r="CA30" s="8"/>
      <c r="CB30" s="6"/>
      <c r="CC30" s="7"/>
      <c r="CD30" s="7"/>
      <c r="CE30" s="7"/>
      <c r="CF30" s="7"/>
      <c r="CG30" s="7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7"/>
      <c r="CS30" s="7"/>
      <c r="CT30" s="7"/>
      <c r="CU30" s="8"/>
      <c r="CV30" s="6"/>
      <c r="CW30" s="7"/>
      <c r="CX30" s="7"/>
      <c r="CY30" s="7"/>
      <c r="CZ30" s="7"/>
      <c r="DA30" s="7"/>
      <c r="DB30" s="7"/>
      <c r="DC30" s="7"/>
      <c r="DD30" s="7"/>
      <c r="DE30" s="7"/>
      <c r="DF30" s="8"/>
      <c r="DG30" s="6"/>
      <c r="DH30" s="7"/>
      <c r="DI30" s="7"/>
      <c r="DJ30" s="7"/>
      <c r="DK30" s="7"/>
      <c r="DL30" s="7"/>
      <c r="DM30" s="7"/>
      <c r="DN30" s="7"/>
      <c r="DO30" s="8"/>
      <c r="DP30" s="6"/>
      <c r="DQ30" s="7"/>
      <c r="DR30" s="7"/>
      <c r="DS30" s="7"/>
      <c r="DT30" s="7"/>
      <c r="DU30" s="7"/>
      <c r="DV30" s="7"/>
      <c r="DW30" s="7"/>
      <c r="DX30" s="7"/>
      <c r="DY30" s="7"/>
      <c r="DZ30" s="8"/>
      <c r="EA30" s="6"/>
      <c r="EB30" s="7"/>
      <c r="EC30" s="7"/>
      <c r="ED30" s="7"/>
      <c r="EE30" s="7"/>
      <c r="EF30" s="7"/>
      <c r="EG30" s="7"/>
      <c r="EH30" s="7"/>
      <c r="EI30" s="8"/>
      <c r="EJ30" s="12"/>
      <c r="EK30" s="13"/>
      <c r="EL30" s="13"/>
      <c r="EM30" s="13"/>
      <c r="EN30" s="13"/>
      <c r="EO30" s="13"/>
      <c r="EP30" s="13"/>
      <c r="EQ30" s="13"/>
      <c r="ER30" s="13"/>
      <c r="ES30" s="13"/>
      <c r="ET30" s="14"/>
      <c r="EU30" s="12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4"/>
      <c r="FG30" s="12"/>
      <c r="FH30" s="13"/>
      <c r="FI30" s="13"/>
      <c r="FJ30" s="13"/>
      <c r="FK30" s="13"/>
      <c r="FL30" s="13"/>
      <c r="FM30" s="13"/>
      <c r="FN30" s="13"/>
      <c r="FO30" s="14"/>
      <c r="FP30" s="28"/>
      <c r="FQ30" s="29"/>
      <c r="FR30" s="29"/>
      <c r="FS30" s="29"/>
      <c r="FT30" s="29"/>
      <c r="FU30" s="29"/>
      <c r="FV30" s="30"/>
      <c r="FW30" s="18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20"/>
      <c r="GI30" s="18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20"/>
      <c r="GU30" s="18"/>
      <c r="GV30" s="24"/>
      <c r="GW30" s="24"/>
      <c r="GX30" s="24"/>
      <c r="GY30" s="24"/>
      <c r="GZ30" s="24"/>
      <c r="HA30" s="24"/>
      <c r="HB30" s="24"/>
      <c r="HC30" s="24"/>
      <c r="HD30" s="25"/>
      <c r="HE30" s="18"/>
      <c r="HF30" s="19"/>
      <c r="HG30" s="19"/>
      <c r="HH30" s="19"/>
      <c r="HI30" s="19"/>
      <c r="HJ30" s="19"/>
      <c r="HK30" s="19"/>
      <c r="HL30" s="19"/>
      <c r="HM30" s="19"/>
      <c r="HN30" s="19"/>
      <c r="HO30" s="20"/>
      <c r="HP30" s="1366"/>
      <c r="HQ30" s="1367"/>
      <c r="HR30" s="1367"/>
      <c r="HS30" s="1367"/>
      <c r="HT30" s="1367"/>
      <c r="HU30" s="1367"/>
      <c r="HV30" s="1367"/>
      <c r="HW30" s="1367"/>
      <c r="HX30" s="1367"/>
      <c r="HY30" s="1367"/>
      <c r="HZ30" s="1367"/>
      <c r="IA30" s="1367"/>
      <c r="IB30" s="1367"/>
      <c r="IC30" s="1368"/>
    </row>
    <row r="31" spans="1:237" s="34" customFormat="1" ht="20.25" customHeight="1" x14ac:dyDescent="0.3">
      <c r="A31" s="1363"/>
      <c r="B31" s="1364"/>
      <c r="C31" s="1364"/>
      <c r="D31" s="1364"/>
      <c r="E31" s="1364"/>
      <c r="F31" s="1348" t="str">
        <f>'пр.1.1. утв в 2015'!B55</f>
        <v>г) установка панелей марки ЩО-70 (9 шт);</v>
      </c>
      <c r="G31" s="1349"/>
      <c r="H31" s="1349"/>
      <c r="I31" s="1349"/>
      <c r="J31" s="1349"/>
      <c r="K31" s="1349"/>
      <c r="L31" s="1349"/>
      <c r="M31" s="1349"/>
      <c r="N31" s="1349"/>
      <c r="O31" s="1349"/>
      <c r="P31" s="1349"/>
      <c r="Q31" s="1349"/>
      <c r="R31" s="1349"/>
      <c r="S31" s="1349"/>
      <c r="T31" s="1349"/>
      <c r="U31" s="1349"/>
      <c r="V31" s="1349"/>
      <c r="W31" s="1349"/>
      <c r="X31" s="1349"/>
      <c r="Y31" s="1349"/>
      <c r="Z31" s="1349"/>
      <c r="AA31" s="1349"/>
      <c r="AB31" s="1349"/>
      <c r="AC31" s="1349"/>
      <c r="AD31" s="1349"/>
      <c r="AE31" s="1349"/>
      <c r="AF31" s="1349"/>
      <c r="AG31" s="1349"/>
      <c r="AH31" s="1349"/>
      <c r="AI31" s="1349"/>
      <c r="AJ31" s="1349"/>
      <c r="AK31" s="1349"/>
      <c r="AL31" s="1349"/>
      <c r="AM31" s="135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1"/>
      <c r="AY31" s="9"/>
      <c r="AZ31" s="10"/>
      <c r="BA31" s="10"/>
      <c r="BB31" s="10"/>
      <c r="BC31" s="10"/>
      <c r="BD31" s="10"/>
      <c r="BE31" s="10"/>
      <c r="BF31" s="10"/>
      <c r="BG31" s="11"/>
      <c r="BH31" s="9"/>
      <c r="BI31" s="10"/>
      <c r="BJ31" s="10"/>
      <c r="BK31" s="10"/>
      <c r="BL31" s="10"/>
      <c r="BM31" s="10"/>
      <c r="BN31" s="10"/>
      <c r="BO31" s="10"/>
      <c r="BP31" s="10"/>
      <c r="BQ31" s="10"/>
      <c r="BR31" s="11"/>
      <c r="BS31" s="9"/>
      <c r="BT31" s="10"/>
      <c r="BU31" s="10"/>
      <c r="BV31" s="10"/>
      <c r="BW31" s="10"/>
      <c r="BX31" s="10"/>
      <c r="BY31" s="10"/>
      <c r="BZ31" s="10"/>
      <c r="CA31" s="11"/>
      <c r="CB31" s="9"/>
      <c r="CC31" s="10"/>
      <c r="CD31" s="10"/>
      <c r="CE31" s="10"/>
      <c r="CF31" s="10"/>
      <c r="CG31" s="10"/>
      <c r="CH31" s="10"/>
      <c r="CI31" s="10"/>
      <c r="CJ31" s="10"/>
      <c r="CK31" s="10"/>
      <c r="CL31" s="11"/>
      <c r="CM31" s="9"/>
      <c r="CN31" s="10"/>
      <c r="CO31" s="10"/>
      <c r="CP31" s="10"/>
      <c r="CQ31" s="10"/>
      <c r="CR31" s="10"/>
      <c r="CS31" s="10"/>
      <c r="CT31" s="10"/>
      <c r="CU31" s="11"/>
      <c r="CV31" s="9"/>
      <c r="CW31" s="10"/>
      <c r="CX31" s="10"/>
      <c r="CY31" s="10"/>
      <c r="CZ31" s="10"/>
      <c r="DA31" s="10"/>
      <c r="DB31" s="10"/>
      <c r="DC31" s="10"/>
      <c r="DD31" s="10"/>
      <c r="DE31" s="10"/>
      <c r="DF31" s="11"/>
      <c r="DG31" s="9"/>
      <c r="DH31" s="10"/>
      <c r="DI31" s="10"/>
      <c r="DJ31" s="10"/>
      <c r="DK31" s="10"/>
      <c r="DL31" s="10"/>
      <c r="DM31" s="10"/>
      <c r="DN31" s="10"/>
      <c r="DO31" s="11"/>
      <c r="DP31" s="9"/>
      <c r="DQ31" s="10"/>
      <c r="DR31" s="10"/>
      <c r="DS31" s="10"/>
      <c r="DT31" s="10"/>
      <c r="DU31" s="10"/>
      <c r="DV31" s="10"/>
      <c r="DW31" s="10"/>
      <c r="DX31" s="10"/>
      <c r="DY31" s="10"/>
      <c r="DZ31" s="11"/>
      <c r="EA31" s="9"/>
      <c r="EB31" s="10"/>
      <c r="EC31" s="10"/>
      <c r="ED31" s="10"/>
      <c r="EE31" s="10"/>
      <c r="EF31" s="10"/>
      <c r="EG31" s="10"/>
      <c r="EH31" s="10"/>
      <c r="EI31" s="11"/>
      <c r="EJ31" s="15"/>
      <c r="EK31" s="16"/>
      <c r="EL31" s="16"/>
      <c r="EM31" s="16"/>
      <c r="EN31" s="16"/>
      <c r="EO31" s="16"/>
      <c r="EP31" s="16"/>
      <c r="EQ31" s="16"/>
      <c r="ER31" s="16"/>
      <c r="ES31" s="16"/>
      <c r="ET31" s="17"/>
      <c r="EU31" s="15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7"/>
      <c r="FG31" s="15"/>
      <c r="FH31" s="16"/>
      <c r="FI31" s="16"/>
      <c r="FJ31" s="16"/>
      <c r="FK31" s="16"/>
      <c r="FL31" s="16"/>
      <c r="FM31" s="16"/>
      <c r="FN31" s="16"/>
      <c r="FO31" s="17"/>
      <c r="FP31" s="31"/>
      <c r="FQ31" s="32"/>
      <c r="FR31" s="32"/>
      <c r="FS31" s="32"/>
      <c r="FT31" s="32"/>
      <c r="FU31" s="32"/>
      <c r="FV31" s="33"/>
      <c r="FW31" s="21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3"/>
      <c r="GI31" s="21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3"/>
      <c r="GU31" s="21"/>
      <c r="GV31" s="26"/>
      <c r="GW31" s="26"/>
      <c r="GX31" s="26"/>
      <c r="GY31" s="26"/>
      <c r="GZ31" s="26"/>
      <c r="HA31" s="26"/>
      <c r="HB31" s="26"/>
      <c r="HC31" s="26"/>
      <c r="HD31" s="27"/>
      <c r="HE31" s="21"/>
      <c r="HF31" s="22"/>
      <c r="HG31" s="22"/>
      <c r="HH31" s="22"/>
      <c r="HI31" s="22"/>
      <c r="HJ31" s="22"/>
      <c r="HK31" s="22"/>
      <c r="HL31" s="22"/>
      <c r="HM31" s="22"/>
      <c r="HN31" s="22"/>
      <c r="HO31" s="23"/>
      <c r="HP31" s="1369"/>
      <c r="HQ31" s="1370"/>
      <c r="HR31" s="1370"/>
      <c r="HS31" s="1370"/>
      <c r="HT31" s="1370"/>
      <c r="HU31" s="1370"/>
      <c r="HV31" s="1370"/>
      <c r="HW31" s="1370"/>
      <c r="HX31" s="1370"/>
      <c r="HY31" s="1370"/>
      <c r="HZ31" s="1370"/>
      <c r="IA31" s="1370"/>
      <c r="IB31" s="1370"/>
      <c r="IC31" s="1371"/>
    </row>
    <row r="32" spans="1:237" s="34" customFormat="1" ht="49.5" customHeight="1" x14ac:dyDescent="0.3">
      <c r="A32" s="1151" t="s">
        <v>195</v>
      </c>
      <c r="B32" s="1152"/>
      <c r="C32" s="1152"/>
      <c r="D32" s="1152"/>
      <c r="E32" s="1177"/>
      <c r="F32" s="1271" t="str">
        <f>'пр.1.1. утв в 2015'!B56</f>
        <v>Модернизация оборудования трансформаторной подстанции № 686, находящейся по ул. Глинки, 7г, в следующем объеме:</v>
      </c>
      <c r="G32" s="1272"/>
      <c r="H32" s="1272"/>
      <c r="I32" s="1272"/>
      <c r="J32" s="1272"/>
      <c r="K32" s="1272"/>
      <c r="L32" s="1272"/>
      <c r="M32" s="1272"/>
      <c r="N32" s="1272"/>
      <c r="O32" s="1272"/>
      <c r="P32" s="1272"/>
      <c r="Q32" s="1272"/>
      <c r="R32" s="1272"/>
      <c r="S32" s="1272"/>
      <c r="T32" s="1272"/>
      <c r="U32" s="1272"/>
      <c r="V32" s="1272"/>
      <c r="W32" s="1272"/>
      <c r="X32" s="1272"/>
      <c r="Y32" s="1272"/>
      <c r="Z32" s="1272"/>
      <c r="AA32" s="1272"/>
      <c r="AB32" s="1272"/>
      <c r="AC32" s="1272"/>
      <c r="AD32" s="1272"/>
      <c r="AE32" s="1272"/>
      <c r="AF32" s="1272"/>
      <c r="AG32" s="1272"/>
      <c r="AH32" s="1272"/>
      <c r="AI32" s="1272"/>
      <c r="AJ32" s="1272"/>
      <c r="AK32" s="1272"/>
      <c r="AL32" s="1272"/>
      <c r="AM32" s="1273"/>
      <c r="AN32" s="1148">
        <v>0</v>
      </c>
      <c r="AO32" s="1149"/>
      <c r="AP32" s="1149"/>
      <c r="AQ32" s="1149"/>
      <c r="AR32" s="1149"/>
      <c r="AS32" s="1149"/>
      <c r="AT32" s="1149"/>
      <c r="AU32" s="1149"/>
      <c r="AV32" s="1149"/>
      <c r="AW32" s="1149"/>
      <c r="AX32" s="1150"/>
      <c r="AY32" s="1164">
        <f>'пр.1.1. утв в 2015'!H56</f>
        <v>3.5927155678</v>
      </c>
      <c r="AZ32" s="1165"/>
      <c r="BA32" s="1165"/>
      <c r="BB32" s="1165"/>
      <c r="BC32" s="1165"/>
      <c r="BD32" s="1165"/>
      <c r="BE32" s="1165"/>
      <c r="BF32" s="1165"/>
      <c r="BG32" s="1166"/>
      <c r="BH32" s="1148">
        <v>0</v>
      </c>
      <c r="BI32" s="1149"/>
      <c r="BJ32" s="1149"/>
      <c r="BK32" s="1149"/>
      <c r="BL32" s="1149"/>
      <c r="BM32" s="1149"/>
      <c r="BN32" s="1149"/>
      <c r="BO32" s="1149"/>
      <c r="BP32" s="1149"/>
      <c r="BQ32" s="1149"/>
      <c r="BR32" s="1150"/>
      <c r="BS32" s="1148">
        <v>0</v>
      </c>
      <c r="BT32" s="1149"/>
      <c r="BU32" s="1149"/>
      <c r="BV32" s="1149"/>
      <c r="BW32" s="1149"/>
      <c r="BX32" s="1149"/>
      <c r="BY32" s="1149"/>
      <c r="BZ32" s="1149"/>
      <c r="CA32" s="1150"/>
      <c r="CB32" s="1148">
        <v>0</v>
      </c>
      <c r="CC32" s="1149"/>
      <c r="CD32" s="1149"/>
      <c r="CE32" s="1149"/>
      <c r="CF32" s="1149"/>
      <c r="CG32" s="1149"/>
      <c r="CH32" s="1149"/>
      <c r="CI32" s="1149"/>
      <c r="CJ32" s="1149"/>
      <c r="CK32" s="1149"/>
      <c r="CL32" s="1150"/>
      <c r="CM32" s="1148">
        <v>0</v>
      </c>
      <c r="CN32" s="1149"/>
      <c r="CO32" s="1149"/>
      <c r="CP32" s="1149"/>
      <c r="CQ32" s="1149"/>
      <c r="CR32" s="1149"/>
      <c r="CS32" s="1149"/>
      <c r="CT32" s="1149"/>
      <c r="CU32" s="1150"/>
      <c r="CV32" s="1148">
        <v>0</v>
      </c>
      <c r="CW32" s="1149"/>
      <c r="CX32" s="1149"/>
      <c r="CY32" s="1149"/>
      <c r="CZ32" s="1149"/>
      <c r="DA32" s="1149"/>
      <c r="DB32" s="1149"/>
      <c r="DC32" s="1149"/>
      <c r="DD32" s="1149"/>
      <c r="DE32" s="1149"/>
      <c r="DF32" s="1150"/>
      <c r="DG32" s="1148">
        <v>0</v>
      </c>
      <c r="DH32" s="1149"/>
      <c r="DI32" s="1149"/>
      <c r="DJ32" s="1149"/>
      <c r="DK32" s="1149"/>
      <c r="DL32" s="1149"/>
      <c r="DM32" s="1149"/>
      <c r="DN32" s="1149"/>
      <c r="DO32" s="1150"/>
      <c r="DP32" s="1148">
        <v>0</v>
      </c>
      <c r="DQ32" s="1149"/>
      <c r="DR32" s="1149"/>
      <c r="DS32" s="1149"/>
      <c r="DT32" s="1149"/>
      <c r="DU32" s="1149"/>
      <c r="DV32" s="1149"/>
      <c r="DW32" s="1149"/>
      <c r="DX32" s="1149"/>
      <c r="DY32" s="1149"/>
      <c r="DZ32" s="1150"/>
      <c r="EA32" s="1164">
        <f>AY32</f>
        <v>3.5927155678</v>
      </c>
      <c r="EB32" s="1165"/>
      <c r="EC32" s="1165"/>
      <c r="ED32" s="1165"/>
      <c r="EE32" s="1165"/>
      <c r="EF32" s="1165"/>
      <c r="EG32" s="1165"/>
      <c r="EH32" s="1165"/>
      <c r="EI32" s="1166"/>
      <c r="EJ32" s="1164">
        <f>BH32</f>
        <v>0</v>
      </c>
      <c r="EK32" s="1165"/>
      <c r="EL32" s="1165"/>
      <c r="EM32" s="1165"/>
      <c r="EN32" s="1165"/>
      <c r="EO32" s="1165"/>
      <c r="EP32" s="1165"/>
      <c r="EQ32" s="1165"/>
      <c r="ER32" s="1165"/>
      <c r="ES32" s="1165"/>
      <c r="ET32" s="1166"/>
      <c r="EU32" s="1164">
        <f>BH32</f>
        <v>0</v>
      </c>
      <c r="EV32" s="1165"/>
      <c r="EW32" s="1165"/>
      <c r="EX32" s="1165"/>
      <c r="EY32" s="1165"/>
      <c r="EZ32" s="1165"/>
      <c r="FA32" s="1165"/>
      <c r="FB32" s="1165"/>
      <c r="FC32" s="1165"/>
      <c r="FD32" s="1165"/>
      <c r="FE32" s="1165"/>
      <c r="FF32" s="1166"/>
      <c r="FG32" s="1164">
        <f>AY32-BH32</f>
        <v>3.5927155678</v>
      </c>
      <c r="FH32" s="1165"/>
      <c r="FI32" s="1165"/>
      <c r="FJ32" s="1165"/>
      <c r="FK32" s="1165"/>
      <c r="FL32" s="1165"/>
      <c r="FM32" s="1165"/>
      <c r="FN32" s="1165"/>
      <c r="FO32" s="1166"/>
      <c r="FP32" s="1167">
        <f>FG32/AY32</f>
        <v>1</v>
      </c>
      <c r="FQ32" s="1168"/>
      <c r="FR32" s="1168"/>
      <c r="FS32" s="1168"/>
      <c r="FT32" s="1168"/>
      <c r="FU32" s="1168"/>
      <c r="FV32" s="1169"/>
      <c r="FW32" s="1130" t="s">
        <v>89</v>
      </c>
      <c r="FX32" s="1131"/>
      <c r="FY32" s="1131"/>
      <c r="FZ32" s="1131"/>
      <c r="GA32" s="1131"/>
      <c r="GB32" s="1131"/>
      <c r="GC32" s="1131"/>
      <c r="GD32" s="1131"/>
      <c r="GE32" s="1131"/>
      <c r="GF32" s="1131"/>
      <c r="GG32" s="1131"/>
      <c r="GH32" s="1132"/>
      <c r="GI32" s="1130" t="s">
        <v>89</v>
      </c>
      <c r="GJ32" s="1131"/>
      <c r="GK32" s="1131"/>
      <c r="GL32" s="1131"/>
      <c r="GM32" s="1131"/>
      <c r="GN32" s="1131"/>
      <c r="GO32" s="1131"/>
      <c r="GP32" s="1131"/>
      <c r="GQ32" s="1131"/>
      <c r="GR32" s="1131"/>
      <c r="GS32" s="1131"/>
      <c r="GT32" s="1132"/>
      <c r="GU32" s="1381">
        <f>'пр.2.2 утв в 2015'!E54-'пр.1.1. утв в 2015'!E56/0.85</f>
        <v>0.4</v>
      </c>
      <c r="GV32" s="1382"/>
      <c r="GW32" s="1382"/>
      <c r="GX32" s="1382"/>
      <c r="GY32" s="1382"/>
      <c r="GZ32" s="1382"/>
      <c r="HA32" s="1382"/>
      <c r="HB32" s="1382"/>
      <c r="HC32" s="1382"/>
      <c r="HD32" s="1383"/>
      <c r="HE32" s="1130">
        <v>0</v>
      </c>
      <c r="HF32" s="1131"/>
      <c r="HG32" s="1131"/>
      <c r="HH32" s="1131"/>
      <c r="HI32" s="1131"/>
      <c r="HJ32" s="1131"/>
      <c r="HK32" s="1131"/>
      <c r="HL32" s="1131"/>
      <c r="HM32" s="1131"/>
      <c r="HN32" s="1131"/>
      <c r="HO32" s="1132"/>
      <c r="HP32" s="1161" t="s">
        <v>616</v>
      </c>
      <c r="HQ32" s="1162"/>
      <c r="HR32" s="1162"/>
      <c r="HS32" s="1162"/>
      <c r="HT32" s="1162"/>
      <c r="HU32" s="1162"/>
      <c r="HV32" s="1162"/>
      <c r="HW32" s="1162"/>
      <c r="HX32" s="1162"/>
      <c r="HY32" s="1162"/>
      <c r="HZ32" s="1162"/>
      <c r="IA32" s="1162"/>
      <c r="IB32" s="1162"/>
      <c r="IC32" s="1163"/>
    </row>
    <row r="33" spans="1:237" s="34" customFormat="1" ht="46.5" customHeight="1" x14ac:dyDescent="0.3">
      <c r="A33" s="1153"/>
      <c r="B33" s="1154"/>
      <c r="C33" s="1154"/>
      <c r="D33" s="1154"/>
      <c r="E33" s="1178"/>
      <c r="F33" s="1271" t="str">
        <f>'пр.1.1. утв в 2015'!B57</f>
        <v>а) замена силового трансформатора типа ТМГ мощностью 400 кВА на силовой трансформатор типа ТСЗ мощностью 630 кВА;</v>
      </c>
      <c r="G33" s="1272"/>
      <c r="H33" s="1272"/>
      <c r="I33" s="1272"/>
      <c r="J33" s="1272"/>
      <c r="K33" s="1272"/>
      <c r="L33" s="1272"/>
      <c r="M33" s="1272"/>
      <c r="N33" s="1272"/>
      <c r="O33" s="1272"/>
      <c r="P33" s="1272"/>
      <c r="Q33" s="1272"/>
      <c r="R33" s="1272"/>
      <c r="S33" s="1272"/>
      <c r="T33" s="1272"/>
      <c r="U33" s="1272"/>
      <c r="V33" s="1272"/>
      <c r="W33" s="1272"/>
      <c r="X33" s="1272"/>
      <c r="Y33" s="1272"/>
      <c r="Z33" s="1272"/>
      <c r="AA33" s="1272"/>
      <c r="AB33" s="1272"/>
      <c r="AC33" s="1272"/>
      <c r="AD33" s="1272"/>
      <c r="AE33" s="1272"/>
      <c r="AF33" s="1272"/>
      <c r="AG33" s="1272"/>
      <c r="AH33" s="1272"/>
      <c r="AI33" s="1272"/>
      <c r="AJ33" s="1272"/>
      <c r="AK33" s="1272"/>
      <c r="AL33" s="1272"/>
      <c r="AM33" s="1273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8"/>
      <c r="AY33" s="12"/>
      <c r="AZ33" s="13"/>
      <c r="BA33" s="13"/>
      <c r="BB33" s="13"/>
      <c r="BC33" s="13"/>
      <c r="BD33" s="13"/>
      <c r="BE33" s="13"/>
      <c r="BF33" s="13"/>
      <c r="BG33" s="14"/>
      <c r="BH33" s="6"/>
      <c r="BI33" s="7"/>
      <c r="BJ33" s="7"/>
      <c r="BK33" s="7"/>
      <c r="BL33" s="7"/>
      <c r="BM33" s="7"/>
      <c r="BN33" s="7"/>
      <c r="BO33" s="7"/>
      <c r="BP33" s="7"/>
      <c r="BQ33" s="7"/>
      <c r="BR33" s="8"/>
      <c r="BS33" s="6"/>
      <c r="BT33" s="7"/>
      <c r="BU33" s="7"/>
      <c r="BV33" s="7"/>
      <c r="BW33" s="7"/>
      <c r="BX33" s="7"/>
      <c r="BY33" s="7"/>
      <c r="BZ33" s="7"/>
      <c r="CA33" s="8"/>
      <c r="CB33" s="6"/>
      <c r="CC33" s="7"/>
      <c r="CD33" s="7"/>
      <c r="CE33" s="7"/>
      <c r="CF33" s="7"/>
      <c r="CG33" s="7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7"/>
      <c r="CS33" s="7"/>
      <c r="CT33" s="7"/>
      <c r="CU33" s="8"/>
      <c r="CV33" s="6"/>
      <c r="CW33" s="7"/>
      <c r="CX33" s="7"/>
      <c r="CY33" s="7"/>
      <c r="CZ33" s="7"/>
      <c r="DA33" s="7"/>
      <c r="DB33" s="7"/>
      <c r="DC33" s="7"/>
      <c r="DD33" s="7"/>
      <c r="DE33" s="7"/>
      <c r="DF33" s="8"/>
      <c r="DG33" s="6"/>
      <c r="DH33" s="7"/>
      <c r="DI33" s="7"/>
      <c r="DJ33" s="7"/>
      <c r="DK33" s="7"/>
      <c r="DL33" s="7"/>
      <c r="DM33" s="7"/>
      <c r="DN33" s="7"/>
      <c r="DO33" s="8"/>
      <c r="DP33" s="6"/>
      <c r="DQ33" s="7"/>
      <c r="DR33" s="7"/>
      <c r="DS33" s="7"/>
      <c r="DT33" s="7"/>
      <c r="DU33" s="7"/>
      <c r="DV33" s="7"/>
      <c r="DW33" s="7"/>
      <c r="DX33" s="7"/>
      <c r="DY33" s="7"/>
      <c r="DZ33" s="8"/>
      <c r="EA33" s="12"/>
      <c r="EB33" s="13"/>
      <c r="EC33" s="13"/>
      <c r="ED33" s="13"/>
      <c r="EE33" s="13"/>
      <c r="EF33" s="13"/>
      <c r="EG33" s="13"/>
      <c r="EH33" s="13"/>
      <c r="EI33" s="14"/>
      <c r="EJ33" s="12"/>
      <c r="EK33" s="13"/>
      <c r="EL33" s="13"/>
      <c r="EM33" s="13"/>
      <c r="EN33" s="13"/>
      <c r="EO33" s="13"/>
      <c r="EP33" s="13"/>
      <c r="EQ33" s="13"/>
      <c r="ER33" s="13"/>
      <c r="ES33" s="13"/>
      <c r="ET33" s="14"/>
      <c r="EU33" s="12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4"/>
      <c r="FG33" s="12"/>
      <c r="FH33" s="13"/>
      <c r="FI33" s="13"/>
      <c r="FJ33" s="13"/>
      <c r="FK33" s="13"/>
      <c r="FL33" s="13"/>
      <c r="FM33" s="13"/>
      <c r="FN33" s="13"/>
      <c r="FO33" s="14"/>
      <c r="FP33" s="28"/>
      <c r="FQ33" s="29"/>
      <c r="FR33" s="29"/>
      <c r="FS33" s="29"/>
      <c r="FT33" s="29"/>
      <c r="FU33" s="29"/>
      <c r="FV33" s="30"/>
      <c r="FW33" s="18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20"/>
      <c r="GI33" s="18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20"/>
      <c r="GU33" s="18"/>
      <c r="GV33" s="24"/>
      <c r="GW33" s="24"/>
      <c r="GX33" s="24"/>
      <c r="GY33" s="24"/>
      <c r="GZ33" s="24"/>
      <c r="HA33" s="24"/>
      <c r="HB33" s="24"/>
      <c r="HC33" s="24"/>
      <c r="HD33" s="25"/>
      <c r="HE33" s="18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366"/>
      <c r="HQ33" s="1367"/>
      <c r="HR33" s="1367"/>
      <c r="HS33" s="1367"/>
      <c r="HT33" s="1367"/>
      <c r="HU33" s="1367"/>
      <c r="HV33" s="1367"/>
      <c r="HW33" s="1367"/>
      <c r="HX33" s="1367"/>
      <c r="HY33" s="1367"/>
      <c r="HZ33" s="1367"/>
      <c r="IA33" s="1367"/>
      <c r="IB33" s="1367"/>
      <c r="IC33" s="1368"/>
    </row>
    <row r="34" spans="1:237" s="34" customFormat="1" ht="50.25" customHeight="1" x14ac:dyDescent="0.3">
      <c r="A34" s="1153"/>
      <c r="B34" s="1154"/>
      <c r="C34" s="1154"/>
      <c r="D34" s="1154"/>
      <c r="E34" s="1178"/>
      <c r="F34" s="1271" t="str">
        <f>'пр.1.1. утв в 2015'!B58</f>
        <v xml:space="preserve">б) замена камер серии КСО на малогабаритные распределительные устройства типа RM6; </v>
      </c>
      <c r="G34" s="1272"/>
      <c r="H34" s="1272"/>
      <c r="I34" s="1272"/>
      <c r="J34" s="1272"/>
      <c r="K34" s="1272"/>
      <c r="L34" s="1272"/>
      <c r="M34" s="1272"/>
      <c r="N34" s="1272"/>
      <c r="O34" s="1272"/>
      <c r="P34" s="1272"/>
      <c r="Q34" s="1272"/>
      <c r="R34" s="1272"/>
      <c r="S34" s="1272"/>
      <c r="T34" s="1272"/>
      <c r="U34" s="1272"/>
      <c r="V34" s="1272"/>
      <c r="W34" s="1272"/>
      <c r="X34" s="1272"/>
      <c r="Y34" s="1272"/>
      <c r="Z34" s="1272"/>
      <c r="AA34" s="1272"/>
      <c r="AB34" s="1272"/>
      <c r="AC34" s="1272"/>
      <c r="AD34" s="1272"/>
      <c r="AE34" s="1272"/>
      <c r="AF34" s="1272"/>
      <c r="AG34" s="1272"/>
      <c r="AH34" s="1272"/>
      <c r="AI34" s="1272"/>
      <c r="AJ34" s="1272"/>
      <c r="AK34" s="1272"/>
      <c r="AL34" s="1272"/>
      <c r="AM34" s="1273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8"/>
      <c r="AY34" s="12"/>
      <c r="AZ34" s="13"/>
      <c r="BA34" s="13"/>
      <c r="BB34" s="13"/>
      <c r="BC34" s="13"/>
      <c r="BD34" s="13"/>
      <c r="BE34" s="13"/>
      <c r="BF34" s="13"/>
      <c r="BG34" s="14"/>
      <c r="BH34" s="6"/>
      <c r="BI34" s="7"/>
      <c r="BJ34" s="7"/>
      <c r="BK34" s="7"/>
      <c r="BL34" s="7"/>
      <c r="BM34" s="7"/>
      <c r="BN34" s="7"/>
      <c r="BO34" s="7"/>
      <c r="BP34" s="7"/>
      <c r="BQ34" s="7"/>
      <c r="BR34" s="8"/>
      <c r="BS34" s="6"/>
      <c r="BT34" s="7"/>
      <c r="BU34" s="7"/>
      <c r="BV34" s="7"/>
      <c r="BW34" s="7"/>
      <c r="BX34" s="7"/>
      <c r="BY34" s="7"/>
      <c r="BZ34" s="7"/>
      <c r="CA34" s="8"/>
      <c r="CB34" s="6"/>
      <c r="CC34" s="7"/>
      <c r="CD34" s="7"/>
      <c r="CE34" s="7"/>
      <c r="CF34" s="7"/>
      <c r="CG34" s="7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7"/>
      <c r="CS34" s="7"/>
      <c r="CT34" s="7"/>
      <c r="CU34" s="8"/>
      <c r="CV34" s="6"/>
      <c r="CW34" s="7"/>
      <c r="CX34" s="7"/>
      <c r="CY34" s="7"/>
      <c r="CZ34" s="7"/>
      <c r="DA34" s="7"/>
      <c r="DB34" s="7"/>
      <c r="DC34" s="7"/>
      <c r="DD34" s="7"/>
      <c r="DE34" s="7"/>
      <c r="DF34" s="8"/>
      <c r="DG34" s="6"/>
      <c r="DH34" s="7"/>
      <c r="DI34" s="7"/>
      <c r="DJ34" s="7"/>
      <c r="DK34" s="7"/>
      <c r="DL34" s="7"/>
      <c r="DM34" s="7"/>
      <c r="DN34" s="7"/>
      <c r="DO34" s="8"/>
      <c r="DP34" s="6"/>
      <c r="DQ34" s="7"/>
      <c r="DR34" s="7"/>
      <c r="DS34" s="7"/>
      <c r="DT34" s="7"/>
      <c r="DU34" s="7"/>
      <c r="DV34" s="7"/>
      <c r="DW34" s="7"/>
      <c r="DX34" s="7"/>
      <c r="DY34" s="7"/>
      <c r="DZ34" s="8"/>
      <c r="EA34" s="12"/>
      <c r="EB34" s="13"/>
      <c r="EC34" s="13"/>
      <c r="ED34" s="13"/>
      <c r="EE34" s="13"/>
      <c r="EF34" s="13"/>
      <c r="EG34" s="13"/>
      <c r="EH34" s="13"/>
      <c r="EI34" s="14"/>
      <c r="EJ34" s="12"/>
      <c r="EK34" s="13"/>
      <c r="EL34" s="13"/>
      <c r="EM34" s="13"/>
      <c r="EN34" s="13"/>
      <c r="EO34" s="13"/>
      <c r="EP34" s="13"/>
      <c r="EQ34" s="13"/>
      <c r="ER34" s="13"/>
      <c r="ES34" s="13"/>
      <c r="ET34" s="14"/>
      <c r="EU34" s="12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4"/>
      <c r="FG34" s="12"/>
      <c r="FH34" s="13"/>
      <c r="FI34" s="13"/>
      <c r="FJ34" s="13"/>
      <c r="FK34" s="13"/>
      <c r="FL34" s="13"/>
      <c r="FM34" s="13"/>
      <c r="FN34" s="13"/>
      <c r="FO34" s="14"/>
      <c r="FP34" s="28"/>
      <c r="FQ34" s="29"/>
      <c r="FR34" s="29"/>
      <c r="FS34" s="29"/>
      <c r="FT34" s="29"/>
      <c r="FU34" s="29"/>
      <c r="FV34" s="30"/>
      <c r="FW34" s="18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20"/>
      <c r="GI34" s="18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20"/>
      <c r="GU34" s="18"/>
      <c r="GV34" s="24"/>
      <c r="GW34" s="24"/>
      <c r="GX34" s="24"/>
      <c r="GY34" s="24"/>
      <c r="GZ34" s="24"/>
      <c r="HA34" s="24"/>
      <c r="HB34" s="24"/>
      <c r="HC34" s="24"/>
      <c r="HD34" s="25"/>
      <c r="HE34" s="18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366"/>
      <c r="HQ34" s="1367"/>
      <c r="HR34" s="1367"/>
      <c r="HS34" s="1367"/>
      <c r="HT34" s="1367"/>
      <c r="HU34" s="1367"/>
      <c r="HV34" s="1367"/>
      <c r="HW34" s="1367"/>
      <c r="HX34" s="1367"/>
      <c r="HY34" s="1367"/>
      <c r="HZ34" s="1367"/>
      <c r="IA34" s="1367"/>
      <c r="IB34" s="1367"/>
      <c r="IC34" s="1368"/>
    </row>
    <row r="35" spans="1:237" s="34" customFormat="1" ht="23.25" customHeight="1" x14ac:dyDescent="0.3">
      <c r="A35" s="1153"/>
      <c r="B35" s="1154"/>
      <c r="C35" s="1154"/>
      <c r="D35" s="1154"/>
      <c r="E35" s="1178"/>
      <c r="F35" s="1271" t="str">
        <f>'пр.1.1. утв в 2015'!B59</f>
        <v>в) замена сборных шин 0,4 кВ;</v>
      </c>
      <c r="G35" s="1272"/>
      <c r="H35" s="1272"/>
      <c r="I35" s="1272"/>
      <c r="J35" s="1272"/>
      <c r="K35" s="1272"/>
      <c r="L35" s="1272"/>
      <c r="M35" s="1272"/>
      <c r="N35" s="1272"/>
      <c r="O35" s="1272"/>
      <c r="P35" s="1272"/>
      <c r="Q35" s="1272"/>
      <c r="R35" s="1272"/>
      <c r="S35" s="1272"/>
      <c r="T35" s="1272"/>
      <c r="U35" s="1272"/>
      <c r="V35" s="1272"/>
      <c r="W35" s="1272"/>
      <c r="X35" s="1272"/>
      <c r="Y35" s="1272"/>
      <c r="Z35" s="1272"/>
      <c r="AA35" s="1272"/>
      <c r="AB35" s="1272"/>
      <c r="AC35" s="1272"/>
      <c r="AD35" s="1272"/>
      <c r="AE35" s="1272"/>
      <c r="AF35" s="1272"/>
      <c r="AG35" s="1272"/>
      <c r="AH35" s="1272"/>
      <c r="AI35" s="1272"/>
      <c r="AJ35" s="1272"/>
      <c r="AK35" s="1272"/>
      <c r="AL35" s="1272"/>
      <c r="AM35" s="1273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8"/>
      <c r="AY35" s="12"/>
      <c r="AZ35" s="13"/>
      <c r="BA35" s="13"/>
      <c r="BB35" s="13"/>
      <c r="BC35" s="13"/>
      <c r="BD35" s="13"/>
      <c r="BE35" s="13"/>
      <c r="BF35" s="13"/>
      <c r="BG35" s="14"/>
      <c r="BH35" s="6"/>
      <c r="BI35" s="7"/>
      <c r="BJ35" s="7"/>
      <c r="BK35" s="7"/>
      <c r="BL35" s="7"/>
      <c r="BM35" s="7"/>
      <c r="BN35" s="7"/>
      <c r="BO35" s="7"/>
      <c r="BP35" s="7"/>
      <c r="BQ35" s="7"/>
      <c r="BR35" s="8"/>
      <c r="BS35" s="6"/>
      <c r="BT35" s="7"/>
      <c r="BU35" s="7"/>
      <c r="BV35" s="7"/>
      <c r="BW35" s="7"/>
      <c r="BX35" s="7"/>
      <c r="BY35" s="7"/>
      <c r="BZ35" s="7"/>
      <c r="CA35" s="8"/>
      <c r="CB35" s="6"/>
      <c r="CC35" s="7"/>
      <c r="CD35" s="7"/>
      <c r="CE35" s="7"/>
      <c r="CF35" s="7"/>
      <c r="CG35" s="7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7"/>
      <c r="CS35" s="7"/>
      <c r="CT35" s="7"/>
      <c r="CU35" s="8"/>
      <c r="CV35" s="6"/>
      <c r="CW35" s="7"/>
      <c r="CX35" s="7"/>
      <c r="CY35" s="7"/>
      <c r="CZ35" s="7"/>
      <c r="DA35" s="7"/>
      <c r="DB35" s="7"/>
      <c r="DC35" s="7"/>
      <c r="DD35" s="7"/>
      <c r="DE35" s="7"/>
      <c r="DF35" s="8"/>
      <c r="DG35" s="6"/>
      <c r="DH35" s="7"/>
      <c r="DI35" s="7"/>
      <c r="DJ35" s="7"/>
      <c r="DK35" s="7"/>
      <c r="DL35" s="7"/>
      <c r="DM35" s="7"/>
      <c r="DN35" s="7"/>
      <c r="DO35" s="8"/>
      <c r="DP35" s="6"/>
      <c r="DQ35" s="7"/>
      <c r="DR35" s="7"/>
      <c r="DS35" s="7"/>
      <c r="DT35" s="7"/>
      <c r="DU35" s="7"/>
      <c r="DV35" s="7"/>
      <c r="DW35" s="7"/>
      <c r="DX35" s="7"/>
      <c r="DY35" s="7"/>
      <c r="DZ35" s="8"/>
      <c r="EA35" s="12"/>
      <c r="EB35" s="13"/>
      <c r="EC35" s="13"/>
      <c r="ED35" s="13"/>
      <c r="EE35" s="13"/>
      <c r="EF35" s="13"/>
      <c r="EG35" s="13"/>
      <c r="EH35" s="13"/>
      <c r="EI35" s="14"/>
      <c r="EJ35" s="12"/>
      <c r="EK35" s="13"/>
      <c r="EL35" s="13"/>
      <c r="EM35" s="13"/>
      <c r="EN35" s="13"/>
      <c r="EO35" s="13"/>
      <c r="EP35" s="13"/>
      <c r="EQ35" s="13"/>
      <c r="ER35" s="13"/>
      <c r="ES35" s="13"/>
      <c r="ET35" s="14"/>
      <c r="EU35" s="12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4"/>
      <c r="FG35" s="12"/>
      <c r="FH35" s="13"/>
      <c r="FI35" s="13"/>
      <c r="FJ35" s="13"/>
      <c r="FK35" s="13"/>
      <c r="FL35" s="13"/>
      <c r="FM35" s="13"/>
      <c r="FN35" s="13"/>
      <c r="FO35" s="14"/>
      <c r="FP35" s="28"/>
      <c r="FQ35" s="29"/>
      <c r="FR35" s="29"/>
      <c r="FS35" s="29"/>
      <c r="FT35" s="29"/>
      <c r="FU35" s="29"/>
      <c r="FV35" s="30"/>
      <c r="FW35" s="18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20"/>
      <c r="GI35" s="18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20"/>
      <c r="GU35" s="18"/>
      <c r="GV35" s="24"/>
      <c r="GW35" s="24"/>
      <c r="GX35" s="24"/>
      <c r="GY35" s="24"/>
      <c r="GZ35" s="24"/>
      <c r="HA35" s="24"/>
      <c r="HB35" s="24"/>
      <c r="HC35" s="24"/>
      <c r="HD35" s="25"/>
      <c r="HE35" s="18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366"/>
      <c r="HQ35" s="1367"/>
      <c r="HR35" s="1367"/>
      <c r="HS35" s="1367"/>
      <c r="HT35" s="1367"/>
      <c r="HU35" s="1367"/>
      <c r="HV35" s="1367"/>
      <c r="HW35" s="1367"/>
      <c r="HX35" s="1367"/>
      <c r="HY35" s="1367"/>
      <c r="HZ35" s="1367"/>
      <c r="IA35" s="1367"/>
      <c r="IB35" s="1367"/>
      <c r="IC35" s="1368"/>
    </row>
    <row r="36" spans="1:237" s="34" customFormat="1" ht="35.25" customHeight="1" x14ac:dyDescent="0.3">
      <c r="A36" s="1363"/>
      <c r="B36" s="1364"/>
      <c r="C36" s="1364"/>
      <c r="D36" s="1364"/>
      <c r="E36" s="1365"/>
      <c r="F36" s="1271" t="str">
        <f>'пр.1.1. утв в 2015'!B60</f>
        <v>г) установка панелей марки ЩО-70.</v>
      </c>
      <c r="G36" s="1272"/>
      <c r="H36" s="1272"/>
      <c r="I36" s="1272"/>
      <c r="J36" s="1272"/>
      <c r="K36" s="1272"/>
      <c r="L36" s="1272"/>
      <c r="M36" s="1272"/>
      <c r="N36" s="1272"/>
      <c r="O36" s="1272"/>
      <c r="P36" s="1272"/>
      <c r="Q36" s="1272"/>
      <c r="R36" s="1272"/>
      <c r="S36" s="1272"/>
      <c r="T36" s="1272"/>
      <c r="U36" s="1272"/>
      <c r="V36" s="1272"/>
      <c r="W36" s="1272"/>
      <c r="X36" s="1272"/>
      <c r="Y36" s="1272"/>
      <c r="Z36" s="1272"/>
      <c r="AA36" s="1272"/>
      <c r="AB36" s="1272"/>
      <c r="AC36" s="1272"/>
      <c r="AD36" s="1272"/>
      <c r="AE36" s="1272"/>
      <c r="AF36" s="1272"/>
      <c r="AG36" s="1272"/>
      <c r="AH36" s="1272"/>
      <c r="AI36" s="1272"/>
      <c r="AJ36" s="1272"/>
      <c r="AK36" s="1272"/>
      <c r="AL36" s="1272"/>
      <c r="AM36" s="1273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8"/>
      <c r="AY36" s="12"/>
      <c r="AZ36" s="13"/>
      <c r="BA36" s="13"/>
      <c r="BB36" s="13"/>
      <c r="BC36" s="13"/>
      <c r="BD36" s="13"/>
      <c r="BE36" s="13"/>
      <c r="BF36" s="13"/>
      <c r="BG36" s="14"/>
      <c r="BH36" s="6"/>
      <c r="BI36" s="7"/>
      <c r="BJ36" s="7"/>
      <c r="BK36" s="7"/>
      <c r="BL36" s="7"/>
      <c r="BM36" s="7"/>
      <c r="BN36" s="7"/>
      <c r="BO36" s="7"/>
      <c r="BP36" s="7"/>
      <c r="BQ36" s="7"/>
      <c r="BR36" s="8"/>
      <c r="BS36" s="6"/>
      <c r="BT36" s="7"/>
      <c r="BU36" s="7"/>
      <c r="BV36" s="7"/>
      <c r="BW36" s="7"/>
      <c r="BX36" s="7"/>
      <c r="BY36" s="7"/>
      <c r="BZ36" s="7"/>
      <c r="CA36" s="8"/>
      <c r="CB36" s="6"/>
      <c r="CC36" s="7"/>
      <c r="CD36" s="7"/>
      <c r="CE36" s="7"/>
      <c r="CF36" s="7"/>
      <c r="CG36" s="7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7"/>
      <c r="CS36" s="7"/>
      <c r="CT36" s="7"/>
      <c r="CU36" s="8"/>
      <c r="CV36" s="6"/>
      <c r="CW36" s="7"/>
      <c r="CX36" s="7"/>
      <c r="CY36" s="7"/>
      <c r="CZ36" s="7"/>
      <c r="DA36" s="7"/>
      <c r="DB36" s="7"/>
      <c r="DC36" s="7"/>
      <c r="DD36" s="7"/>
      <c r="DE36" s="7"/>
      <c r="DF36" s="8"/>
      <c r="DG36" s="6"/>
      <c r="DH36" s="7"/>
      <c r="DI36" s="7"/>
      <c r="DJ36" s="7"/>
      <c r="DK36" s="7"/>
      <c r="DL36" s="7"/>
      <c r="DM36" s="7"/>
      <c r="DN36" s="7"/>
      <c r="DO36" s="8"/>
      <c r="DP36" s="6"/>
      <c r="DQ36" s="7"/>
      <c r="DR36" s="7"/>
      <c r="DS36" s="7"/>
      <c r="DT36" s="7"/>
      <c r="DU36" s="7"/>
      <c r="DV36" s="7"/>
      <c r="DW36" s="7"/>
      <c r="DX36" s="7"/>
      <c r="DY36" s="7"/>
      <c r="DZ36" s="8"/>
      <c r="EA36" s="12"/>
      <c r="EB36" s="13"/>
      <c r="EC36" s="13"/>
      <c r="ED36" s="13"/>
      <c r="EE36" s="13"/>
      <c r="EF36" s="13"/>
      <c r="EG36" s="13"/>
      <c r="EH36" s="13"/>
      <c r="EI36" s="14"/>
      <c r="EJ36" s="12"/>
      <c r="EK36" s="13"/>
      <c r="EL36" s="13"/>
      <c r="EM36" s="13"/>
      <c r="EN36" s="13"/>
      <c r="EO36" s="13"/>
      <c r="EP36" s="13"/>
      <c r="EQ36" s="13"/>
      <c r="ER36" s="13"/>
      <c r="ES36" s="13"/>
      <c r="ET36" s="14"/>
      <c r="EU36" s="12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4"/>
      <c r="FG36" s="12"/>
      <c r="FH36" s="13"/>
      <c r="FI36" s="13"/>
      <c r="FJ36" s="13"/>
      <c r="FK36" s="13"/>
      <c r="FL36" s="13"/>
      <c r="FM36" s="13"/>
      <c r="FN36" s="13"/>
      <c r="FO36" s="14"/>
      <c r="FP36" s="28"/>
      <c r="FQ36" s="29"/>
      <c r="FR36" s="29"/>
      <c r="FS36" s="29"/>
      <c r="FT36" s="29"/>
      <c r="FU36" s="29"/>
      <c r="FV36" s="30"/>
      <c r="FW36" s="18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20"/>
      <c r="GI36" s="18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20"/>
      <c r="GU36" s="18"/>
      <c r="GV36" s="24"/>
      <c r="GW36" s="24"/>
      <c r="GX36" s="24"/>
      <c r="GY36" s="24"/>
      <c r="GZ36" s="24"/>
      <c r="HA36" s="24"/>
      <c r="HB36" s="24"/>
      <c r="HC36" s="24"/>
      <c r="HD36" s="25"/>
      <c r="HE36" s="18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369"/>
      <c r="HQ36" s="1370"/>
      <c r="HR36" s="1370"/>
      <c r="HS36" s="1370"/>
      <c r="HT36" s="1370"/>
      <c r="HU36" s="1370"/>
      <c r="HV36" s="1370"/>
      <c r="HW36" s="1370"/>
      <c r="HX36" s="1370"/>
      <c r="HY36" s="1370"/>
      <c r="HZ36" s="1370"/>
      <c r="IA36" s="1370"/>
      <c r="IB36" s="1370"/>
      <c r="IC36" s="1371"/>
    </row>
    <row r="37" spans="1:237" s="34" customFormat="1" ht="64.5" customHeight="1" x14ac:dyDescent="0.3">
      <c r="A37" s="1151" t="s">
        <v>196</v>
      </c>
      <c r="B37" s="1152"/>
      <c r="C37" s="1152"/>
      <c r="D37" s="1152"/>
      <c r="E37" s="1152"/>
      <c r="F37" s="1274" t="str">
        <f>'пр.1.1. утв в 2015'!B61</f>
        <v>Модернизация оборудования трансформаторной подстанции № 581, находящейся по ул. Малиновского, 4г, в следующем объеме:</v>
      </c>
      <c r="G37" s="1275"/>
      <c r="H37" s="1275"/>
      <c r="I37" s="1275"/>
      <c r="J37" s="1275"/>
      <c r="K37" s="1275"/>
      <c r="L37" s="1275"/>
      <c r="M37" s="1275"/>
      <c r="N37" s="1275"/>
      <c r="O37" s="1275"/>
      <c r="P37" s="1275"/>
      <c r="Q37" s="1275"/>
      <c r="R37" s="1275"/>
      <c r="S37" s="1275"/>
      <c r="T37" s="1275"/>
      <c r="U37" s="1275"/>
      <c r="V37" s="1275"/>
      <c r="W37" s="1275"/>
      <c r="X37" s="1275"/>
      <c r="Y37" s="1275"/>
      <c r="Z37" s="1275"/>
      <c r="AA37" s="1275"/>
      <c r="AB37" s="1275"/>
      <c r="AC37" s="1275"/>
      <c r="AD37" s="1275"/>
      <c r="AE37" s="1275"/>
      <c r="AF37" s="1275"/>
      <c r="AG37" s="1275"/>
      <c r="AH37" s="1275"/>
      <c r="AI37" s="1275"/>
      <c r="AJ37" s="1275"/>
      <c r="AK37" s="1275"/>
      <c r="AL37" s="1275"/>
      <c r="AM37" s="1276"/>
      <c r="AN37" s="1149">
        <v>0</v>
      </c>
      <c r="AO37" s="1149"/>
      <c r="AP37" s="1149"/>
      <c r="AQ37" s="1149"/>
      <c r="AR37" s="1149"/>
      <c r="AS37" s="1149"/>
      <c r="AT37" s="1149"/>
      <c r="AU37" s="1149"/>
      <c r="AV37" s="1149"/>
      <c r="AW37" s="1149"/>
      <c r="AX37" s="1150"/>
      <c r="AY37" s="1164">
        <f>'пр.1.1. утв в 2015'!H61</f>
        <v>3.5927155678</v>
      </c>
      <c r="AZ37" s="1165"/>
      <c r="BA37" s="1165"/>
      <c r="BB37" s="1165"/>
      <c r="BC37" s="1165"/>
      <c r="BD37" s="1165"/>
      <c r="BE37" s="1165"/>
      <c r="BF37" s="1165"/>
      <c r="BG37" s="1166"/>
      <c r="BH37" s="1148">
        <v>0</v>
      </c>
      <c r="BI37" s="1149"/>
      <c r="BJ37" s="1149"/>
      <c r="BK37" s="1149"/>
      <c r="BL37" s="1149"/>
      <c r="BM37" s="1149"/>
      <c r="BN37" s="1149"/>
      <c r="BO37" s="1149"/>
      <c r="BP37" s="1149"/>
      <c r="BQ37" s="1149"/>
      <c r="BR37" s="1150"/>
      <c r="BS37" s="1148">
        <v>0</v>
      </c>
      <c r="BT37" s="1149"/>
      <c r="BU37" s="1149"/>
      <c r="BV37" s="1149"/>
      <c r="BW37" s="1149"/>
      <c r="BX37" s="1149"/>
      <c r="BY37" s="1149"/>
      <c r="BZ37" s="1149"/>
      <c r="CA37" s="1150"/>
      <c r="CB37" s="1148">
        <v>0</v>
      </c>
      <c r="CC37" s="1149"/>
      <c r="CD37" s="1149"/>
      <c r="CE37" s="1149"/>
      <c r="CF37" s="1149"/>
      <c r="CG37" s="1149"/>
      <c r="CH37" s="1149"/>
      <c r="CI37" s="1149"/>
      <c r="CJ37" s="1149"/>
      <c r="CK37" s="1149"/>
      <c r="CL37" s="1150"/>
      <c r="CM37" s="1148">
        <v>0</v>
      </c>
      <c r="CN37" s="1149"/>
      <c r="CO37" s="1149"/>
      <c r="CP37" s="1149"/>
      <c r="CQ37" s="1149"/>
      <c r="CR37" s="1149"/>
      <c r="CS37" s="1149"/>
      <c r="CT37" s="1149"/>
      <c r="CU37" s="1150"/>
      <c r="CV37" s="1148">
        <v>0</v>
      </c>
      <c r="CW37" s="1149"/>
      <c r="CX37" s="1149"/>
      <c r="CY37" s="1149"/>
      <c r="CZ37" s="1149"/>
      <c r="DA37" s="1149"/>
      <c r="DB37" s="1149"/>
      <c r="DC37" s="1149"/>
      <c r="DD37" s="1149"/>
      <c r="DE37" s="1149"/>
      <c r="DF37" s="1150"/>
      <c r="DG37" s="1148">
        <v>0</v>
      </c>
      <c r="DH37" s="1149"/>
      <c r="DI37" s="1149"/>
      <c r="DJ37" s="1149"/>
      <c r="DK37" s="1149"/>
      <c r="DL37" s="1149"/>
      <c r="DM37" s="1149"/>
      <c r="DN37" s="1149"/>
      <c r="DO37" s="1150"/>
      <c r="DP37" s="1148">
        <v>0</v>
      </c>
      <c r="DQ37" s="1149"/>
      <c r="DR37" s="1149"/>
      <c r="DS37" s="1149"/>
      <c r="DT37" s="1149"/>
      <c r="DU37" s="1149"/>
      <c r="DV37" s="1149"/>
      <c r="DW37" s="1149"/>
      <c r="DX37" s="1149"/>
      <c r="DY37" s="1149"/>
      <c r="DZ37" s="1150"/>
      <c r="EA37" s="1164">
        <f>AY37</f>
        <v>3.5927155678</v>
      </c>
      <c r="EB37" s="1165"/>
      <c r="EC37" s="1165"/>
      <c r="ED37" s="1165"/>
      <c r="EE37" s="1165"/>
      <c r="EF37" s="1165"/>
      <c r="EG37" s="1165"/>
      <c r="EH37" s="1165"/>
      <c r="EI37" s="1166"/>
      <c r="EJ37" s="1164">
        <f>BH37</f>
        <v>0</v>
      </c>
      <c r="EK37" s="1165"/>
      <c r="EL37" s="1165"/>
      <c r="EM37" s="1165"/>
      <c r="EN37" s="1165"/>
      <c r="EO37" s="1165"/>
      <c r="EP37" s="1165"/>
      <c r="EQ37" s="1165"/>
      <c r="ER37" s="1165"/>
      <c r="ES37" s="1165"/>
      <c r="ET37" s="1166"/>
      <c r="EU37" s="1164">
        <f>BH37</f>
        <v>0</v>
      </c>
      <c r="EV37" s="1165"/>
      <c r="EW37" s="1165"/>
      <c r="EX37" s="1165"/>
      <c r="EY37" s="1165"/>
      <c r="EZ37" s="1165"/>
      <c r="FA37" s="1165"/>
      <c r="FB37" s="1165"/>
      <c r="FC37" s="1165"/>
      <c r="FD37" s="1165"/>
      <c r="FE37" s="1165"/>
      <c r="FF37" s="1166"/>
      <c r="FG37" s="1164">
        <f>AY37-BH37</f>
        <v>3.5927155678</v>
      </c>
      <c r="FH37" s="1165"/>
      <c r="FI37" s="1165"/>
      <c r="FJ37" s="1165"/>
      <c r="FK37" s="1165"/>
      <c r="FL37" s="1165"/>
      <c r="FM37" s="1165"/>
      <c r="FN37" s="1165"/>
      <c r="FO37" s="1166"/>
      <c r="FP37" s="1167">
        <v>1</v>
      </c>
      <c r="FQ37" s="1168"/>
      <c r="FR37" s="1168"/>
      <c r="FS37" s="1168"/>
      <c r="FT37" s="1168"/>
      <c r="FU37" s="1168"/>
      <c r="FV37" s="1169"/>
      <c r="FW37" s="1130" t="s">
        <v>89</v>
      </c>
      <c r="FX37" s="1131"/>
      <c r="FY37" s="1131"/>
      <c r="FZ37" s="1131"/>
      <c r="GA37" s="1131"/>
      <c r="GB37" s="1131"/>
      <c r="GC37" s="1131"/>
      <c r="GD37" s="1131"/>
      <c r="GE37" s="1131"/>
      <c r="GF37" s="1131"/>
      <c r="GG37" s="1131"/>
      <c r="GH37" s="1132"/>
      <c r="GI37" s="1130" t="s">
        <v>89</v>
      </c>
      <c r="GJ37" s="1131"/>
      <c r="GK37" s="1131"/>
      <c r="GL37" s="1131"/>
      <c r="GM37" s="1131"/>
      <c r="GN37" s="1131"/>
      <c r="GO37" s="1131"/>
      <c r="GP37" s="1131"/>
      <c r="GQ37" s="1131"/>
      <c r="GR37" s="1131"/>
      <c r="GS37" s="1131"/>
      <c r="GT37" s="1132"/>
      <c r="GU37" s="1381">
        <f>'пр.2.2 утв в 2015'!E59-'пр.1.1. утв в 2015'!E61/0.85</f>
        <v>0.4</v>
      </c>
      <c r="GV37" s="1382"/>
      <c r="GW37" s="1382"/>
      <c r="GX37" s="1382"/>
      <c r="GY37" s="1382"/>
      <c r="GZ37" s="1382"/>
      <c r="HA37" s="1382"/>
      <c r="HB37" s="1382"/>
      <c r="HC37" s="1382"/>
      <c r="HD37" s="1383"/>
      <c r="HE37" s="1130">
        <v>0</v>
      </c>
      <c r="HF37" s="1131"/>
      <c r="HG37" s="1131"/>
      <c r="HH37" s="1131"/>
      <c r="HI37" s="1131"/>
      <c r="HJ37" s="1131"/>
      <c r="HK37" s="1131"/>
      <c r="HL37" s="1131"/>
      <c r="HM37" s="1131"/>
      <c r="HN37" s="1131"/>
      <c r="HO37" s="1131"/>
      <c r="HP37" s="1161" t="s">
        <v>616</v>
      </c>
      <c r="HQ37" s="1162"/>
      <c r="HR37" s="1162"/>
      <c r="HS37" s="1162"/>
      <c r="HT37" s="1162"/>
      <c r="HU37" s="1162"/>
      <c r="HV37" s="1162"/>
      <c r="HW37" s="1162"/>
      <c r="HX37" s="1162"/>
      <c r="HY37" s="1162"/>
      <c r="HZ37" s="1162"/>
      <c r="IA37" s="1162"/>
      <c r="IB37" s="1162"/>
      <c r="IC37" s="1163"/>
    </row>
    <row r="38" spans="1:237" s="34" customFormat="1" ht="20.25" customHeight="1" x14ac:dyDescent="0.3">
      <c r="A38" s="1153"/>
      <c r="B38" s="1154"/>
      <c r="C38" s="1154"/>
      <c r="D38" s="1154"/>
      <c r="E38" s="1154"/>
      <c r="F38" s="1271" t="str">
        <f>'пр.1.1. утв в 2015'!B62</f>
        <v>а) замена силового трансформатора типа ТМГ мощностью 400 кВА на силовой трансформатор типа ТСЗ мощностью 630 кВА;</v>
      </c>
      <c r="G38" s="1272"/>
      <c r="H38" s="1272"/>
      <c r="I38" s="1272"/>
      <c r="J38" s="1272"/>
      <c r="K38" s="1272"/>
      <c r="L38" s="1272"/>
      <c r="M38" s="1272"/>
      <c r="N38" s="1272"/>
      <c r="O38" s="1272"/>
      <c r="P38" s="1272"/>
      <c r="Q38" s="1272"/>
      <c r="R38" s="1272"/>
      <c r="S38" s="1272"/>
      <c r="T38" s="1272"/>
      <c r="U38" s="1272"/>
      <c r="V38" s="1272"/>
      <c r="W38" s="1272"/>
      <c r="X38" s="1272"/>
      <c r="Y38" s="1272"/>
      <c r="Z38" s="1272"/>
      <c r="AA38" s="1272"/>
      <c r="AB38" s="1272"/>
      <c r="AC38" s="1272"/>
      <c r="AD38" s="1272"/>
      <c r="AE38" s="1272"/>
      <c r="AF38" s="1272"/>
      <c r="AG38" s="1272"/>
      <c r="AH38" s="1272"/>
      <c r="AI38" s="1272"/>
      <c r="AJ38" s="1272"/>
      <c r="AK38" s="1272"/>
      <c r="AL38" s="1272"/>
      <c r="AM38" s="1273"/>
      <c r="AN38" s="1347"/>
      <c r="AO38" s="1351"/>
      <c r="AP38" s="1351"/>
      <c r="AQ38" s="1351"/>
      <c r="AR38" s="1351"/>
      <c r="AS38" s="1351"/>
      <c r="AT38" s="1351"/>
      <c r="AU38" s="1351"/>
      <c r="AV38" s="1351"/>
      <c r="AW38" s="1351"/>
      <c r="AX38" s="1351"/>
      <c r="AY38" s="1352"/>
      <c r="AZ38" s="1353"/>
      <c r="BA38" s="1353"/>
      <c r="BB38" s="1353"/>
      <c r="BC38" s="1353"/>
      <c r="BD38" s="1353"/>
      <c r="BE38" s="1353"/>
      <c r="BF38" s="1353"/>
      <c r="BG38" s="1354"/>
      <c r="BH38" s="1345"/>
      <c r="BI38" s="1346"/>
      <c r="BJ38" s="1346"/>
      <c r="BK38" s="1346"/>
      <c r="BL38" s="1346"/>
      <c r="BM38" s="1346"/>
      <c r="BN38" s="1346"/>
      <c r="BO38" s="1346"/>
      <c r="BP38" s="1346"/>
      <c r="BQ38" s="1346"/>
      <c r="BR38" s="1347"/>
      <c r="BS38" s="1345"/>
      <c r="BT38" s="1346"/>
      <c r="BU38" s="1346"/>
      <c r="BV38" s="1346"/>
      <c r="BW38" s="1346"/>
      <c r="BX38" s="1346"/>
      <c r="BY38" s="1346"/>
      <c r="BZ38" s="1346"/>
      <c r="CA38" s="1347"/>
      <c r="CB38" s="1345"/>
      <c r="CC38" s="1346"/>
      <c r="CD38" s="1346"/>
      <c r="CE38" s="1346"/>
      <c r="CF38" s="1346"/>
      <c r="CG38" s="1346"/>
      <c r="CH38" s="1346"/>
      <c r="CI38" s="1346"/>
      <c r="CJ38" s="1346"/>
      <c r="CK38" s="1346"/>
      <c r="CL38" s="1347"/>
      <c r="CM38" s="1345"/>
      <c r="CN38" s="1346"/>
      <c r="CO38" s="1346"/>
      <c r="CP38" s="1346"/>
      <c r="CQ38" s="1346"/>
      <c r="CR38" s="1346"/>
      <c r="CS38" s="1346"/>
      <c r="CT38" s="1346"/>
      <c r="CU38" s="1347"/>
      <c r="CV38" s="1345"/>
      <c r="CW38" s="1346"/>
      <c r="CX38" s="1346"/>
      <c r="CY38" s="1346"/>
      <c r="CZ38" s="1346"/>
      <c r="DA38" s="1346"/>
      <c r="DB38" s="1346"/>
      <c r="DC38" s="1346"/>
      <c r="DD38" s="1346"/>
      <c r="DE38" s="1346"/>
      <c r="DF38" s="1347"/>
      <c r="DG38" s="1345"/>
      <c r="DH38" s="1346"/>
      <c r="DI38" s="1346"/>
      <c r="DJ38" s="1346"/>
      <c r="DK38" s="1346"/>
      <c r="DL38" s="1346"/>
      <c r="DM38" s="1346"/>
      <c r="DN38" s="1346"/>
      <c r="DO38" s="1347"/>
      <c r="DP38" s="1345"/>
      <c r="DQ38" s="1346"/>
      <c r="DR38" s="1346"/>
      <c r="DS38" s="1346"/>
      <c r="DT38" s="1346"/>
      <c r="DU38" s="1346"/>
      <c r="DV38" s="1346"/>
      <c r="DW38" s="1346"/>
      <c r="DX38" s="1346"/>
      <c r="DY38" s="1346"/>
      <c r="DZ38" s="1347"/>
      <c r="EA38" s="1352"/>
      <c r="EB38" s="1353"/>
      <c r="EC38" s="1353"/>
      <c r="ED38" s="1353"/>
      <c r="EE38" s="1353"/>
      <c r="EF38" s="1353"/>
      <c r="EG38" s="1353"/>
      <c r="EH38" s="1353"/>
      <c r="EI38" s="1354"/>
      <c r="EJ38" s="1352"/>
      <c r="EK38" s="1353"/>
      <c r="EL38" s="1353"/>
      <c r="EM38" s="1353"/>
      <c r="EN38" s="1353"/>
      <c r="EO38" s="1353"/>
      <c r="EP38" s="1353"/>
      <c r="EQ38" s="1353"/>
      <c r="ER38" s="1353"/>
      <c r="ES38" s="1353"/>
      <c r="ET38" s="1354"/>
      <c r="EU38" s="1352"/>
      <c r="EV38" s="1353"/>
      <c r="EW38" s="1353"/>
      <c r="EX38" s="1353"/>
      <c r="EY38" s="1353"/>
      <c r="EZ38" s="1353"/>
      <c r="FA38" s="1353"/>
      <c r="FB38" s="1353"/>
      <c r="FC38" s="1353"/>
      <c r="FD38" s="1353"/>
      <c r="FE38" s="1353"/>
      <c r="FF38" s="1354"/>
      <c r="FG38" s="1352"/>
      <c r="FH38" s="1353"/>
      <c r="FI38" s="1353"/>
      <c r="FJ38" s="1353"/>
      <c r="FK38" s="1353"/>
      <c r="FL38" s="1353"/>
      <c r="FM38" s="1353"/>
      <c r="FN38" s="1353"/>
      <c r="FO38" s="1354"/>
      <c r="FP38" s="1360"/>
      <c r="FQ38" s="1361"/>
      <c r="FR38" s="1361"/>
      <c r="FS38" s="1361"/>
      <c r="FT38" s="1361"/>
      <c r="FU38" s="1361"/>
      <c r="FV38" s="1362"/>
      <c r="FW38" s="1357"/>
      <c r="FX38" s="1358"/>
      <c r="FY38" s="1358"/>
      <c r="FZ38" s="1358"/>
      <c r="GA38" s="1358"/>
      <c r="GB38" s="1358"/>
      <c r="GC38" s="1358"/>
      <c r="GD38" s="1358"/>
      <c r="GE38" s="1358"/>
      <c r="GF38" s="1358"/>
      <c r="GG38" s="1358"/>
      <c r="GH38" s="1359"/>
      <c r="GI38" s="1357"/>
      <c r="GJ38" s="1358"/>
      <c r="GK38" s="1358"/>
      <c r="GL38" s="1358"/>
      <c r="GM38" s="1358"/>
      <c r="GN38" s="1358"/>
      <c r="GO38" s="1358"/>
      <c r="GP38" s="1358"/>
      <c r="GQ38" s="1358"/>
      <c r="GR38" s="1358"/>
      <c r="GS38" s="1358"/>
      <c r="GT38" s="1359"/>
      <c r="GU38" s="18"/>
      <c r="GV38" s="1355"/>
      <c r="GW38" s="1355"/>
      <c r="GX38" s="1355"/>
      <c r="GY38" s="1355"/>
      <c r="GZ38" s="1355"/>
      <c r="HA38" s="1355"/>
      <c r="HB38" s="1355"/>
      <c r="HC38" s="1355"/>
      <c r="HD38" s="1356"/>
      <c r="HE38" s="1357"/>
      <c r="HF38" s="1358"/>
      <c r="HG38" s="1358"/>
      <c r="HH38" s="1358"/>
      <c r="HI38" s="1358"/>
      <c r="HJ38" s="1358"/>
      <c r="HK38" s="1358"/>
      <c r="HL38" s="1358"/>
      <c r="HM38" s="1358"/>
      <c r="HN38" s="1358"/>
      <c r="HO38" s="1358"/>
      <c r="HP38" s="1366"/>
      <c r="HQ38" s="1367"/>
      <c r="HR38" s="1367"/>
      <c r="HS38" s="1367"/>
      <c r="HT38" s="1367"/>
      <c r="HU38" s="1367"/>
      <c r="HV38" s="1367"/>
      <c r="HW38" s="1367"/>
      <c r="HX38" s="1367"/>
      <c r="HY38" s="1367"/>
      <c r="HZ38" s="1367"/>
      <c r="IA38" s="1367"/>
      <c r="IB38" s="1367"/>
      <c r="IC38" s="1368"/>
    </row>
    <row r="39" spans="1:237" s="34" customFormat="1" ht="20.25" customHeight="1" x14ac:dyDescent="0.3">
      <c r="A39" s="1153"/>
      <c r="B39" s="1154"/>
      <c r="C39" s="1154"/>
      <c r="D39" s="1154"/>
      <c r="E39" s="1154"/>
      <c r="F39" s="1271" t="str">
        <f>'пр.1.1. утв в 2015'!B63</f>
        <v xml:space="preserve">б) замена камер серии КСО на малогабаритные распределительные устройства типа RM6; </v>
      </c>
      <c r="G39" s="1272"/>
      <c r="H39" s="1272"/>
      <c r="I39" s="1272"/>
      <c r="J39" s="1272"/>
      <c r="K39" s="1272"/>
      <c r="L39" s="1272"/>
      <c r="M39" s="1272"/>
      <c r="N39" s="1272"/>
      <c r="O39" s="1272"/>
      <c r="P39" s="1272"/>
      <c r="Q39" s="1272"/>
      <c r="R39" s="1272"/>
      <c r="S39" s="1272"/>
      <c r="T39" s="1272"/>
      <c r="U39" s="1272"/>
      <c r="V39" s="1272"/>
      <c r="W39" s="1272"/>
      <c r="X39" s="1272"/>
      <c r="Y39" s="1272"/>
      <c r="Z39" s="1272"/>
      <c r="AA39" s="1272"/>
      <c r="AB39" s="1272"/>
      <c r="AC39" s="1272"/>
      <c r="AD39" s="1272"/>
      <c r="AE39" s="1272"/>
      <c r="AF39" s="1272"/>
      <c r="AG39" s="1272"/>
      <c r="AH39" s="1272"/>
      <c r="AI39" s="1272"/>
      <c r="AJ39" s="1272"/>
      <c r="AK39" s="1272"/>
      <c r="AL39" s="1272"/>
      <c r="AM39" s="1273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8"/>
      <c r="AY39" s="6"/>
      <c r="AZ39" s="7"/>
      <c r="BA39" s="7"/>
      <c r="BB39" s="7"/>
      <c r="BC39" s="7"/>
      <c r="BD39" s="7"/>
      <c r="BE39" s="7"/>
      <c r="BF39" s="7"/>
      <c r="BG39" s="8"/>
      <c r="BH39" s="6"/>
      <c r="BI39" s="7"/>
      <c r="BJ39" s="7"/>
      <c r="BK39" s="7"/>
      <c r="BL39" s="7"/>
      <c r="BM39" s="7"/>
      <c r="BN39" s="7"/>
      <c r="BO39" s="7"/>
      <c r="BP39" s="7"/>
      <c r="BQ39" s="7"/>
      <c r="BR39" s="8"/>
      <c r="BS39" s="6"/>
      <c r="BT39" s="7"/>
      <c r="BU39" s="7"/>
      <c r="BV39" s="7"/>
      <c r="BW39" s="7"/>
      <c r="BX39" s="7"/>
      <c r="BY39" s="7"/>
      <c r="BZ39" s="7"/>
      <c r="CA39" s="8"/>
      <c r="CB39" s="6"/>
      <c r="CC39" s="7"/>
      <c r="CD39" s="7"/>
      <c r="CE39" s="7"/>
      <c r="CF39" s="7"/>
      <c r="CG39" s="7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7"/>
      <c r="CS39" s="7"/>
      <c r="CT39" s="7"/>
      <c r="CU39" s="8"/>
      <c r="CV39" s="6"/>
      <c r="CW39" s="7"/>
      <c r="CX39" s="7"/>
      <c r="CY39" s="7"/>
      <c r="CZ39" s="7"/>
      <c r="DA39" s="7"/>
      <c r="DB39" s="7"/>
      <c r="DC39" s="7"/>
      <c r="DD39" s="7"/>
      <c r="DE39" s="7"/>
      <c r="DF39" s="8"/>
      <c r="DG39" s="6"/>
      <c r="DH39" s="7"/>
      <c r="DI39" s="7"/>
      <c r="DJ39" s="7"/>
      <c r="DK39" s="7"/>
      <c r="DL39" s="7"/>
      <c r="DM39" s="7"/>
      <c r="DN39" s="7"/>
      <c r="DO39" s="8"/>
      <c r="DP39" s="6"/>
      <c r="DQ39" s="7"/>
      <c r="DR39" s="7"/>
      <c r="DS39" s="7"/>
      <c r="DT39" s="7"/>
      <c r="DU39" s="7"/>
      <c r="DV39" s="7"/>
      <c r="DW39" s="7"/>
      <c r="DX39" s="7"/>
      <c r="DY39" s="7"/>
      <c r="DZ39" s="8"/>
      <c r="EA39" s="6"/>
      <c r="EB39" s="7"/>
      <c r="EC39" s="7"/>
      <c r="ED39" s="7"/>
      <c r="EE39" s="7"/>
      <c r="EF39" s="7"/>
      <c r="EG39" s="7"/>
      <c r="EH39" s="7"/>
      <c r="EI39" s="8"/>
      <c r="EJ39" s="12"/>
      <c r="EK39" s="13"/>
      <c r="EL39" s="13"/>
      <c r="EM39" s="13"/>
      <c r="EN39" s="13"/>
      <c r="EO39" s="13"/>
      <c r="EP39" s="13"/>
      <c r="EQ39" s="13"/>
      <c r="ER39" s="13"/>
      <c r="ES39" s="13"/>
      <c r="ET39" s="14"/>
      <c r="EU39" s="12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4"/>
      <c r="FG39" s="6"/>
      <c r="FH39" s="7"/>
      <c r="FI39" s="7"/>
      <c r="FJ39" s="7"/>
      <c r="FK39" s="7"/>
      <c r="FL39" s="7"/>
      <c r="FM39" s="7"/>
      <c r="FN39" s="7"/>
      <c r="FO39" s="8"/>
      <c r="FP39" s="28"/>
      <c r="FQ39" s="29"/>
      <c r="FR39" s="29"/>
      <c r="FS39" s="29"/>
      <c r="FT39" s="29"/>
      <c r="FU39" s="29"/>
      <c r="FV39" s="30"/>
      <c r="FW39" s="18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20"/>
      <c r="GI39" s="18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20"/>
      <c r="GU39" s="18"/>
      <c r="GV39" s="24"/>
      <c r="GW39" s="24"/>
      <c r="GX39" s="24"/>
      <c r="GY39" s="24"/>
      <c r="GZ39" s="24"/>
      <c r="HA39" s="24"/>
      <c r="HB39" s="24"/>
      <c r="HC39" s="24"/>
      <c r="HD39" s="25"/>
      <c r="HE39" s="18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366"/>
      <c r="HQ39" s="1367"/>
      <c r="HR39" s="1367"/>
      <c r="HS39" s="1367"/>
      <c r="HT39" s="1367"/>
      <c r="HU39" s="1367"/>
      <c r="HV39" s="1367"/>
      <c r="HW39" s="1367"/>
      <c r="HX39" s="1367"/>
      <c r="HY39" s="1367"/>
      <c r="HZ39" s="1367"/>
      <c r="IA39" s="1367"/>
      <c r="IB39" s="1367"/>
      <c r="IC39" s="1368"/>
    </row>
    <row r="40" spans="1:237" s="34" customFormat="1" ht="20.25" customHeight="1" x14ac:dyDescent="0.3">
      <c r="A40" s="1153"/>
      <c r="B40" s="1154"/>
      <c r="C40" s="1154"/>
      <c r="D40" s="1154"/>
      <c r="E40" s="1154"/>
      <c r="F40" s="1271" t="str">
        <f>'пр.1.1. утв в 2015'!B64</f>
        <v>в) замена сборных шин 0,4 кВ;</v>
      </c>
      <c r="G40" s="1272"/>
      <c r="H40" s="1272"/>
      <c r="I40" s="1272"/>
      <c r="J40" s="1272"/>
      <c r="K40" s="1272"/>
      <c r="L40" s="1272"/>
      <c r="M40" s="1272"/>
      <c r="N40" s="1272"/>
      <c r="O40" s="1272"/>
      <c r="P40" s="1272"/>
      <c r="Q40" s="1272"/>
      <c r="R40" s="1272"/>
      <c r="S40" s="1272"/>
      <c r="T40" s="1272"/>
      <c r="U40" s="1272"/>
      <c r="V40" s="1272"/>
      <c r="W40" s="1272"/>
      <c r="X40" s="1272"/>
      <c r="Y40" s="1272"/>
      <c r="Z40" s="1272"/>
      <c r="AA40" s="1272"/>
      <c r="AB40" s="1272"/>
      <c r="AC40" s="1272"/>
      <c r="AD40" s="1272"/>
      <c r="AE40" s="1272"/>
      <c r="AF40" s="1272"/>
      <c r="AG40" s="1272"/>
      <c r="AH40" s="1272"/>
      <c r="AI40" s="1272"/>
      <c r="AJ40" s="1272"/>
      <c r="AK40" s="1272"/>
      <c r="AL40" s="1272"/>
      <c r="AM40" s="1273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8"/>
      <c r="AY40" s="6"/>
      <c r="AZ40" s="7"/>
      <c r="BA40" s="7"/>
      <c r="BB40" s="7"/>
      <c r="BC40" s="7"/>
      <c r="BD40" s="7"/>
      <c r="BE40" s="7"/>
      <c r="BF40" s="7"/>
      <c r="BG40" s="8"/>
      <c r="BH40" s="6"/>
      <c r="BI40" s="7"/>
      <c r="BJ40" s="7"/>
      <c r="BK40" s="7"/>
      <c r="BL40" s="7"/>
      <c r="BM40" s="7"/>
      <c r="BN40" s="7"/>
      <c r="BO40" s="7"/>
      <c r="BP40" s="7"/>
      <c r="BQ40" s="7"/>
      <c r="BR40" s="8"/>
      <c r="BS40" s="6"/>
      <c r="BT40" s="7"/>
      <c r="BU40" s="7"/>
      <c r="BV40" s="7"/>
      <c r="BW40" s="7"/>
      <c r="BX40" s="7"/>
      <c r="BY40" s="7"/>
      <c r="BZ40" s="7"/>
      <c r="CA40" s="8"/>
      <c r="CB40" s="6"/>
      <c r="CC40" s="7"/>
      <c r="CD40" s="7"/>
      <c r="CE40" s="7"/>
      <c r="CF40" s="7"/>
      <c r="CG40" s="7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7"/>
      <c r="CS40" s="7"/>
      <c r="CT40" s="7"/>
      <c r="CU40" s="8"/>
      <c r="CV40" s="6"/>
      <c r="CW40" s="7"/>
      <c r="CX40" s="7"/>
      <c r="CY40" s="7"/>
      <c r="CZ40" s="7"/>
      <c r="DA40" s="7"/>
      <c r="DB40" s="7"/>
      <c r="DC40" s="7"/>
      <c r="DD40" s="7"/>
      <c r="DE40" s="7"/>
      <c r="DF40" s="8"/>
      <c r="DG40" s="6"/>
      <c r="DH40" s="7"/>
      <c r="DI40" s="7"/>
      <c r="DJ40" s="7"/>
      <c r="DK40" s="7"/>
      <c r="DL40" s="7"/>
      <c r="DM40" s="7"/>
      <c r="DN40" s="7"/>
      <c r="DO40" s="8"/>
      <c r="DP40" s="6"/>
      <c r="DQ40" s="7"/>
      <c r="DR40" s="7"/>
      <c r="DS40" s="7"/>
      <c r="DT40" s="7"/>
      <c r="DU40" s="7"/>
      <c r="DV40" s="7"/>
      <c r="DW40" s="7"/>
      <c r="DX40" s="7"/>
      <c r="DY40" s="7"/>
      <c r="DZ40" s="8"/>
      <c r="EA40" s="6"/>
      <c r="EB40" s="7"/>
      <c r="EC40" s="7"/>
      <c r="ED40" s="7"/>
      <c r="EE40" s="7"/>
      <c r="EF40" s="7"/>
      <c r="EG40" s="7"/>
      <c r="EH40" s="7"/>
      <c r="EI40" s="8"/>
      <c r="EJ40" s="12"/>
      <c r="EK40" s="13"/>
      <c r="EL40" s="13"/>
      <c r="EM40" s="13"/>
      <c r="EN40" s="13"/>
      <c r="EO40" s="13"/>
      <c r="EP40" s="13"/>
      <c r="EQ40" s="13"/>
      <c r="ER40" s="13"/>
      <c r="ES40" s="13"/>
      <c r="ET40" s="14"/>
      <c r="EU40" s="12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4"/>
      <c r="FG40" s="6"/>
      <c r="FH40" s="7"/>
      <c r="FI40" s="7"/>
      <c r="FJ40" s="7"/>
      <c r="FK40" s="7"/>
      <c r="FL40" s="7"/>
      <c r="FM40" s="7"/>
      <c r="FN40" s="7"/>
      <c r="FO40" s="8"/>
      <c r="FP40" s="28"/>
      <c r="FQ40" s="29"/>
      <c r="FR40" s="29"/>
      <c r="FS40" s="29"/>
      <c r="FT40" s="29"/>
      <c r="FU40" s="29"/>
      <c r="FV40" s="30"/>
      <c r="FW40" s="18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20"/>
      <c r="GI40" s="18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20"/>
      <c r="GU40" s="18"/>
      <c r="GV40" s="24"/>
      <c r="GW40" s="24"/>
      <c r="GX40" s="24"/>
      <c r="GY40" s="24"/>
      <c r="GZ40" s="24"/>
      <c r="HA40" s="24"/>
      <c r="HB40" s="24"/>
      <c r="HC40" s="24"/>
      <c r="HD40" s="25"/>
      <c r="HE40" s="18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366"/>
      <c r="HQ40" s="1367"/>
      <c r="HR40" s="1367"/>
      <c r="HS40" s="1367"/>
      <c r="HT40" s="1367"/>
      <c r="HU40" s="1367"/>
      <c r="HV40" s="1367"/>
      <c r="HW40" s="1367"/>
      <c r="HX40" s="1367"/>
      <c r="HY40" s="1367"/>
      <c r="HZ40" s="1367"/>
      <c r="IA40" s="1367"/>
      <c r="IB40" s="1367"/>
      <c r="IC40" s="1368"/>
    </row>
    <row r="41" spans="1:237" s="34" customFormat="1" ht="20.25" customHeight="1" x14ac:dyDescent="0.3">
      <c r="A41" s="1153"/>
      <c r="B41" s="1154"/>
      <c r="C41" s="1154"/>
      <c r="D41" s="1154"/>
      <c r="E41" s="1154"/>
      <c r="F41" s="1348" t="str">
        <f>'пр.1.1. утв в 2015'!B65</f>
        <v>г) установка панелей марки ЩО-70.</v>
      </c>
      <c r="G41" s="1349"/>
      <c r="H41" s="1349"/>
      <c r="I41" s="1349"/>
      <c r="J41" s="1349"/>
      <c r="K41" s="1349"/>
      <c r="L41" s="1349"/>
      <c r="M41" s="1349"/>
      <c r="N41" s="1349"/>
      <c r="O41" s="1349"/>
      <c r="P41" s="1349"/>
      <c r="Q41" s="1349"/>
      <c r="R41" s="1349"/>
      <c r="S41" s="1349"/>
      <c r="T41" s="1349"/>
      <c r="U41" s="1349"/>
      <c r="V41" s="1349"/>
      <c r="W41" s="1349"/>
      <c r="X41" s="1349"/>
      <c r="Y41" s="1349"/>
      <c r="Z41" s="1349"/>
      <c r="AA41" s="1349"/>
      <c r="AB41" s="1349"/>
      <c r="AC41" s="1349"/>
      <c r="AD41" s="1349"/>
      <c r="AE41" s="1349"/>
      <c r="AF41" s="1349"/>
      <c r="AG41" s="1349"/>
      <c r="AH41" s="1349"/>
      <c r="AI41" s="1349"/>
      <c r="AJ41" s="1349"/>
      <c r="AK41" s="1349"/>
      <c r="AL41" s="1349"/>
      <c r="AM41" s="1350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8"/>
      <c r="AY41" s="6"/>
      <c r="AZ41" s="7"/>
      <c r="BA41" s="7"/>
      <c r="BB41" s="7"/>
      <c r="BC41" s="7"/>
      <c r="BD41" s="7"/>
      <c r="BE41" s="7"/>
      <c r="BF41" s="7"/>
      <c r="BG41" s="8"/>
      <c r="BH41" s="6"/>
      <c r="BI41" s="7"/>
      <c r="BJ41" s="7"/>
      <c r="BK41" s="7"/>
      <c r="BL41" s="7"/>
      <c r="BM41" s="7"/>
      <c r="BN41" s="7"/>
      <c r="BO41" s="7"/>
      <c r="BP41" s="7"/>
      <c r="BQ41" s="7"/>
      <c r="BR41" s="8"/>
      <c r="BS41" s="6"/>
      <c r="BT41" s="7"/>
      <c r="BU41" s="7"/>
      <c r="BV41" s="7"/>
      <c r="BW41" s="7"/>
      <c r="BX41" s="7"/>
      <c r="BY41" s="7"/>
      <c r="BZ41" s="7"/>
      <c r="CA41" s="8"/>
      <c r="CB41" s="6"/>
      <c r="CC41" s="7"/>
      <c r="CD41" s="7"/>
      <c r="CE41" s="7"/>
      <c r="CF41" s="7"/>
      <c r="CG41" s="7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7"/>
      <c r="CS41" s="7"/>
      <c r="CT41" s="7"/>
      <c r="CU41" s="8"/>
      <c r="CV41" s="6"/>
      <c r="CW41" s="7"/>
      <c r="CX41" s="7"/>
      <c r="CY41" s="7"/>
      <c r="CZ41" s="7"/>
      <c r="DA41" s="7"/>
      <c r="DB41" s="7"/>
      <c r="DC41" s="7"/>
      <c r="DD41" s="7"/>
      <c r="DE41" s="7"/>
      <c r="DF41" s="8"/>
      <c r="DG41" s="6"/>
      <c r="DH41" s="7"/>
      <c r="DI41" s="7"/>
      <c r="DJ41" s="7"/>
      <c r="DK41" s="7"/>
      <c r="DL41" s="7"/>
      <c r="DM41" s="7"/>
      <c r="DN41" s="7"/>
      <c r="DO41" s="8"/>
      <c r="DP41" s="6"/>
      <c r="DQ41" s="7"/>
      <c r="DR41" s="7"/>
      <c r="DS41" s="7"/>
      <c r="DT41" s="7"/>
      <c r="DU41" s="7"/>
      <c r="DV41" s="7"/>
      <c r="DW41" s="7"/>
      <c r="DX41" s="7"/>
      <c r="DY41" s="7"/>
      <c r="DZ41" s="8"/>
      <c r="EA41" s="6"/>
      <c r="EB41" s="7"/>
      <c r="EC41" s="7"/>
      <c r="ED41" s="7"/>
      <c r="EE41" s="7"/>
      <c r="EF41" s="7"/>
      <c r="EG41" s="7"/>
      <c r="EH41" s="7"/>
      <c r="EI41" s="8"/>
      <c r="EJ41" s="12"/>
      <c r="EK41" s="13"/>
      <c r="EL41" s="13"/>
      <c r="EM41" s="13"/>
      <c r="EN41" s="13"/>
      <c r="EO41" s="13"/>
      <c r="EP41" s="13"/>
      <c r="EQ41" s="13"/>
      <c r="ER41" s="13"/>
      <c r="ES41" s="13"/>
      <c r="ET41" s="14"/>
      <c r="EU41" s="12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4"/>
      <c r="FG41" s="6"/>
      <c r="FH41" s="7"/>
      <c r="FI41" s="7"/>
      <c r="FJ41" s="7"/>
      <c r="FK41" s="7"/>
      <c r="FL41" s="7"/>
      <c r="FM41" s="7"/>
      <c r="FN41" s="7"/>
      <c r="FO41" s="8"/>
      <c r="FP41" s="28"/>
      <c r="FQ41" s="29"/>
      <c r="FR41" s="29"/>
      <c r="FS41" s="29"/>
      <c r="FT41" s="29"/>
      <c r="FU41" s="29"/>
      <c r="FV41" s="30"/>
      <c r="FW41" s="18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20"/>
      <c r="GI41" s="18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20"/>
      <c r="GU41" s="18"/>
      <c r="GV41" s="24"/>
      <c r="GW41" s="24"/>
      <c r="GX41" s="24"/>
      <c r="GY41" s="24"/>
      <c r="GZ41" s="24"/>
      <c r="HA41" s="24"/>
      <c r="HB41" s="24"/>
      <c r="HC41" s="24"/>
      <c r="HD41" s="25"/>
      <c r="HE41" s="18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369"/>
      <c r="HQ41" s="1370"/>
      <c r="HR41" s="1370"/>
      <c r="HS41" s="1370"/>
      <c r="HT41" s="1370"/>
      <c r="HU41" s="1370"/>
      <c r="HV41" s="1370"/>
      <c r="HW41" s="1370"/>
      <c r="HX41" s="1370"/>
      <c r="HY41" s="1370"/>
      <c r="HZ41" s="1370"/>
      <c r="IA41" s="1370"/>
      <c r="IB41" s="1370"/>
      <c r="IC41" s="1371"/>
    </row>
    <row r="42" spans="1:237" s="34" customFormat="1" ht="156" customHeight="1" x14ac:dyDescent="0.3">
      <c r="A42" s="1151" t="s">
        <v>197</v>
      </c>
      <c r="B42" s="1152"/>
      <c r="C42" s="1152"/>
      <c r="D42" s="1152"/>
      <c r="E42" s="1177"/>
      <c r="F42" s="1171" t="str">
        <f>'1.1 корр 2016'!B40</f>
        <v xml:space="preserve">Модернизация электрических сетей 0,4 кВ, запитанных от трансформаторной подстанции  № 1А (134-8-2), расположенной по ул. Вечерняя, 10 Г, осуществляющих электроснабжение коттеджей по ул. Вечерняя, 6, 8, 10, 10а, 12, 12а, 14, 16, 18, 20; ул. Звездная, 48, 50, 51; ул. Утренняя, 1, 3, 5, 7, 7а, 9, 9а, 11, 13; ул. Южная, 2, 4; ул. Воскресенская, 1, 2, 3; ул. Ясная; ул. 2-й проезд, 1;  ПНС; Павильон;  Вагончик, в следующем объеме: </v>
      </c>
      <c r="G42" s="1172"/>
      <c r="H42" s="1172"/>
      <c r="I42" s="1172"/>
      <c r="J42" s="1172"/>
      <c r="K42" s="1172"/>
      <c r="L42" s="1172"/>
      <c r="M42" s="1172"/>
      <c r="N42" s="1172"/>
      <c r="O42" s="1172"/>
      <c r="P42" s="1172"/>
      <c r="Q42" s="1172"/>
      <c r="R42" s="1172"/>
      <c r="S42" s="1172"/>
      <c r="T42" s="1172"/>
      <c r="U42" s="1172"/>
      <c r="V42" s="1172"/>
      <c r="W42" s="1172"/>
      <c r="X42" s="1172"/>
      <c r="Y42" s="1172"/>
      <c r="Z42" s="1172"/>
      <c r="AA42" s="1172"/>
      <c r="AB42" s="1172"/>
      <c r="AC42" s="1172"/>
      <c r="AD42" s="1172"/>
      <c r="AE42" s="1172"/>
      <c r="AF42" s="1172"/>
      <c r="AG42" s="1172"/>
      <c r="AH42" s="1172"/>
      <c r="AI42" s="1172"/>
      <c r="AJ42" s="1172"/>
      <c r="AK42" s="1172"/>
      <c r="AL42" s="1172"/>
      <c r="AM42" s="1173"/>
      <c r="AN42" s="1148">
        <v>0</v>
      </c>
      <c r="AO42" s="1149"/>
      <c r="AP42" s="1149"/>
      <c r="AQ42" s="1149"/>
      <c r="AR42" s="1149"/>
      <c r="AS42" s="1149"/>
      <c r="AT42" s="1149"/>
      <c r="AU42" s="1149"/>
      <c r="AV42" s="1149"/>
      <c r="AW42" s="1149"/>
      <c r="AX42" s="1150"/>
      <c r="AY42" s="1148">
        <v>0</v>
      </c>
      <c r="AZ42" s="1149"/>
      <c r="BA42" s="1149"/>
      <c r="BB42" s="1149"/>
      <c r="BC42" s="1149"/>
      <c r="BD42" s="1149"/>
      <c r="BE42" s="1149"/>
      <c r="BF42" s="1149"/>
      <c r="BG42" s="1150"/>
      <c r="BH42" s="1164">
        <f>'1.1 корр 2016'!H41</f>
        <v>1.0340575999999999</v>
      </c>
      <c r="BI42" s="1165"/>
      <c r="BJ42" s="1165"/>
      <c r="BK42" s="1165"/>
      <c r="BL42" s="1165"/>
      <c r="BM42" s="1165"/>
      <c r="BN42" s="1165"/>
      <c r="BO42" s="1165"/>
      <c r="BP42" s="1165"/>
      <c r="BQ42" s="1165"/>
      <c r="BR42" s="1166"/>
      <c r="BS42" s="1148">
        <v>0</v>
      </c>
      <c r="BT42" s="1149"/>
      <c r="BU42" s="1149"/>
      <c r="BV42" s="1149"/>
      <c r="BW42" s="1149"/>
      <c r="BX42" s="1149"/>
      <c r="BY42" s="1149"/>
      <c r="BZ42" s="1149"/>
      <c r="CA42" s="1150"/>
      <c r="CB42" s="1148">
        <v>0</v>
      </c>
      <c r="CC42" s="1149"/>
      <c r="CD42" s="1149"/>
      <c r="CE42" s="1149"/>
      <c r="CF42" s="1149"/>
      <c r="CG42" s="1149"/>
      <c r="CH42" s="1149"/>
      <c r="CI42" s="1149"/>
      <c r="CJ42" s="1149"/>
      <c r="CK42" s="1149"/>
      <c r="CL42" s="1150"/>
      <c r="CM42" s="1148">
        <v>0</v>
      </c>
      <c r="CN42" s="1149"/>
      <c r="CO42" s="1149"/>
      <c r="CP42" s="1149"/>
      <c r="CQ42" s="1149"/>
      <c r="CR42" s="1149"/>
      <c r="CS42" s="1149"/>
      <c r="CT42" s="1149"/>
      <c r="CU42" s="1150"/>
      <c r="CV42" s="1148">
        <v>0</v>
      </c>
      <c r="CW42" s="1149"/>
      <c r="CX42" s="1149"/>
      <c r="CY42" s="1149"/>
      <c r="CZ42" s="1149"/>
      <c r="DA42" s="1149"/>
      <c r="DB42" s="1149"/>
      <c r="DC42" s="1149"/>
      <c r="DD42" s="1149"/>
      <c r="DE42" s="1149"/>
      <c r="DF42" s="1150"/>
      <c r="DG42" s="1148">
        <v>0</v>
      </c>
      <c r="DH42" s="1149"/>
      <c r="DI42" s="1149"/>
      <c r="DJ42" s="1149"/>
      <c r="DK42" s="1149"/>
      <c r="DL42" s="1149"/>
      <c r="DM42" s="1149"/>
      <c r="DN42" s="1149"/>
      <c r="DO42" s="1150"/>
      <c r="DP42" s="1148">
        <v>0</v>
      </c>
      <c r="DQ42" s="1149"/>
      <c r="DR42" s="1149"/>
      <c r="DS42" s="1149"/>
      <c r="DT42" s="1149"/>
      <c r="DU42" s="1149"/>
      <c r="DV42" s="1149"/>
      <c r="DW42" s="1149"/>
      <c r="DX42" s="1149"/>
      <c r="DY42" s="1149"/>
      <c r="DZ42" s="1150"/>
      <c r="EA42" s="1148">
        <v>0</v>
      </c>
      <c r="EB42" s="1149"/>
      <c r="EC42" s="1149"/>
      <c r="ED42" s="1149"/>
      <c r="EE42" s="1149"/>
      <c r="EF42" s="1149"/>
      <c r="EG42" s="1149"/>
      <c r="EH42" s="1149"/>
      <c r="EI42" s="1150"/>
      <c r="EJ42" s="1164">
        <f>BH42</f>
        <v>1.0340575999999999</v>
      </c>
      <c r="EK42" s="1165"/>
      <c r="EL42" s="1165"/>
      <c r="EM42" s="1165"/>
      <c r="EN42" s="1165"/>
      <c r="EO42" s="1165"/>
      <c r="EP42" s="1165"/>
      <c r="EQ42" s="1165"/>
      <c r="ER42" s="1165"/>
      <c r="ES42" s="1165"/>
      <c r="ET42" s="1166"/>
      <c r="EU42" s="1164">
        <v>0</v>
      </c>
      <c r="EV42" s="1165"/>
      <c r="EW42" s="1165"/>
      <c r="EX42" s="1165"/>
      <c r="EY42" s="1165"/>
      <c r="EZ42" s="1165"/>
      <c r="FA42" s="1165"/>
      <c r="FB42" s="1165"/>
      <c r="FC42" s="1165"/>
      <c r="FD42" s="1165"/>
      <c r="FE42" s="1165"/>
      <c r="FF42" s="1166"/>
      <c r="FG42" s="1164">
        <f>AY42-BH42</f>
        <v>-1.0340575999999999</v>
      </c>
      <c r="FH42" s="1165"/>
      <c r="FI42" s="1165"/>
      <c r="FJ42" s="1165"/>
      <c r="FK42" s="1165"/>
      <c r="FL42" s="1165"/>
      <c r="FM42" s="1165"/>
      <c r="FN42" s="1165"/>
      <c r="FO42" s="1166"/>
      <c r="FP42" s="1167">
        <v>1</v>
      </c>
      <c r="FQ42" s="1168"/>
      <c r="FR42" s="1168"/>
      <c r="FS42" s="1168"/>
      <c r="FT42" s="1168"/>
      <c r="FU42" s="1168"/>
      <c r="FV42" s="1169"/>
      <c r="FW42" s="1130" t="s">
        <v>89</v>
      </c>
      <c r="FX42" s="1131"/>
      <c r="FY42" s="1131"/>
      <c r="FZ42" s="1131"/>
      <c r="GA42" s="1131"/>
      <c r="GB42" s="1131"/>
      <c r="GC42" s="1131"/>
      <c r="GD42" s="1131"/>
      <c r="GE42" s="1131"/>
      <c r="GF42" s="1131"/>
      <c r="GG42" s="1131"/>
      <c r="GH42" s="1132"/>
      <c r="GI42" s="1130" t="s">
        <v>89</v>
      </c>
      <c r="GJ42" s="1131"/>
      <c r="GK42" s="1131"/>
      <c r="GL42" s="1131"/>
      <c r="GM42" s="1131"/>
      <c r="GN42" s="1131"/>
      <c r="GO42" s="1131"/>
      <c r="GP42" s="1131"/>
      <c r="GQ42" s="1131"/>
      <c r="GR42" s="1131"/>
      <c r="GS42" s="1131"/>
      <c r="GT42" s="1132"/>
      <c r="GU42" s="1381">
        <v>0</v>
      </c>
      <c r="GV42" s="1382"/>
      <c r="GW42" s="1382"/>
      <c r="GX42" s="1382"/>
      <c r="GY42" s="1382"/>
      <c r="GZ42" s="1382"/>
      <c r="HA42" s="1382"/>
      <c r="HB42" s="1382"/>
      <c r="HC42" s="1382"/>
      <c r="HD42" s="1383"/>
      <c r="HE42" s="1130">
        <f>'1.2.'!AJ44+'1.2.'!AJ45</f>
        <v>1.63</v>
      </c>
      <c r="HF42" s="1131"/>
      <c r="HG42" s="1131"/>
      <c r="HH42" s="1131"/>
      <c r="HI42" s="1131"/>
      <c r="HJ42" s="1131"/>
      <c r="HK42" s="1131"/>
      <c r="HL42" s="1131"/>
      <c r="HM42" s="1131"/>
      <c r="HN42" s="455" t="s">
        <v>72</v>
      </c>
      <c r="HO42" s="456"/>
      <c r="HP42" s="1161" t="s">
        <v>228</v>
      </c>
      <c r="HQ42" s="1162"/>
      <c r="HR42" s="1162"/>
      <c r="HS42" s="1162"/>
      <c r="HT42" s="1162"/>
      <c r="HU42" s="1162"/>
      <c r="HV42" s="1162"/>
      <c r="HW42" s="1162"/>
      <c r="HX42" s="1162"/>
      <c r="HY42" s="1162"/>
      <c r="HZ42" s="1162"/>
      <c r="IA42" s="1162"/>
      <c r="IB42" s="1162"/>
      <c r="IC42" s="1163"/>
    </row>
    <row r="43" spans="1:237" s="34" customFormat="1" ht="61.5" customHeight="1" x14ac:dyDescent="0.3">
      <c r="A43" s="1153"/>
      <c r="B43" s="1154"/>
      <c r="C43" s="1154"/>
      <c r="D43" s="1154"/>
      <c r="E43" s="1178"/>
      <c r="F43" s="1171" t="str">
        <f>'1.1 корр 2016'!B41</f>
        <v xml:space="preserve">а) замена провода марки А-70 на самонесущий провод марки СИП (4х70); </v>
      </c>
      <c r="G43" s="1172"/>
      <c r="H43" s="1172"/>
      <c r="I43" s="1172"/>
      <c r="J43" s="1172"/>
      <c r="K43" s="1172"/>
      <c r="L43" s="1172"/>
      <c r="M43" s="1172"/>
      <c r="N43" s="1172"/>
      <c r="O43" s="1172"/>
      <c r="P43" s="1172"/>
      <c r="Q43" s="1172"/>
      <c r="R43" s="1172"/>
      <c r="S43" s="1172"/>
      <c r="T43" s="1172"/>
      <c r="U43" s="1172"/>
      <c r="V43" s="1172"/>
      <c r="W43" s="1172"/>
      <c r="X43" s="1172"/>
      <c r="Y43" s="1172"/>
      <c r="Z43" s="1172"/>
      <c r="AA43" s="1172"/>
      <c r="AB43" s="1172"/>
      <c r="AC43" s="1172"/>
      <c r="AD43" s="1172"/>
      <c r="AE43" s="1172"/>
      <c r="AF43" s="1172"/>
      <c r="AG43" s="1172"/>
      <c r="AH43" s="1172"/>
      <c r="AI43" s="1172"/>
      <c r="AJ43" s="1172"/>
      <c r="AK43" s="1172"/>
      <c r="AL43" s="1172"/>
      <c r="AM43" s="1173"/>
      <c r="AN43" s="6"/>
      <c r="AO43" s="7"/>
      <c r="AP43" s="7"/>
      <c r="AQ43" s="7"/>
      <c r="AR43" s="7"/>
      <c r="AS43" s="7"/>
      <c r="AT43" s="7"/>
      <c r="AU43" s="7"/>
      <c r="AV43" s="7"/>
      <c r="AW43" s="7"/>
      <c r="AX43" s="8"/>
      <c r="AY43" s="6"/>
      <c r="AZ43" s="7"/>
      <c r="BA43" s="7"/>
      <c r="BB43" s="7"/>
      <c r="BC43" s="7"/>
      <c r="BD43" s="7"/>
      <c r="BE43" s="7"/>
      <c r="BF43" s="7"/>
      <c r="BG43" s="8"/>
      <c r="BH43" s="12"/>
      <c r="BI43" s="13"/>
      <c r="BJ43" s="13"/>
      <c r="BK43" s="13"/>
      <c r="BL43" s="13"/>
      <c r="BM43" s="13"/>
      <c r="BN43" s="13"/>
      <c r="BO43" s="13"/>
      <c r="BP43" s="13"/>
      <c r="BQ43" s="13"/>
      <c r="BR43" s="14"/>
      <c r="BS43" s="6"/>
      <c r="BT43" s="7"/>
      <c r="BU43" s="7"/>
      <c r="BV43" s="7"/>
      <c r="BW43" s="7"/>
      <c r="BX43" s="7"/>
      <c r="BY43" s="7"/>
      <c r="BZ43" s="7"/>
      <c r="CA43" s="8"/>
      <c r="CB43" s="6"/>
      <c r="CC43" s="7"/>
      <c r="CD43" s="7"/>
      <c r="CE43" s="7"/>
      <c r="CF43" s="7"/>
      <c r="CG43" s="7"/>
      <c r="CH43" s="7"/>
      <c r="CI43" s="7"/>
      <c r="CJ43" s="7"/>
      <c r="CK43" s="7"/>
      <c r="CL43" s="8"/>
      <c r="CM43" s="6"/>
      <c r="CN43" s="7"/>
      <c r="CO43" s="7"/>
      <c r="CP43" s="7"/>
      <c r="CQ43" s="7"/>
      <c r="CR43" s="7"/>
      <c r="CS43" s="7"/>
      <c r="CT43" s="7"/>
      <c r="CU43" s="8"/>
      <c r="CV43" s="6"/>
      <c r="CW43" s="7"/>
      <c r="CX43" s="7"/>
      <c r="CY43" s="7"/>
      <c r="CZ43" s="7"/>
      <c r="DA43" s="7"/>
      <c r="DB43" s="7"/>
      <c r="DC43" s="7"/>
      <c r="DD43" s="7"/>
      <c r="DE43" s="7"/>
      <c r="DF43" s="8"/>
      <c r="DG43" s="6"/>
      <c r="DH43" s="7"/>
      <c r="DI43" s="7"/>
      <c r="DJ43" s="7"/>
      <c r="DK43" s="7"/>
      <c r="DL43" s="7"/>
      <c r="DM43" s="7"/>
      <c r="DN43" s="7"/>
      <c r="DO43" s="8"/>
      <c r="DP43" s="6"/>
      <c r="DQ43" s="7"/>
      <c r="DR43" s="7"/>
      <c r="DS43" s="7"/>
      <c r="DT43" s="7"/>
      <c r="DU43" s="7"/>
      <c r="DV43" s="7"/>
      <c r="DW43" s="7"/>
      <c r="DX43" s="7"/>
      <c r="DY43" s="7"/>
      <c r="DZ43" s="8"/>
      <c r="EA43" s="6"/>
      <c r="EB43" s="7"/>
      <c r="EC43" s="7"/>
      <c r="ED43" s="7"/>
      <c r="EE43" s="7"/>
      <c r="EF43" s="7"/>
      <c r="EG43" s="7"/>
      <c r="EH43" s="7"/>
      <c r="EI43" s="8"/>
      <c r="EJ43" s="12"/>
      <c r="EK43" s="13"/>
      <c r="EL43" s="13"/>
      <c r="EM43" s="13"/>
      <c r="EN43" s="13"/>
      <c r="EO43" s="13"/>
      <c r="EP43" s="13"/>
      <c r="EQ43" s="13"/>
      <c r="ER43" s="13"/>
      <c r="ES43" s="13"/>
      <c r="ET43" s="14"/>
      <c r="EU43" s="12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4"/>
      <c r="FG43" s="6"/>
      <c r="FH43" s="7"/>
      <c r="FI43" s="7"/>
      <c r="FJ43" s="7"/>
      <c r="FK43" s="7"/>
      <c r="FL43" s="7"/>
      <c r="FM43" s="7"/>
      <c r="FN43" s="7"/>
      <c r="FO43" s="8"/>
      <c r="FP43" s="28"/>
      <c r="FQ43" s="29"/>
      <c r="FR43" s="29"/>
      <c r="FS43" s="29"/>
      <c r="FT43" s="29"/>
      <c r="FU43" s="29"/>
      <c r="FV43" s="30"/>
      <c r="FW43" s="18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20"/>
      <c r="GI43" s="18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20"/>
      <c r="GU43" s="18"/>
      <c r="GV43" s="1355"/>
      <c r="GW43" s="1355"/>
      <c r="GX43" s="1355"/>
      <c r="GY43" s="1355"/>
      <c r="GZ43" s="1355"/>
      <c r="HA43" s="1355"/>
      <c r="HB43" s="1355"/>
      <c r="HC43" s="1355"/>
      <c r="HD43" s="1356"/>
      <c r="HE43" s="1357"/>
      <c r="HF43" s="1358"/>
      <c r="HG43" s="1358"/>
      <c r="HH43" s="1358"/>
      <c r="HI43" s="1358"/>
      <c r="HJ43" s="1358"/>
      <c r="HK43" s="1358"/>
      <c r="HL43" s="1358"/>
      <c r="HM43" s="1358"/>
      <c r="HN43" s="1358"/>
      <c r="HO43" s="1359"/>
      <c r="HP43" s="1366"/>
      <c r="HQ43" s="1367"/>
      <c r="HR43" s="1367"/>
      <c r="HS43" s="1367"/>
      <c r="HT43" s="1367"/>
      <c r="HU43" s="1367"/>
      <c r="HV43" s="1367"/>
      <c r="HW43" s="1367"/>
      <c r="HX43" s="1367"/>
      <c r="HY43" s="1367"/>
      <c r="HZ43" s="1367"/>
      <c r="IA43" s="1367"/>
      <c r="IB43" s="1367"/>
      <c r="IC43" s="1368"/>
    </row>
    <row r="44" spans="1:237" s="34" customFormat="1" ht="39" customHeight="1" x14ac:dyDescent="0.3">
      <c r="A44" s="1153"/>
      <c r="B44" s="1154"/>
      <c r="C44" s="1154"/>
      <c r="D44" s="1154"/>
      <c r="E44" s="1178"/>
      <c r="F44" s="1171" t="str">
        <f>'1.1 корр 2016'!B42</f>
        <v xml:space="preserve">б) замена провода марки А-16 на самонесущий провод марки СИП (4х16). </v>
      </c>
      <c r="G44" s="1172"/>
      <c r="H44" s="1172"/>
      <c r="I44" s="1172"/>
      <c r="J44" s="1172"/>
      <c r="K44" s="1172"/>
      <c r="L44" s="1172"/>
      <c r="M44" s="1172"/>
      <c r="N44" s="1172"/>
      <c r="O44" s="1172"/>
      <c r="P44" s="1172"/>
      <c r="Q44" s="1172"/>
      <c r="R44" s="1172"/>
      <c r="S44" s="1172"/>
      <c r="T44" s="1172"/>
      <c r="U44" s="1172"/>
      <c r="V44" s="1172"/>
      <c r="W44" s="1172"/>
      <c r="X44" s="1172"/>
      <c r="Y44" s="1172"/>
      <c r="Z44" s="1172"/>
      <c r="AA44" s="1172"/>
      <c r="AB44" s="1172"/>
      <c r="AC44" s="1172"/>
      <c r="AD44" s="1172"/>
      <c r="AE44" s="1172"/>
      <c r="AF44" s="1172"/>
      <c r="AG44" s="1172"/>
      <c r="AH44" s="1172"/>
      <c r="AI44" s="1172"/>
      <c r="AJ44" s="1172"/>
      <c r="AK44" s="1172"/>
      <c r="AL44" s="1172"/>
      <c r="AM44" s="1173"/>
      <c r="AN44" s="6"/>
      <c r="AO44" s="7"/>
      <c r="AP44" s="7"/>
      <c r="AQ44" s="7"/>
      <c r="AR44" s="7"/>
      <c r="AS44" s="7"/>
      <c r="AT44" s="7"/>
      <c r="AU44" s="7"/>
      <c r="AV44" s="7"/>
      <c r="AW44" s="7"/>
      <c r="AX44" s="8"/>
      <c r="AY44" s="6"/>
      <c r="AZ44" s="7"/>
      <c r="BA44" s="7"/>
      <c r="BB44" s="7"/>
      <c r="BC44" s="7"/>
      <c r="BD44" s="7"/>
      <c r="BE44" s="7"/>
      <c r="BF44" s="7"/>
      <c r="BG44" s="8"/>
      <c r="BH44" s="12"/>
      <c r="BI44" s="13"/>
      <c r="BJ44" s="13"/>
      <c r="BK44" s="13"/>
      <c r="BL44" s="13"/>
      <c r="BM44" s="13"/>
      <c r="BN44" s="13"/>
      <c r="BO44" s="13"/>
      <c r="BP44" s="13"/>
      <c r="BQ44" s="13"/>
      <c r="BR44" s="14"/>
      <c r="BS44" s="6"/>
      <c r="BT44" s="7"/>
      <c r="BU44" s="7"/>
      <c r="BV44" s="7"/>
      <c r="BW44" s="7"/>
      <c r="BX44" s="7"/>
      <c r="BY44" s="7"/>
      <c r="BZ44" s="7"/>
      <c r="CA44" s="8"/>
      <c r="CB44" s="6"/>
      <c r="CC44" s="7"/>
      <c r="CD44" s="7"/>
      <c r="CE44" s="7"/>
      <c r="CF44" s="7"/>
      <c r="CG44" s="7"/>
      <c r="CH44" s="7"/>
      <c r="CI44" s="7"/>
      <c r="CJ44" s="7"/>
      <c r="CK44" s="7"/>
      <c r="CL44" s="8"/>
      <c r="CM44" s="6"/>
      <c r="CN44" s="7"/>
      <c r="CO44" s="7"/>
      <c r="CP44" s="7"/>
      <c r="CQ44" s="7"/>
      <c r="CR44" s="7"/>
      <c r="CS44" s="7"/>
      <c r="CT44" s="7"/>
      <c r="CU44" s="8"/>
      <c r="CV44" s="6"/>
      <c r="CW44" s="7"/>
      <c r="CX44" s="7"/>
      <c r="CY44" s="7"/>
      <c r="CZ44" s="7"/>
      <c r="DA44" s="7"/>
      <c r="DB44" s="7"/>
      <c r="DC44" s="7"/>
      <c r="DD44" s="7"/>
      <c r="DE44" s="7"/>
      <c r="DF44" s="8"/>
      <c r="DG44" s="6"/>
      <c r="DH44" s="7"/>
      <c r="DI44" s="7"/>
      <c r="DJ44" s="7"/>
      <c r="DK44" s="7"/>
      <c r="DL44" s="7"/>
      <c r="DM44" s="7"/>
      <c r="DN44" s="7"/>
      <c r="DO44" s="8"/>
      <c r="DP44" s="6"/>
      <c r="DQ44" s="7"/>
      <c r="DR44" s="7"/>
      <c r="DS44" s="7"/>
      <c r="DT44" s="7"/>
      <c r="DU44" s="7"/>
      <c r="DV44" s="7"/>
      <c r="DW44" s="7"/>
      <c r="DX44" s="7"/>
      <c r="DY44" s="7"/>
      <c r="DZ44" s="8"/>
      <c r="EA44" s="6"/>
      <c r="EB44" s="7"/>
      <c r="EC44" s="7"/>
      <c r="ED44" s="7"/>
      <c r="EE44" s="7"/>
      <c r="EF44" s="7"/>
      <c r="EG44" s="7"/>
      <c r="EH44" s="7"/>
      <c r="EI44" s="8"/>
      <c r="EJ44" s="12"/>
      <c r="EK44" s="13"/>
      <c r="EL44" s="13"/>
      <c r="EM44" s="13"/>
      <c r="EN44" s="13"/>
      <c r="EO44" s="13"/>
      <c r="EP44" s="13"/>
      <c r="EQ44" s="13"/>
      <c r="ER44" s="13"/>
      <c r="ES44" s="13"/>
      <c r="ET44" s="14"/>
      <c r="EU44" s="12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4"/>
      <c r="FG44" s="6"/>
      <c r="FH44" s="7"/>
      <c r="FI44" s="7"/>
      <c r="FJ44" s="7"/>
      <c r="FK44" s="7"/>
      <c r="FL44" s="7"/>
      <c r="FM44" s="7"/>
      <c r="FN44" s="7"/>
      <c r="FO44" s="8"/>
      <c r="FP44" s="28"/>
      <c r="FQ44" s="29"/>
      <c r="FR44" s="29"/>
      <c r="FS44" s="29"/>
      <c r="FT44" s="29"/>
      <c r="FU44" s="29"/>
      <c r="FV44" s="30"/>
      <c r="FW44" s="18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20"/>
      <c r="GI44" s="18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20"/>
      <c r="GU44" s="18"/>
      <c r="GV44" s="24"/>
      <c r="GW44" s="24"/>
      <c r="GX44" s="24"/>
      <c r="GY44" s="24"/>
      <c r="GZ44" s="24"/>
      <c r="HA44" s="24"/>
      <c r="HB44" s="24"/>
      <c r="HC44" s="24"/>
      <c r="HD44" s="25"/>
      <c r="HE44" s="18"/>
      <c r="HF44" s="19"/>
      <c r="HG44" s="19"/>
      <c r="HH44" s="19"/>
      <c r="HI44" s="19"/>
      <c r="HJ44" s="19"/>
      <c r="HK44" s="19"/>
      <c r="HL44" s="19"/>
      <c r="HM44" s="19"/>
      <c r="HN44" s="19"/>
      <c r="HO44" s="20"/>
      <c r="HP44" s="1366"/>
      <c r="HQ44" s="1367"/>
      <c r="HR44" s="1367"/>
      <c r="HS44" s="1367"/>
      <c r="HT44" s="1367"/>
      <c r="HU44" s="1367"/>
      <c r="HV44" s="1367"/>
      <c r="HW44" s="1367"/>
      <c r="HX44" s="1367"/>
      <c r="HY44" s="1367"/>
      <c r="HZ44" s="1367"/>
      <c r="IA44" s="1367"/>
      <c r="IB44" s="1367"/>
      <c r="IC44" s="1368"/>
    </row>
    <row r="45" spans="1:237" s="34" customFormat="1" ht="173.25" customHeight="1" x14ac:dyDescent="0.3">
      <c r="A45" s="1151" t="s">
        <v>200</v>
      </c>
      <c r="B45" s="1152"/>
      <c r="C45" s="1152"/>
      <c r="D45" s="1152"/>
      <c r="E45" s="1152"/>
      <c r="F45" s="1155" t="str">
        <f>'1.1 корр 2016'!B43</f>
        <v xml:space="preserve">Модернизация электрических сетей 0,4 кВ, запитанных от трансформаторной подстанции  № 5А (134-3-1), расположенной по пер. Прохладный, 10 Г, осуществляющих электроснабжение коттеджей по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б/а; ПНС №2, в следующем объеме: </v>
      </c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  <c r="AA45" s="1156"/>
      <c r="AB45" s="1156"/>
      <c r="AC45" s="1156"/>
      <c r="AD45" s="1156"/>
      <c r="AE45" s="1156"/>
      <c r="AF45" s="1156"/>
      <c r="AG45" s="1156"/>
      <c r="AH45" s="1156"/>
      <c r="AI45" s="1156"/>
      <c r="AJ45" s="1156"/>
      <c r="AK45" s="1156"/>
      <c r="AL45" s="1156"/>
      <c r="AM45" s="1157"/>
      <c r="AN45" s="1149">
        <v>0</v>
      </c>
      <c r="AO45" s="1149"/>
      <c r="AP45" s="1149"/>
      <c r="AQ45" s="1149"/>
      <c r="AR45" s="1149"/>
      <c r="AS45" s="1149"/>
      <c r="AT45" s="1149"/>
      <c r="AU45" s="1149"/>
      <c r="AV45" s="1149"/>
      <c r="AW45" s="1149"/>
      <c r="AX45" s="1150"/>
      <c r="AY45" s="1148">
        <v>0</v>
      </c>
      <c r="AZ45" s="1149"/>
      <c r="BA45" s="1149"/>
      <c r="BB45" s="1149"/>
      <c r="BC45" s="1149"/>
      <c r="BD45" s="1149"/>
      <c r="BE45" s="1149"/>
      <c r="BF45" s="1149"/>
      <c r="BG45" s="1150"/>
      <c r="BH45" s="1164">
        <f>'1.1 корр 2016'!H44</f>
        <v>1.68643948</v>
      </c>
      <c r="BI45" s="1165"/>
      <c r="BJ45" s="1165"/>
      <c r="BK45" s="1165"/>
      <c r="BL45" s="1165"/>
      <c r="BM45" s="1165"/>
      <c r="BN45" s="1165"/>
      <c r="BO45" s="1165"/>
      <c r="BP45" s="1165"/>
      <c r="BQ45" s="1165"/>
      <c r="BR45" s="1166"/>
      <c r="BS45" s="1148">
        <v>0</v>
      </c>
      <c r="BT45" s="1149"/>
      <c r="BU45" s="1149"/>
      <c r="BV45" s="1149"/>
      <c r="BW45" s="1149"/>
      <c r="BX45" s="1149"/>
      <c r="BY45" s="1149"/>
      <c r="BZ45" s="1149"/>
      <c r="CA45" s="1150"/>
      <c r="CB45" s="1148">
        <v>0</v>
      </c>
      <c r="CC45" s="1149"/>
      <c r="CD45" s="1149"/>
      <c r="CE45" s="1149"/>
      <c r="CF45" s="1149"/>
      <c r="CG45" s="1149"/>
      <c r="CH45" s="1149"/>
      <c r="CI45" s="1149"/>
      <c r="CJ45" s="1149"/>
      <c r="CK45" s="1149"/>
      <c r="CL45" s="1150"/>
      <c r="CM45" s="1148">
        <v>0</v>
      </c>
      <c r="CN45" s="1149"/>
      <c r="CO45" s="1149"/>
      <c r="CP45" s="1149"/>
      <c r="CQ45" s="1149"/>
      <c r="CR45" s="1149"/>
      <c r="CS45" s="1149"/>
      <c r="CT45" s="1149"/>
      <c r="CU45" s="1150"/>
      <c r="CV45" s="1148">
        <v>0</v>
      </c>
      <c r="CW45" s="1149"/>
      <c r="CX45" s="1149"/>
      <c r="CY45" s="1149"/>
      <c r="CZ45" s="1149"/>
      <c r="DA45" s="1149"/>
      <c r="DB45" s="1149"/>
      <c r="DC45" s="1149"/>
      <c r="DD45" s="1149"/>
      <c r="DE45" s="1149"/>
      <c r="DF45" s="1150"/>
      <c r="DG45" s="1148">
        <v>0</v>
      </c>
      <c r="DH45" s="1149"/>
      <c r="DI45" s="1149"/>
      <c r="DJ45" s="1149"/>
      <c r="DK45" s="1149"/>
      <c r="DL45" s="1149"/>
      <c r="DM45" s="1149"/>
      <c r="DN45" s="1149"/>
      <c r="DO45" s="1150"/>
      <c r="DP45" s="1148">
        <v>0</v>
      </c>
      <c r="DQ45" s="1149"/>
      <c r="DR45" s="1149"/>
      <c r="DS45" s="1149"/>
      <c r="DT45" s="1149"/>
      <c r="DU45" s="1149"/>
      <c r="DV45" s="1149"/>
      <c r="DW45" s="1149"/>
      <c r="DX45" s="1149"/>
      <c r="DY45" s="1149"/>
      <c r="DZ45" s="1150"/>
      <c r="EA45" s="1148">
        <v>0</v>
      </c>
      <c r="EB45" s="1149"/>
      <c r="EC45" s="1149"/>
      <c r="ED45" s="1149"/>
      <c r="EE45" s="1149"/>
      <c r="EF45" s="1149"/>
      <c r="EG45" s="1149"/>
      <c r="EH45" s="1149"/>
      <c r="EI45" s="1150"/>
      <c r="EJ45" s="1164">
        <f>BH45</f>
        <v>1.68643948</v>
      </c>
      <c r="EK45" s="1165"/>
      <c r="EL45" s="1165"/>
      <c r="EM45" s="1165"/>
      <c r="EN45" s="1165"/>
      <c r="EO45" s="1165"/>
      <c r="EP45" s="1165"/>
      <c r="EQ45" s="1165"/>
      <c r="ER45" s="1165"/>
      <c r="ES45" s="1165"/>
      <c r="ET45" s="1166"/>
      <c r="EU45" s="1164">
        <v>0</v>
      </c>
      <c r="EV45" s="1165"/>
      <c r="EW45" s="1165"/>
      <c r="EX45" s="1165"/>
      <c r="EY45" s="1165"/>
      <c r="EZ45" s="1165"/>
      <c r="FA45" s="1165"/>
      <c r="FB45" s="1165"/>
      <c r="FC45" s="1165"/>
      <c r="FD45" s="1165"/>
      <c r="FE45" s="1165"/>
      <c r="FF45" s="1166"/>
      <c r="FG45" s="1164">
        <f>AY45-BH45</f>
        <v>-1.68643948</v>
      </c>
      <c r="FH45" s="1165"/>
      <c r="FI45" s="1165"/>
      <c r="FJ45" s="1165"/>
      <c r="FK45" s="1165"/>
      <c r="FL45" s="1165"/>
      <c r="FM45" s="1165"/>
      <c r="FN45" s="1165"/>
      <c r="FO45" s="1166"/>
      <c r="FP45" s="1167">
        <v>1</v>
      </c>
      <c r="FQ45" s="1168"/>
      <c r="FR45" s="1168"/>
      <c r="FS45" s="1168"/>
      <c r="FT45" s="1168"/>
      <c r="FU45" s="1168"/>
      <c r="FV45" s="1169"/>
      <c r="FW45" s="1130" t="s">
        <v>89</v>
      </c>
      <c r="FX45" s="1131"/>
      <c r="FY45" s="1131"/>
      <c r="FZ45" s="1131"/>
      <c r="GA45" s="1131"/>
      <c r="GB45" s="1131"/>
      <c r="GC45" s="1131"/>
      <c r="GD45" s="1131"/>
      <c r="GE45" s="1131"/>
      <c r="GF45" s="1131"/>
      <c r="GG45" s="1131"/>
      <c r="GH45" s="1132"/>
      <c r="GI45" s="1130" t="s">
        <v>89</v>
      </c>
      <c r="GJ45" s="1131"/>
      <c r="GK45" s="1131"/>
      <c r="GL45" s="1131"/>
      <c r="GM45" s="1131"/>
      <c r="GN45" s="1131"/>
      <c r="GO45" s="1131"/>
      <c r="GP45" s="1131"/>
      <c r="GQ45" s="1131"/>
      <c r="GR45" s="1131"/>
      <c r="GS45" s="1131"/>
      <c r="GT45" s="1132"/>
      <c r="GU45" s="1372">
        <v>0</v>
      </c>
      <c r="GV45" s="1373"/>
      <c r="GW45" s="1373"/>
      <c r="GX45" s="1373"/>
      <c r="GY45" s="1373"/>
      <c r="GZ45" s="1373"/>
      <c r="HA45" s="1373"/>
      <c r="HB45" s="1373"/>
      <c r="HC45" s="1373"/>
      <c r="HD45" s="1374"/>
      <c r="HE45" s="1357">
        <f>'1.2.'!AJ47+'1.2.'!AJ48+'1.2.'!AJ49</f>
        <v>2.7199999999999998</v>
      </c>
      <c r="HF45" s="1358"/>
      <c r="HG45" s="1358"/>
      <c r="HH45" s="1358"/>
      <c r="HI45" s="1358"/>
      <c r="HJ45" s="1358"/>
      <c r="HK45" s="1358"/>
      <c r="HL45" s="1358"/>
      <c r="HM45" s="1358"/>
      <c r="HN45" s="1131" t="s">
        <v>72</v>
      </c>
      <c r="HO45" s="1132"/>
      <c r="HP45" s="1161" t="s">
        <v>228</v>
      </c>
      <c r="HQ45" s="1162"/>
      <c r="HR45" s="1162"/>
      <c r="HS45" s="1162"/>
      <c r="HT45" s="1162"/>
      <c r="HU45" s="1162"/>
      <c r="HV45" s="1162"/>
      <c r="HW45" s="1162"/>
      <c r="HX45" s="1162"/>
      <c r="HY45" s="1162"/>
      <c r="HZ45" s="1162"/>
      <c r="IA45" s="1162"/>
      <c r="IB45" s="1162"/>
      <c r="IC45" s="1163"/>
    </row>
    <row r="46" spans="1:237" s="34" customFormat="1" ht="47.25" customHeight="1" x14ac:dyDescent="0.3">
      <c r="A46" s="1153"/>
      <c r="B46" s="1154"/>
      <c r="C46" s="1154"/>
      <c r="D46" s="1154"/>
      <c r="E46" s="1154"/>
      <c r="F46" s="1171" t="str">
        <f>'1.1 корр 2016'!B44</f>
        <v xml:space="preserve">а) замена провода марки А-70 на самонесущий провод марки СИП (4х70); </v>
      </c>
      <c r="G46" s="1172"/>
      <c r="H46" s="1172"/>
      <c r="I46" s="1172"/>
      <c r="J46" s="1172"/>
      <c r="K46" s="1172"/>
      <c r="L46" s="1172"/>
      <c r="M46" s="1172"/>
      <c r="N46" s="1172"/>
      <c r="O46" s="1172"/>
      <c r="P46" s="1172"/>
      <c r="Q46" s="1172"/>
      <c r="R46" s="1172"/>
      <c r="S46" s="1172"/>
      <c r="T46" s="1172"/>
      <c r="U46" s="1172"/>
      <c r="V46" s="1172"/>
      <c r="W46" s="1172"/>
      <c r="X46" s="1172"/>
      <c r="Y46" s="1172"/>
      <c r="Z46" s="1172"/>
      <c r="AA46" s="1172"/>
      <c r="AB46" s="1172"/>
      <c r="AC46" s="1172"/>
      <c r="AD46" s="1172"/>
      <c r="AE46" s="1172"/>
      <c r="AF46" s="1172"/>
      <c r="AG46" s="1172"/>
      <c r="AH46" s="1172"/>
      <c r="AI46" s="1172"/>
      <c r="AJ46" s="1172"/>
      <c r="AK46" s="1172"/>
      <c r="AL46" s="1172"/>
      <c r="AM46" s="1173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8"/>
      <c r="AY46" s="6"/>
      <c r="AZ46" s="7"/>
      <c r="BA46" s="7"/>
      <c r="BB46" s="7"/>
      <c r="BC46" s="7"/>
      <c r="BD46" s="7"/>
      <c r="BE46" s="7"/>
      <c r="BF46" s="7"/>
      <c r="BG46" s="8"/>
      <c r="BH46" s="12"/>
      <c r="BI46" s="13"/>
      <c r="BJ46" s="13"/>
      <c r="BK46" s="13"/>
      <c r="BL46" s="13"/>
      <c r="BM46" s="13"/>
      <c r="BN46" s="13"/>
      <c r="BO46" s="13"/>
      <c r="BP46" s="13"/>
      <c r="BQ46" s="13"/>
      <c r="BR46" s="14"/>
      <c r="BS46" s="6"/>
      <c r="BT46" s="7"/>
      <c r="BU46" s="7"/>
      <c r="BV46" s="7"/>
      <c r="BW46" s="7"/>
      <c r="BX46" s="7"/>
      <c r="BY46" s="7"/>
      <c r="BZ46" s="7"/>
      <c r="CA46" s="8"/>
      <c r="CB46" s="6"/>
      <c r="CC46" s="7"/>
      <c r="CD46" s="7"/>
      <c r="CE46" s="7"/>
      <c r="CF46" s="7"/>
      <c r="CG46" s="7"/>
      <c r="CH46" s="7"/>
      <c r="CI46" s="7"/>
      <c r="CJ46" s="7"/>
      <c r="CK46" s="7"/>
      <c r="CL46" s="8"/>
      <c r="CM46" s="6"/>
      <c r="CN46" s="7"/>
      <c r="CO46" s="7"/>
      <c r="CP46" s="7"/>
      <c r="CQ46" s="7"/>
      <c r="CR46" s="7"/>
      <c r="CS46" s="7"/>
      <c r="CT46" s="7"/>
      <c r="CU46" s="8"/>
      <c r="CV46" s="6"/>
      <c r="CW46" s="7"/>
      <c r="CX46" s="7"/>
      <c r="CY46" s="7"/>
      <c r="CZ46" s="7"/>
      <c r="DA46" s="7"/>
      <c r="DB46" s="7"/>
      <c r="DC46" s="7"/>
      <c r="DD46" s="7"/>
      <c r="DE46" s="7"/>
      <c r="DF46" s="8"/>
      <c r="DG46" s="6"/>
      <c r="DH46" s="7"/>
      <c r="DI46" s="7"/>
      <c r="DJ46" s="7"/>
      <c r="DK46" s="7"/>
      <c r="DL46" s="7"/>
      <c r="DM46" s="7"/>
      <c r="DN46" s="7"/>
      <c r="DO46" s="8"/>
      <c r="DP46" s="6"/>
      <c r="DQ46" s="7"/>
      <c r="DR46" s="7"/>
      <c r="DS46" s="7"/>
      <c r="DT46" s="7"/>
      <c r="DU46" s="7"/>
      <c r="DV46" s="7"/>
      <c r="DW46" s="7"/>
      <c r="DX46" s="7"/>
      <c r="DY46" s="7"/>
      <c r="DZ46" s="8"/>
      <c r="EA46" s="6"/>
      <c r="EB46" s="7"/>
      <c r="EC46" s="7"/>
      <c r="ED46" s="7"/>
      <c r="EE46" s="7"/>
      <c r="EF46" s="7"/>
      <c r="EG46" s="7"/>
      <c r="EH46" s="7"/>
      <c r="EI46" s="8"/>
      <c r="EJ46" s="12"/>
      <c r="EK46" s="13"/>
      <c r="EL46" s="13"/>
      <c r="EM46" s="13"/>
      <c r="EN46" s="13"/>
      <c r="EO46" s="13"/>
      <c r="EP46" s="13"/>
      <c r="EQ46" s="13"/>
      <c r="ER46" s="13"/>
      <c r="ES46" s="13"/>
      <c r="ET46" s="14"/>
      <c r="EU46" s="12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4"/>
      <c r="FG46" s="12"/>
      <c r="FH46" s="13"/>
      <c r="FI46" s="13"/>
      <c r="FJ46" s="13"/>
      <c r="FK46" s="13"/>
      <c r="FL46" s="13"/>
      <c r="FM46" s="13"/>
      <c r="FN46" s="13"/>
      <c r="FO46" s="14"/>
      <c r="FP46" s="28"/>
      <c r="FQ46" s="29"/>
      <c r="FR46" s="29"/>
      <c r="FS46" s="29"/>
      <c r="FT46" s="29"/>
      <c r="FU46" s="29"/>
      <c r="FV46" s="30"/>
      <c r="FW46" s="18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20"/>
      <c r="GI46" s="18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20"/>
      <c r="GU46" s="18"/>
      <c r="GV46" s="37"/>
      <c r="GW46" s="37"/>
      <c r="GX46" s="37"/>
      <c r="GY46" s="37"/>
      <c r="GZ46" s="37"/>
      <c r="HA46" s="37"/>
      <c r="HB46" s="37"/>
      <c r="HC46" s="37"/>
      <c r="HD46" s="38"/>
      <c r="HE46" s="18"/>
      <c r="HF46" s="19"/>
      <c r="HG46" s="19"/>
      <c r="HH46" s="19"/>
      <c r="HI46" s="19"/>
      <c r="HJ46" s="19"/>
      <c r="HK46" s="19"/>
      <c r="HL46" s="19"/>
      <c r="HM46" s="19"/>
      <c r="HN46" s="19"/>
      <c r="HO46" s="20"/>
      <c r="HP46" s="1366"/>
      <c r="HQ46" s="1367"/>
      <c r="HR46" s="1367"/>
      <c r="HS46" s="1367"/>
      <c r="HT46" s="1367"/>
      <c r="HU46" s="1367"/>
      <c r="HV46" s="1367"/>
      <c r="HW46" s="1367"/>
      <c r="HX46" s="1367"/>
      <c r="HY46" s="1367"/>
      <c r="HZ46" s="1367"/>
      <c r="IA46" s="1367"/>
      <c r="IB46" s="1367"/>
      <c r="IC46" s="1368"/>
    </row>
    <row r="47" spans="1:237" s="34" customFormat="1" ht="45" customHeight="1" x14ac:dyDescent="0.3">
      <c r="A47" s="1153"/>
      <c r="B47" s="1154"/>
      <c r="C47" s="1154"/>
      <c r="D47" s="1154"/>
      <c r="E47" s="1154"/>
      <c r="F47" s="1171" t="str">
        <f>'1.1 корр 2016'!B45</f>
        <v xml:space="preserve">б) замена провода марки А-50 на самонесущий провод марки СИП (4х50); </v>
      </c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  <c r="AF47" s="1172"/>
      <c r="AG47" s="1172"/>
      <c r="AH47" s="1172"/>
      <c r="AI47" s="1172"/>
      <c r="AJ47" s="1172"/>
      <c r="AK47" s="1172"/>
      <c r="AL47" s="1172"/>
      <c r="AM47" s="1173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8"/>
      <c r="AY47" s="6"/>
      <c r="AZ47" s="7"/>
      <c r="BA47" s="7"/>
      <c r="BB47" s="7"/>
      <c r="BC47" s="7"/>
      <c r="BD47" s="7"/>
      <c r="BE47" s="7"/>
      <c r="BF47" s="7"/>
      <c r="BG47" s="8"/>
      <c r="BH47" s="12"/>
      <c r="BI47" s="13"/>
      <c r="BJ47" s="13"/>
      <c r="BK47" s="13"/>
      <c r="BL47" s="13"/>
      <c r="BM47" s="13"/>
      <c r="BN47" s="13"/>
      <c r="BO47" s="13"/>
      <c r="BP47" s="13"/>
      <c r="BQ47" s="13"/>
      <c r="BR47" s="14"/>
      <c r="BS47" s="6"/>
      <c r="BT47" s="7"/>
      <c r="BU47" s="7"/>
      <c r="BV47" s="7"/>
      <c r="BW47" s="7"/>
      <c r="BX47" s="7"/>
      <c r="BY47" s="7"/>
      <c r="BZ47" s="7"/>
      <c r="CA47" s="8"/>
      <c r="CB47" s="6"/>
      <c r="CC47" s="7"/>
      <c r="CD47" s="7"/>
      <c r="CE47" s="7"/>
      <c r="CF47" s="7"/>
      <c r="CG47" s="7"/>
      <c r="CH47" s="7"/>
      <c r="CI47" s="7"/>
      <c r="CJ47" s="7"/>
      <c r="CK47" s="7"/>
      <c r="CL47" s="8"/>
      <c r="CM47" s="6"/>
      <c r="CN47" s="7"/>
      <c r="CO47" s="7"/>
      <c r="CP47" s="7"/>
      <c r="CQ47" s="7"/>
      <c r="CR47" s="7"/>
      <c r="CS47" s="7"/>
      <c r="CT47" s="7"/>
      <c r="CU47" s="8"/>
      <c r="CV47" s="6"/>
      <c r="CW47" s="7"/>
      <c r="CX47" s="7"/>
      <c r="CY47" s="7"/>
      <c r="CZ47" s="7"/>
      <c r="DA47" s="7"/>
      <c r="DB47" s="7"/>
      <c r="DC47" s="7"/>
      <c r="DD47" s="7"/>
      <c r="DE47" s="7"/>
      <c r="DF47" s="8"/>
      <c r="DG47" s="6"/>
      <c r="DH47" s="7"/>
      <c r="DI47" s="7"/>
      <c r="DJ47" s="7"/>
      <c r="DK47" s="7"/>
      <c r="DL47" s="7"/>
      <c r="DM47" s="7"/>
      <c r="DN47" s="7"/>
      <c r="DO47" s="8"/>
      <c r="DP47" s="6"/>
      <c r="DQ47" s="7"/>
      <c r="DR47" s="7"/>
      <c r="DS47" s="7"/>
      <c r="DT47" s="7"/>
      <c r="DU47" s="7"/>
      <c r="DV47" s="7"/>
      <c r="DW47" s="7"/>
      <c r="DX47" s="7"/>
      <c r="DY47" s="7"/>
      <c r="DZ47" s="8"/>
      <c r="EA47" s="6"/>
      <c r="EB47" s="7"/>
      <c r="EC47" s="7"/>
      <c r="ED47" s="7"/>
      <c r="EE47" s="7"/>
      <c r="EF47" s="7"/>
      <c r="EG47" s="7"/>
      <c r="EH47" s="7"/>
      <c r="EI47" s="8"/>
      <c r="EJ47" s="12"/>
      <c r="EK47" s="13"/>
      <c r="EL47" s="13"/>
      <c r="EM47" s="13"/>
      <c r="EN47" s="13"/>
      <c r="EO47" s="13"/>
      <c r="EP47" s="13"/>
      <c r="EQ47" s="13"/>
      <c r="ER47" s="13"/>
      <c r="ES47" s="13"/>
      <c r="ET47" s="14"/>
      <c r="EU47" s="12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4"/>
      <c r="FG47" s="12"/>
      <c r="FH47" s="13"/>
      <c r="FI47" s="13"/>
      <c r="FJ47" s="13"/>
      <c r="FK47" s="13"/>
      <c r="FL47" s="13"/>
      <c r="FM47" s="13"/>
      <c r="FN47" s="13"/>
      <c r="FO47" s="14"/>
      <c r="FP47" s="28"/>
      <c r="FQ47" s="29"/>
      <c r="FR47" s="29"/>
      <c r="FS47" s="29"/>
      <c r="FT47" s="29"/>
      <c r="FU47" s="29"/>
      <c r="FV47" s="30"/>
      <c r="FW47" s="18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20"/>
      <c r="GI47" s="18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20"/>
      <c r="GU47" s="18"/>
      <c r="GV47" s="37"/>
      <c r="GW47" s="37"/>
      <c r="GX47" s="37"/>
      <c r="GY47" s="37"/>
      <c r="GZ47" s="37"/>
      <c r="HA47" s="37"/>
      <c r="HB47" s="37"/>
      <c r="HC47" s="37"/>
      <c r="HD47" s="38"/>
      <c r="HE47" s="18"/>
      <c r="HF47" s="19"/>
      <c r="HG47" s="19"/>
      <c r="HH47" s="19"/>
      <c r="HI47" s="19"/>
      <c r="HJ47" s="19"/>
      <c r="HK47" s="19"/>
      <c r="HL47" s="19"/>
      <c r="HM47" s="19"/>
      <c r="HN47" s="19"/>
      <c r="HO47" s="20"/>
      <c r="HP47" s="1366"/>
      <c r="HQ47" s="1367"/>
      <c r="HR47" s="1367"/>
      <c r="HS47" s="1367"/>
      <c r="HT47" s="1367"/>
      <c r="HU47" s="1367"/>
      <c r="HV47" s="1367"/>
      <c r="HW47" s="1367"/>
      <c r="HX47" s="1367"/>
      <c r="HY47" s="1367"/>
      <c r="HZ47" s="1367"/>
      <c r="IA47" s="1367"/>
      <c r="IB47" s="1367"/>
      <c r="IC47" s="1368"/>
    </row>
    <row r="48" spans="1:237" s="34" customFormat="1" ht="44.25" customHeight="1" x14ac:dyDescent="0.3">
      <c r="A48" s="1153"/>
      <c r="B48" s="1154"/>
      <c r="C48" s="1154"/>
      <c r="D48" s="1154"/>
      <c r="E48" s="1154"/>
      <c r="F48" s="1179" t="str">
        <f>'1.1 корр 2016'!B46</f>
        <v>в)замена провода марки А-16 на самонесущий провод марки СИП (4х16).</v>
      </c>
      <c r="G48" s="1180"/>
      <c r="H48" s="1180"/>
      <c r="I48" s="1180"/>
      <c r="J48" s="1180"/>
      <c r="K48" s="1180"/>
      <c r="L48" s="1180"/>
      <c r="M48" s="1180"/>
      <c r="N48" s="1180"/>
      <c r="O48" s="1180"/>
      <c r="P48" s="1180"/>
      <c r="Q48" s="1180"/>
      <c r="R48" s="1180"/>
      <c r="S48" s="1180"/>
      <c r="T48" s="1180"/>
      <c r="U48" s="1180"/>
      <c r="V48" s="1180"/>
      <c r="W48" s="1180"/>
      <c r="X48" s="1180"/>
      <c r="Y48" s="1180"/>
      <c r="Z48" s="1180"/>
      <c r="AA48" s="1180"/>
      <c r="AB48" s="1180"/>
      <c r="AC48" s="1180"/>
      <c r="AD48" s="1180"/>
      <c r="AE48" s="1180"/>
      <c r="AF48" s="1180"/>
      <c r="AG48" s="1180"/>
      <c r="AH48" s="1180"/>
      <c r="AI48" s="1180"/>
      <c r="AJ48" s="1180"/>
      <c r="AK48" s="1180"/>
      <c r="AL48" s="1180"/>
      <c r="AM48" s="1181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8"/>
      <c r="AY48" s="12"/>
      <c r="AZ48" s="13"/>
      <c r="BA48" s="13"/>
      <c r="BB48" s="13"/>
      <c r="BC48" s="13"/>
      <c r="BD48" s="13"/>
      <c r="BE48" s="13"/>
      <c r="BF48" s="13"/>
      <c r="BG48" s="14"/>
      <c r="BH48" s="6"/>
      <c r="BI48" s="7"/>
      <c r="BJ48" s="7"/>
      <c r="BK48" s="7"/>
      <c r="BL48" s="7"/>
      <c r="BM48" s="7"/>
      <c r="BN48" s="7"/>
      <c r="BO48" s="7"/>
      <c r="BP48" s="7"/>
      <c r="BQ48" s="7"/>
      <c r="BR48" s="8"/>
      <c r="BS48" s="6"/>
      <c r="BT48" s="7"/>
      <c r="BU48" s="7"/>
      <c r="BV48" s="7"/>
      <c r="BW48" s="7"/>
      <c r="BX48" s="7"/>
      <c r="BY48" s="7"/>
      <c r="BZ48" s="7"/>
      <c r="CA48" s="8"/>
      <c r="CB48" s="6"/>
      <c r="CC48" s="7"/>
      <c r="CD48" s="7"/>
      <c r="CE48" s="7"/>
      <c r="CF48" s="7"/>
      <c r="CG48" s="7"/>
      <c r="CH48" s="7"/>
      <c r="CI48" s="7"/>
      <c r="CJ48" s="7"/>
      <c r="CK48" s="7"/>
      <c r="CL48" s="8"/>
      <c r="CM48" s="6"/>
      <c r="CN48" s="7"/>
      <c r="CO48" s="7"/>
      <c r="CP48" s="7"/>
      <c r="CQ48" s="7"/>
      <c r="CR48" s="7"/>
      <c r="CS48" s="7"/>
      <c r="CT48" s="7"/>
      <c r="CU48" s="8"/>
      <c r="CV48" s="6"/>
      <c r="CW48" s="7"/>
      <c r="CX48" s="7"/>
      <c r="CY48" s="7"/>
      <c r="CZ48" s="7"/>
      <c r="DA48" s="7"/>
      <c r="DB48" s="7"/>
      <c r="DC48" s="7"/>
      <c r="DD48" s="7"/>
      <c r="DE48" s="7"/>
      <c r="DF48" s="8"/>
      <c r="DG48" s="6"/>
      <c r="DH48" s="7"/>
      <c r="DI48" s="7"/>
      <c r="DJ48" s="7"/>
      <c r="DK48" s="7"/>
      <c r="DL48" s="7"/>
      <c r="DM48" s="7"/>
      <c r="DN48" s="7"/>
      <c r="DO48" s="8"/>
      <c r="DP48" s="6"/>
      <c r="DQ48" s="7"/>
      <c r="DR48" s="7"/>
      <c r="DS48" s="7"/>
      <c r="DT48" s="7"/>
      <c r="DU48" s="7"/>
      <c r="DV48" s="7"/>
      <c r="DW48" s="7"/>
      <c r="DX48" s="7"/>
      <c r="DY48" s="7"/>
      <c r="DZ48" s="8"/>
      <c r="EA48" s="12"/>
      <c r="EB48" s="13"/>
      <c r="EC48" s="13"/>
      <c r="ED48" s="13"/>
      <c r="EE48" s="13"/>
      <c r="EF48" s="13"/>
      <c r="EG48" s="13"/>
      <c r="EH48" s="13"/>
      <c r="EI48" s="14"/>
      <c r="EJ48" s="6"/>
      <c r="EK48" s="7"/>
      <c r="EL48" s="7"/>
      <c r="EM48" s="7"/>
      <c r="EN48" s="7"/>
      <c r="EO48" s="7"/>
      <c r="EP48" s="7"/>
      <c r="EQ48" s="7"/>
      <c r="ER48" s="7"/>
      <c r="ES48" s="7"/>
      <c r="ET48" s="8"/>
      <c r="EU48" s="6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8"/>
      <c r="FG48" s="6"/>
      <c r="FH48" s="7"/>
      <c r="FI48" s="7"/>
      <c r="FJ48" s="7"/>
      <c r="FK48" s="7"/>
      <c r="FL48" s="7"/>
      <c r="FM48" s="7"/>
      <c r="FN48" s="7"/>
      <c r="FO48" s="8"/>
      <c r="FP48" s="28"/>
      <c r="FQ48" s="29"/>
      <c r="FR48" s="29"/>
      <c r="FS48" s="29"/>
      <c r="FT48" s="29"/>
      <c r="FU48" s="29"/>
      <c r="FV48" s="30"/>
      <c r="FW48" s="18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20"/>
      <c r="GI48" s="18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20"/>
      <c r="GU48" s="18"/>
      <c r="GV48" s="24"/>
      <c r="GW48" s="24"/>
      <c r="GX48" s="24"/>
      <c r="GY48" s="24"/>
      <c r="GZ48" s="24"/>
      <c r="HA48" s="24"/>
      <c r="HB48" s="24"/>
      <c r="HC48" s="24"/>
      <c r="HD48" s="25"/>
      <c r="HN48" s="1358"/>
      <c r="HO48" s="1359"/>
      <c r="HP48" s="1366"/>
      <c r="HQ48" s="1367"/>
      <c r="HR48" s="1367"/>
      <c r="HS48" s="1367"/>
      <c r="HT48" s="1367"/>
      <c r="HU48" s="1367"/>
      <c r="HV48" s="1367"/>
      <c r="HW48" s="1367"/>
      <c r="HX48" s="1367"/>
      <c r="HY48" s="1367"/>
      <c r="HZ48" s="1367"/>
      <c r="IA48" s="1367"/>
      <c r="IB48" s="1367"/>
      <c r="IC48" s="1368"/>
    </row>
    <row r="49" spans="1:237" s="34" customFormat="1" ht="150.75" customHeight="1" x14ac:dyDescent="0.3">
      <c r="A49" s="1151" t="s">
        <v>201</v>
      </c>
      <c r="B49" s="1152"/>
      <c r="C49" s="1152"/>
      <c r="D49" s="1152"/>
      <c r="E49" s="1152"/>
      <c r="F49" s="1171" t="str">
        <f>'1.1 корр 2016'!B47</f>
        <v xml:space="preserve">Модернизация электрических сетей 0,4 кВ, запитанных от трансформаторной подстанции  № 4А (134-3-2), расположенной по пер. Любимый, 1 Г, осуществляющих электроснабжение коттеджей по пер. Любимый, 1, 2, 3, 4, 5, 6, 8, 9, 10; пер. Ухоженный 1, 3, 5, 7, 9, 11, 15; пер. Приусадебный, 2, 4, 5, 6, 7, 8, 9, 10, 11, 13; ул. Утренняя, 4а, 39, 41, 43, 45, 47, 51, 53; ул. Воскресенская, 23, 26, 28, 30, в следующем объеме: </v>
      </c>
      <c r="G49" s="1172"/>
      <c r="H49" s="1172"/>
      <c r="I49" s="1172"/>
      <c r="J49" s="1172"/>
      <c r="K49" s="1172"/>
      <c r="L49" s="1172"/>
      <c r="M49" s="1172"/>
      <c r="N49" s="1172"/>
      <c r="O49" s="1172"/>
      <c r="P49" s="1172"/>
      <c r="Q49" s="1172"/>
      <c r="R49" s="1172"/>
      <c r="S49" s="1172"/>
      <c r="T49" s="1172"/>
      <c r="U49" s="1172"/>
      <c r="V49" s="1172"/>
      <c r="W49" s="1172"/>
      <c r="X49" s="1172"/>
      <c r="Y49" s="1172"/>
      <c r="Z49" s="1172"/>
      <c r="AA49" s="1172"/>
      <c r="AB49" s="1172"/>
      <c r="AC49" s="1172"/>
      <c r="AD49" s="1172"/>
      <c r="AE49" s="1172"/>
      <c r="AF49" s="1172"/>
      <c r="AG49" s="1172"/>
      <c r="AH49" s="1172"/>
      <c r="AI49" s="1172"/>
      <c r="AJ49" s="1172"/>
      <c r="AK49" s="1172"/>
      <c r="AL49" s="1172"/>
      <c r="AM49" s="1173"/>
      <c r="AN49" s="1148">
        <v>0</v>
      </c>
      <c r="AO49" s="1149"/>
      <c r="AP49" s="1149"/>
      <c r="AQ49" s="1149"/>
      <c r="AR49" s="1149"/>
      <c r="AS49" s="1149"/>
      <c r="AT49" s="1149"/>
      <c r="AU49" s="1149"/>
      <c r="AV49" s="1149"/>
      <c r="AW49" s="1149"/>
      <c r="AX49" s="1150"/>
      <c r="AY49" s="1148">
        <v>0</v>
      </c>
      <c r="AZ49" s="1149"/>
      <c r="BA49" s="1149"/>
      <c r="BB49" s="1149"/>
      <c r="BC49" s="1149"/>
      <c r="BD49" s="1149"/>
      <c r="BE49" s="1149"/>
      <c r="BF49" s="1149"/>
      <c r="BG49" s="1150"/>
      <c r="BH49" s="1164">
        <f>'1.1 корр 2016'!H48</f>
        <v>1.2410012800000001</v>
      </c>
      <c r="BI49" s="1165"/>
      <c r="BJ49" s="1165"/>
      <c r="BK49" s="1165"/>
      <c r="BL49" s="1165"/>
      <c r="BM49" s="1165"/>
      <c r="BN49" s="1165"/>
      <c r="BO49" s="1165"/>
      <c r="BP49" s="1165"/>
      <c r="BQ49" s="1165"/>
      <c r="BR49" s="1166"/>
      <c r="BS49" s="1148">
        <v>0</v>
      </c>
      <c r="BT49" s="1149"/>
      <c r="BU49" s="1149"/>
      <c r="BV49" s="1149"/>
      <c r="BW49" s="1149"/>
      <c r="BX49" s="1149"/>
      <c r="BY49" s="1149"/>
      <c r="BZ49" s="1149"/>
      <c r="CA49" s="1150"/>
      <c r="CB49" s="1148">
        <v>0</v>
      </c>
      <c r="CC49" s="1149"/>
      <c r="CD49" s="1149"/>
      <c r="CE49" s="1149"/>
      <c r="CF49" s="1149"/>
      <c r="CG49" s="1149"/>
      <c r="CH49" s="1149"/>
      <c r="CI49" s="1149"/>
      <c r="CJ49" s="1149"/>
      <c r="CK49" s="1149"/>
      <c r="CL49" s="1150"/>
      <c r="CM49" s="1148">
        <v>0</v>
      </c>
      <c r="CN49" s="1149"/>
      <c r="CO49" s="1149"/>
      <c r="CP49" s="1149"/>
      <c r="CQ49" s="1149"/>
      <c r="CR49" s="1149"/>
      <c r="CS49" s="1149"/>
      <c r="CT49" s="1149"/>
      <c r="CU49" s="1150"/>
      <c r="CV49" s="1148">
        <v>0</v>
      </c>
      <c r="CW49" s="1149"/>
      <c r="CX49" s="1149"/>
      <c r="CY49" s="1149"/>
      <c r="CZ49" s="1149"/>
      <c r="DA49" s="1149"/>
      <c r="DB49" s="1149"/>
      <c r="DC49" s="1149"/>
      <c r="DD49" s="1149"/>
      <c r="DE49" s="1149"/>
      <c r="DF49" s="1150"/>
      <c r="DG49" s="1148">
        <v>0</v>
      </c>
      <c r="DH49" s="1149"/>
      <c r="DI49" s="1149"/>
      <c r="DJ49" s="1149"/>
      <c r="DK49" s="1149"/>
      <c r="DL49" s="1149"/>
      <c r="DM49" s="1149"/>
      <c r="DN49" s="1149"/>
      <c r="DO49" s="1150"/>
      <c r="DP49" s="1148">
        <v>0</v>
      </c>
      <c r="DQ49" s="1149"/>
      <c r="DR49" s="1149"/>
      <c r="DS49" s="1149"/>
      <c r="DT49" s="1149"/>
      <c r="DU49" s="1149"/>
      <c r="DV49" s="1149"/>
      <c r="DW49" s="1149"/>
      <c r="DX49" s="1149"/>
      <c r="DY49" s="1149"/>
      <c r="DZ49" s="1150"/>
      <c r="EA49" s="1148">
        <v>0</v>
      </c>
      <c r="EB49" s="1149"/>
      <c r="EC49" s="1149"/>
      <c r="ED49" s="1149"/>
      <c r="EE49" s="1149"/>
      <c r="EF49" s="1149"/>
      <c r="EG49" s="1149"/>
      <c r="EH49" s="1149"/>
      <c r="EI49" s="1150"/>
      <c r="EJ49" s="1164">
        <f>BH49</f>
        <v>1.2410012800000001</v>
      </c>
      <c r="EK49" s="1165"/>
      <c r="EL49" s="1165"/>
      <c r="EM49" s="1165"/>
      <c r="EN49" s="1165"/>
      <c r="EO49" s="1165"/>
      <c r="EP49" s="1165"/>
      <c r="EQ49" s="1165"/>
      <c r="ER49" s="1165"/>
      <c r="ES49" s="1165"/>
      <c r="ET49" s="1166"/>
      <c r="EU49" s="1164">
        <v>0</v>
      </c>
      <c r="EV49" s="1165"/>
      <c r="EW49" s="1165"/>
      <c r="EX49" s="1165"/>
      <c r="EY49" s="1165"/>
      <c r="EZ49" s="1165"/>
      <c r="FA49" s="1165"/>
      <c r="FB49" s="1165"/>
      <c r="FC49" s="1165"/>
      <c r="FD49" s="1165"/>
      <c r="FE49" s="1165"/>
      <c r="FF49" s="1166"/>
      <c r="FG49" s="1164">
        <f>AY49-BH49</f>
        <v>-1.2410012800000001</v>
      </c>
      <c r="FH49" s="1165"/>
      <c r="FI49" s="1165"/>
      <c r="FJ49" s="1165"/>
      <c r="FK49" s="1165"/>
      <c r="FL49" s="1165"/>
      <c r="FM49" s="1165"/>
      <c r="FN49" s="1165"/>
      <c r="FO49" s="1166"/>
      <c r="FP49" s="1167">
        <v>1</v>
      </c>
      <c r="FQ49" s="1168"/>
      <c r="FR49" s="1168"/>
      <c r="FS49" s="1168"/>
      <c r="FT49" s="1168"/>
      <c r="FU49" s="1168"/>
      <c r="FV49" s="1169"/>
      <c r="FW49" s="1130" t="s">
        <v>89</v>
      </c>
      <c r="FX49" s="1131"/>
      <c r="FY49" s="1131"/>
      <c r="FZ49" s="1131"/>
      <c r="GA49" s="1131"/>
      <c r="GB49" s="1131"/>
      <c r="GC49" s="1131"/>
      <c r="GD49" s="1131"/>
      <c r="GE49" s="1131"/>
      <c r="GF49" s="1131"/>
      <c r="GG49" s="1131"/>
      <c r="GH49" s="1132"/>
      <c r="GI49" s="1130" t="s">
        <v>89</v>
      </c>
      <c r="GJ49" s="1131"/>
      <c r="GK49" s="1131"/>
      <c r="GL49" s="1131"/>
      <c r="GM49" s="1131"/>
      <c r="GN49" s="1131"/>
      <c r="GO49" s="1131"/>
      <c r="GP49" s="1131"/>
      <c r="GQ49" s="1131"/>
      <c r="GR49" s="1131"/>
      <c r="GS49" s="1131"/>
      <c r="GT49" s="1132"/>
      <c r="GU49" s="1372">
        <v>0</v>
      </c>
      <c r="GV49" s="1373"/>
      <c r="GW49" s="1373"/>
      <c r="GX49" s="1373"/>
      <c r="GY49" s="1373"/>
      <c r="GZ49" s="1373"/>
      <c r="HA49" s="1373"/>
      <c r="HB49" s="1373"/>
      <c r="HC49" s="1373"/>
      <c r="HD49" s="1374"/>
      <c r="HE49" s="1130">
        <f>'1.2.'!AJ51+'1.2.'!AJ52+'1.2.'!AJ53</f>
        <v>1.94</v>
      </c>
      <c r="HF49" s="1131"/>
      <c r="HG49" s="1131"/>
      <c r="HH49" s="1131"/>
      <c r="HI49" s="1131"/>
      <c r="HJ49" s="1131"/>
      <c r="HK49" s="1131"/>
      <c r="HL49" s="1131"/>
      <c r="HM49" s="1131"/>
      <c r="HN49" s="1131" t="s">
        <v>72</v>
      </c>
      <c r="HO49" s="1132"/>
      <c r="HP49" s="1161" t="s">
        <v>228</v>
      </c>
      <c r="HQ49" s="1162"/>
      <c r="HR49" s="1162"/>
      <c r="HS49" s="1162"/>
      <c r="HT49" s="1162"/>
      <c r="HU49" s="1162"/>
      <c r="HV49" s="1162"/>
      <c r="HW49" s="1162"/>
      <c r="HX49" s="1162"/>
      <c r="HY49" s="1162"/>
      <c r="HZ49" s="1162"/>
      <c r="IA49" s="1162"/>
      <c r="IB49" s="1162"/>
      <c r="IC49" s="1163"/>
    </row>
    <row r="50" spans="1:237" s="34" customFormat="1" ht="47.25" customHeight="1" x14ac:dyDescent="0.3">
      <c r="A50" s="1153"/>
      <c r="B50" s="1154"/>
      <c r="C50" s="1154"/>
      <c r="D50" s="1154"/>
      <c r="E50" s="1154"/>
      <c r="F50" s="1171" t="str">
        <f>'1.1 корр 2016'!B48</f>
        <v xml:space="preserve">а) замена провода марки А-70 на самонесущий провод марки СИП (4х70); </v>
      </c>
      <c r="G50" s="1172"/>
      <c r="H50" s="1172"/>
      <c r="I50" s="1172"/>
      <c r="J50" s="1172"/>
      <c r="K50" s="1172"/>
      <c r="L50" s="1172"/>
      <c r="M50" s="1172"/>
      <c r="N50" s="1172"/>
      <c r="O50" s="1172"/>
      <c r="P50" s="1172"/>
      <c r="Q50" s="1172"/>
      <c r="R50" s="1172"/>
      <c r="S50" s="1172"/>
      <c r="T50" s="1172"/>
      <c r="U50" s="1172"/>
      <c r="V50" s="1172"/>
      <c r="W50" s="1172"/>
      <c r="X50" s="1172"/>
      <c r="Y50" s="1172"/>
      <c r="Z50" s="1172"/>
      <c r="AA50" s="1172"/>
      <c r="AB50" s="1172"/>
      <c r="AC50" s="1172"/>
      <c r="AD50" s="1172"/>
      <c r="AE50" s="1172"/>
      <c r="AF50" s="1172"/>
      <c r="AG50" s="1172"/>
      <c r="AH50" s="1172"/>
      <c r="AI50" s="1172"/>
      <c r="AJ50" s="1172"/>
      <c r="AK50" s="1172"/>
      <c r="AL50" s="1172"/>
      <c r="AM50" s="1173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8"/>
      <c r="AY50" s="6"/>
      <c r="AZ50" s="7"/>
      <c r="BA50" s="7"/>
      <c r="BB50" s="7"/>
      <c r="BC50" s="7"/>
      <c r="BD50" s="7"/>
      <c r="BE50" s="7"/>
      <c r="BF50" s="7"/>
      <c r="BG50" s="8"/>
      <c r="BH50" s="12"/>
      <c r="BI50" s="13"/>
      <c r="BJ50" s="13"/>
      <c r="BK50" s="13"/>
      <c r="BL50" s="13"/>
      <c r="BM50" s="13"/>
      <c r="BN50" s="13"/>
      <c r="BO50" s="13"/>
      <c r="BP50" s="13"/>
      <c r="BQ50" s="13"/>
      <c r="BR50" s="14"/>
      <c r="BS50" s="6"/>
      <c r="BT50" s="7"/>
      <c r="BU50" s="7"/>
      <c r="BV50" s="7"/>
      <c r="BW50" s="7"/>
      <c r="BX50" s="7"/>
      <c r="BY50" s="7"/>
      <c r="BZ50" s="7"/>
      <c r="CA50" s="8"/>
      <c r="CB50" s="6"/>
      <c r="CC50" s="7"/>
      <c r="CD50" s="7"/>
      <c r="CE50" s="7"/>
      <c r="CF50" s="7"/>
      <c r="CG50" s="7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7"/>
      <c r="CS50" s="7"/>
      <c r="CT50" s="7"/>
      <c r="CU50" s="8"/>
      <c r="CV50" s="6"/>
      <c r="CW50" s="7"/>
      <c r="CX50" s="7"/>
      <c r="CY50" s="7"/>
      <c r="CZ50" s="7"/>
      <c r="DA50" s="7"/>
      <c r="DB50" s="7"/>
      <c r="DC50" s="7"/>
      <c r="DD50" s="7"/>
      <c r="DE50" s="7"/>
      <c r="DF50" s="8"/>
      <c r="DG50" s="6"/>
      <c r="DH50" s="7"/>
      <c r="DI50" s="7"/>
      <c r="DJ50" s="7"/>
      <c r="DK50" s="7"/>
      <c r="DL50" s="7"/>
      <c r="DM50" s="7"/>
      <c r="DN50" s="7"/>
      <c r="DO50" s="8"/>
      <c r="DP50" s="6"/>
      <c r="DQ50" s="7"/>
      <c r="DR50" s="7"/>
      <c r="DS50" s="7"/>
      <c r="DT50" s="7"/>
      <c r="DU50" s="7"/>
      <c r="DV50" s="7"/>
      <c r="DW50" s="7"/>
      <c r="DX50" s="7"/>
      <c r="DY50" s="7"/>
      <c r="DZ50" s="8"/>
      <c r="EA50" s="6"/>
      <c r="EB50" s="7"/>
      <c r="EC50" s="7"/>
      <c r="ED50" s="7"/>
      <c r="EE50" s="7"/>
      <c r="EF50" s="7"/>
      <c r="EG50" s="7"/>
      <c r="EH50" s="7"/>
      <c r="EI50" s="8"/>
      <c r="EJ50" s="12"/>
      <c r="EK50" s="13"/>
      <c r="EL50" s="13"/>
      <c r="EM50" s="13"/>
      <c r="EN50" s="13"/>
      <c r="EO50" s="13"/>
      <c r="EP50" s="13"/>
      <c r="EQ50" s="13"/>
      <c r="ER50" s="13"/>
      <c r="ES50" s="13"/>
      <c r="ET50" s="14"/>
      <c r="EU50" s="12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4"/>
      <c r="FG50" s="12"/>
      <c r="FH50" s="13"/>
      <c r="FI50" s="13"/>
      <c r="FJ50" s="13"/>
      <c r="FK50" s="13"/>
      <c r="FL50" s="13"/>
      <c r="FM50" s="13"/>
      <c r="FN50" s="13"/>
      <c r="FO50" s="14"/>
      <c r="FP50" s="28"/>
      <c r="FQ50" s="29"/>
      <c r="FR50" s="29"/>
      <c r="FS50" s="29"/>
      <c r="FT50" s="29"/>
      <c r="FU50" s="29"/>
      <c r="FV50" s="30"/>
      <c r="FW50" s="18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20"/>
      <c r="GI50" s="18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20"/>
      <c r="GU50" s="18"/>
      <c r="GV50" s="37"/>
      <c r="GW50" s="37"/>
      <c r="GX50" s="37"/>
      <c r="GY50" s="37"/>
      <c r="GZ50" s="37"/>
      <c r="HA50" s="37"/>
      <c r="HB50" s="37"/>
      <c r="HC50" s="37"/>
      <c r="HD50" s="38"/>
      <c r="HE50" s="18"/>
      <c r="HF50" s="19"/>
      <c r="HG50" s="19"/>
      <c r="HH50" s="19"/>
      <c r="HI50" s="19"/>
      <c r="HJ50" s="19"/>
      <c r="HK50" s="19"/>
      <c r="HL50" s="19"/>
      <c r="HM50" s="19"/>
      <c r="HN50" s="19"/>
      <c r="HO50" s="20"/>
      <c r="HP50" s="1366"/>
      <c r="HQ50" s="1367"/>
      <c r="HR50" s="1367"/>
      <c r="HS50" s="1367"/>
      <c r="HT50" s="1367"/>
      <c r="HU50" s="1367"/>
      <c r="HV50" s="1367"/>
      <c r="HW50" s="1367"/>
      <c r="HX50" s="1367"/>
      <c r="HY50" s="1367"/>
      <c r="HZ50" s="1367"/>
      <c r="IA50" s="1367"/>
      <c r="IB50" s="1367"/>
      <c r="IC50" s="1368"/>
    </row>
    <row r="51" spans="1:237" s="34" customFormat="1" ht="43.5" customHeight="1" x14ac:dyDescent="0.3">
      <c r="A51" s="1153"/>
      <c r="B51" s="1154"/>
      <c r="C51" s="1154"/>
      <c r="D51" s="1154"/>
      <c r="E51" s="1154"/>
      <c r="F51" s="1171" t="str">
        <f>'1.1 корр 2016'!B49</f>
        <v xml:space="preserve">б) замена провода марки А-50 на самонесущий провод марки СИП (4х50); </v>
      </c>
      <c r="G51" s="1172"/>
      <c r="H51" s="1172"/>
      <c r="I51" s="1172"/>
      <c r="J51" s="1172"/>
      <c r="K51" s="1172"/>
      <c r="L51" s="1172"/>
      <c r="M51" s="1172"/>
      <c r="N51" s="1172"/>
      <c r="O51" s="1172"/>
      <c r="P51" s="1172"/>
      <c r="Q51" s="1172"/>
      <c r="R51" s="1172"/>
      <c r="S51" s="1172"/>
      <c r="T51" s="1172"/>
      <c r="U51" s="1172"/>
      <c r="V51" s="1172"/>
      <c r="W51" s="1172"/>
      <c r="X51" s="1172"/>
      <c r="Y51" s="1172"/>
      <c r="Z51" s="1172"/>
      <c r="AA51" s="1172"/>
      <c r="AB51" s="1172"/>
      <c r="AC51" s="1172"/>
      <c r="AD51" s="1172"/>
      <c r="AE51" s="1172"/>
      <c r="AF51" s="1172"/>
      <c r="AG51" s="1172"/>
      <c r="AH51" s="1172"/>
      <c r="AI51" s="1172"/>
      <c r="AJ51" s="1172"/>
      <c r="AK51" s="1172"/>
      <c r="AL51" s="1172"/>
      <c r="AM51" s="1173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8"/>
      <c r="AY51" s="6"/>
      <c r="AZ51" s="7"/>
      <c r="BA51" s="7"/>
      <c r="BB51" s="7"/>
      <c r="BC51" s="7"/>
      <c r="BD51" s="7"/>
      <c r="BE51" s="7"/>
      <c r="BF51" s="7"/>
      <c r="BG51" s="8"/>
      <c r="BH51" s="12"/>
      <c r="BI51" s="13"/>
      <c r="BJ51" s="13"/>
      <c r="BK51" s="13"/>
      <c r="BL51" s="13"/>
      <c r="BM51" s="13"/>
      <c r="BN51" s="13"/>
      <c r="BO51" s="13"/>
      <c r="BP51" s="13"/>
      <c r="BQ51" s="13"/>
      <c r="BR51" s="14"/>
      <c r="BS51" s="6"/>
      <c r="BT51" s="7"/>
      <c r="BU51" s="7"/>
      <c r="BV51" s="7"/>
      <c r="BW51" s="7"/>
      <c r="BX51" s="7"/>
      <c r="BY51" s="7"/>
      <c r="BZ51" s="7"/>
      <c r="CA51" s="8"/>
      <c r="CB51" s="6"/>
      <c r="CC51" s="7"/>
      <c r="CD51" s="7"/>
      <c r="CE51" s="7"/>
      <c r="CF51" s="7"/>
      <c r="CG51" s="7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7"/>
      <c r="CS51" s="7"/>
      <c r="CT51" s="7"/>
      <c r="CU51" s="8"/>
      <c r="CV51" s="6"/>
      <c r="CW51" s="7"/>
      <c r="CX51" s="7"/>
      <c r="CY51" s="7"/>
      <c r="CZ51" s="7"/>
      <c r="DA51" s="7"/>
      <c r="DB51" s="7"/>
      <c r="DC51" s="7"/>
      <c r="DD51" s="7"/>
      <c r="DE51" s="7"/>
      <c r="DF51" s="8"/>
      <c r="DG51" s="6"/>
      <c r="DH51" s="7"/>
      <c r="DI51" s="7"/>
      <c r="DJ51" s="7"/>
      <c r="DK51" s="7"/>
      <c r="DL51" s="7"/>
      <c r="DM51" s="7"/>
      <c r="DN51" s="7"/>
      <c r="DO51" s="8"/>
      <c r="DP51" s="6"/>
      <c r="DQ51" s="7"/>
      <c r="DR51" s="7"/>
      <c r="DS51" s="7"/>
      <c r="DT51" s="7"/>
      <c r="DU51" s="7"/>
      <c r="DV51" s="7"/>
      <c r="DW51" s="7"/>
      <c r="DX51" s="7"/>
      <c r="DY51" s="7"/>
      <c r="DZ51" s="8"/>
      <c r="EA51" s="6"/>
      <c r="EB51" s="7"/>
      <c r="EC51" s="7"/>
      <c r="ED51" s="7"/>
      <c r="EE51" s="7"/>
      <c r="EF51" s="7"/>
      <c r="EG51" s="7"/>
      <c r="EH51" s="7"/>
      <c r="EI51" s="8"/>
      <c r="EJ51" s="12"/>
      <c r="EK51" s="13"/>
      <c r="EL51" s="13"/>
      <c r="EM51" s="13"/>
      <c r="EN51" s="13"/>
      <c r="EO51" s="13"/>
      <c r="EP51" s="13"/>
      <c r="EQ51" s="13"/>
      <c r="ER51" s="13"/>
      <c r="ES51" s="13"/>
      <c r="ET51" s="14"/>
      <c r="EU51" s="12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4"/>
      <c r="FG51" s="12"/>
      <c r="FH51" s="13"/>
      <c r="FI51" s="13"/>
      <c r="FJ51" s="13"/>
      <c r="FK51" s="13"/>
      <c r="FL51" s="13"/>
      <c r="FM51" s="13"/>
      <c r="FN51" s="13"/>
      <c r="FO51" s="14"/>
      <c r="FP51" s="28"/>
      <c r="FQ51" s="29"/>
      <c r="FR51" s="29"/>
      <c r="FS51" s="29"/>
      <c r="FT51" s="29"/>
      <c r="FU51" s="29"/>
      <c r="FV51" s="30"/>
      <c r="FW51" s="18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20"/>
      <c r="GI51" s="18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20"/>
      <c r="GU51" s="18"/>
      <c r="GV51" s="37"/>
      <c r="GW51" s="37"/>
      <c r="GX51" s="37"/>
      <c r="GY51" s="37"/>
      <c r="GZ51" s="37"/>
      <c r="HA51" s="37"/>
      <c r="HB51" s="37"/>
      <c r="HC51" s="37"/>
      <c r="HD51" s="38"/>
      <c r="HE51" s="18"/>
      <c r="HF51" s="19"/>
      <c r="HG51" s="19"/>
      <c r="HH51" s="19"/>
      <c r="HI51" s="19"/>
      <c r="HJ51" s="19"/>
      <c r="HK51" s="19"/>
      <c r="HL51" s="19"/>
      <c r="HM51" s="19"/>
      <c r="HN51" s="19"/>
      <c r="HO51" s="20"/>
      <c r="HP51" s="1366"/>
      <c r="HQ51" s="1367"/>
      <c r="HR51" s="1367"/>
      <c r="HS51" s="1367"/>
      <c r="HT51" s="1367"/>
      <c r="HU51" s="1367"/>
      <c r="HV51" s="1367"/>
      <c r="HW51" s="1367"/>
      <c r="HX51" s="1367"/>
      <c r="HY51" s="1367"/>
      <c r="HZ51" s="1367"/>
      <c r="IA51" s="1367"/>
      <c r="IB51" s="1367"/>
      <c r="IC51" s="1368"/>
    </row>
    <row r="52" spans="1:237" s="34" customFormat="1" ht="51" customHeight="1" x14ac:dyDescent="0.3">
      <c r="A52" s="1153"/>
      <c r="B52" s="1154"/>
      <c r="C52" s="1154"/>
      <c r="D52" s="1154"/>
      <c r="E52" s="1154"/>
      <c r="F52" s="1171" t="str">
        <f>'1.1 корр 2016'!B50</f>
        <v>в)замена провода марки А-16 на самонесущий провод марки СИП (4х16).</v>
      </c>
      <c r="G52" s="1172"/>
      <c r="H52" s="1172"/>
      <c r="I52" s="1172"/>
      <c r="J52" s="1172"/>
      <c r="K52" s="1172"/>
      <c r="L52" s="1172"/>
      <c r="M52" s="1172"/>
      <c r="N52" s="1172"/>
      <c r="O52" s="1172"/>
      <c r="P52" s="1172"/>
      <c r="Q52" s="1172"/>
      <c r="R52" s="1172"/>
      <c r="S52" s="1172"/>
      <c r="T52" s="1172"/>
      <c r="U52" s="1172"/>
      <c r="V52" s="1172"/>
      <c r="W52" s="1172"/>
      <c r="X52" s="1172"/>
      <c r="Y52" s="1172"/>
      <c r="Z52" s="1172"/>
      <c r="AA52" s="1172"/>
      <c r="AB52" s="1172"/>
      <c r="AC52" s="1172"/>
      <c r="AD52" s="1172"/>
      <c r="AE52" s="1172"/>
      <c r="AF52" s="1172"/>
      <c r="AG52" s="1172"/>
      <c r="AH52" s="1172"/>
      <c r="AI52" s="1172"/>
      <c r="AJ52" s="1172"/>
      <c r="AK52" s="1172"/>
      <c r="AL52" s="1172"/>
      <c r="AM52" s="1173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8"/>
      <c r="AY52" s="6"/>
      <c r="AZ52" s="7"/>
      <c r="BA52" s="7"/>
      <c r="BB52" s="7"/>
      <c r="BC52" s="7"/>
      <c r="BD52" s="7"/>
      <c r="BE52" s="7"/>
      <c r="BF52" s="7"/>
      <c r="BG52" s="8"/>
      <c r="BH52" s="12"/>
      <c r="BI52" s="13"/>
      <c r="BJ52" s="13"/>
      <c r="BK52" s="13"/>
      <c r="BL52" s="13"/>
      <c r="BM52" s="13"/>
      <c r="BN52" s="13"/>
      <c r="BO52" s="13"/>
      <c r="BP52" s="13"/>
      <c r="BQ52" s="13"/>
      <c r="BR52" s="14"/>
      <c r="BS52" s="6"/>
      <c r="BT52" s="7"/>
      <c r="BU52" s="7"/>
      <c r="BV52" s="7"/>
      <c r="BW52" s="7"/>
      <c r="BX52" s="7"/>
      <c r="BY52" s="7"/>
      <c r="BZ52" s="7"/>
      <c r="CA52" s="8"/>
      <c r="CB52" s="6"/>
      <c r="CC52" s="7"/>
      <c r="CD52" s="7"/>
      <c r="CE52" s="7"/>
      <c r="CF52" s="7"/>
      <c r="CG52" s="7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7"/>
      <c r="CS52" s="7"/>
      <c r="CT52" s="7"/>
      <c r="CU52" s="8"/>
      <c r="CV52" s="6"/>
      <c r="CW52" s="7"/>
      <c r="CX52" s="7"/>
      <c r="CY52" s="7"/>
      <c r="CZ52" s="7"/>
      <c r="DA52" s="7"/>
      <c r="DB52" s="7"/>
      <c r="DC52" s="7"/>
      <c r="DD52" s="7"/>
      <c r="DE52" s="7"/>
      <c r="DF52" s="8"/>
      <c r="DG52" s="6"/>
      <c r="DH52" s="7"/>
      <c r="DI52" s="7"/>
      <c r="DJ52" s="7"/>
      <c r="DK52" s="7"/>
      <c r="DL52" s="7"/>
      <c r="DM52" s="7"/>
      <c r="DN52" s="7"/>
      <c r="DO52" s="8"/>
      <c r="DP52" s="6"/>
      <c r="DQ52" s="7"/>
      <c r="DR52" s="7"/>
      <c r="DS52" s="7"/>
      <c r="DT52" s="7"/>
      <c r="DU52" s="7"/>
      <c r="DV52" s="7"/>
      <c r="DW52" s="7"/>
      <c r="DX52" s="7"/>
      <c r="DY52" s="7"/>
      <c r="DZ52" s="8"/>
      <c r="EA52" s="6"/>
      <c r="EB52" s="7"/>
      <c r="EC52" s="7"/>
      <c r="ED52" s="7"/>
      <c r="EE52" s="7"/>
      <c r="EF52" s="7"/>
      <c r="EG52" s="7"/>
      <c r="EH52" s="7"/>
      <c r="EI52" s="8"/>
      <c r="EJ52" s="12"/>
      <c r="EK52" s="13"/>
      <c r="EL52" s="13"/>
      <c r="EM52" s="13"/>
      <c r="EN52" s="13"/>
      <c r="EO52" s="13"/>
      <c r="EP52" s="13"/>
      <c r="EQ52" s="13"/>
      <c r="ER52" s="13"/>
      <c r="ES52" s="13"/>
      <c r="ET52" s="14"/>
      <c r="EU52" s="12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4"/>
      <c r="FG52" s="12"/>
      <c r="FH52" s="13"/>
      <c r="FI52" s="13"/>
      <c r="FJ52" s="13"/>
      <c r="FK52" s="13"/>
      <c r="FL52" s="13"/>
      <c r="FM52" s="13"/>
      <c r="FN52" s="13"/>
      <c r="FO52" s="14"/>
      <c r="FP52" s="28"/>
      <c r="FQ52" s="29"/>
      <c r="FR52" s="29"/>
      <c r="FS52" s="29"/>
      <c r="FT52" s="29"/>
      <c r="FU52" s="29"/>
      <c r="FV52" s="30"/>
      <c r="FW52" s="18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20"/>
      <c r="GI52" s="18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20"/>
      <c r="GU52" s="18"/>
      <c r="GV52" s="37"/>
      <c r="GW52" s="37"/>
      <c r="GX52" s="37"/>
      <c r="GY52" s="37"/>
      <c r="GZ52" s="37"/>
      <c r="HA52" s="37"/>
      <c r="HB52" s="37"/>
      <c r="HC52" s="37"/>
      <c r="HD52" s="38"/>
      <c r="HE52" s="18"/>
      <c r="HF52" s="19"/>
      <c r="HG52" s="19"/>
      <c r="HH52" s="19"/>
      <c r="HI52" s="19"/>
      <c r="HJ52" s="19"/>
      <c r="HK52" s="19"/>
      <c r="HL52" s="19"/>
      <c r="HM52" s="19"/>
      <c r="HN52" s="19"/>
      <c r="HO52" s="20"/>
      <c r="HP52" s="1366"/>
      <c r="HQ52" s="1367"/>
      <c r="HR52" s="1367"/>
      <c r="HS52" s="1367"/>
      <c r="HT52" s="1367"/>
      <c r="HU52" s="1367"/>
      <c r="HV52" s="1367"/>
      <c r="HW52" s="1367"/>
      <c r="HX52" s="1367"/>
      <c r="HY52" s="1367"/>
      <c r="HZ52" s="1367"/>
      <c r="IA52" s="1367"/>
      <c r="IB52" s="1367"/>
      <c r="IC52" s="1368"/>
    </row>
    <row r="53" spans="1:237" s="34" customFormat="1" ht="120" customHeight="1" x14ac:dyDescent="0.3">
      <c r="A53" s="1151" t="s">
        <v>291</v>
      </c>
      <c r="B53" s="1152"/>
      <c r="C53" s="1152"/>
      <c r="D53" s="1152"/>
      <c r="E53" s="1152"/>
      <c r="F53" s="1155" t="str">
        <f>'1.1 корр 2016'!B51</f>
        <v xml:space="preserve">Модернизация электрических сетей 0,4 кВ, запитанных от трансформаторной подстанции № 975, расположенной по ул.  Свердловская, 70 г (РП 254), осуществляющих электроснабжение жилых домов по ул. Колхозная, 1, 1а, 2, 3, 4; ул. Украинская, 10, 12, 13 (кв. 1,2), 14, 15 (кв.1,2), 16, 17 (кв.1,2), 18, 19 (кв.1,2), 20, 21; ул. Карьерная, 18, 19 стр. 1, 21, 23, 23а, 24 (кв. 1,2), 25, 25а, 26а, 28, 30, 32, 34; ул. Солонцовая, 8, в следующем объеме: </v>
      </c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  <c r="AA53" s="1156"/>
      <c r="AB53" s="1156"/>
      <c r="AC53" s="1156"/>
      <c r="AD53" s="1156"/>
      <c r="AE53" s="1156"/>
      <c r="AF53" s="1156"/>
      <c r="AG53" s="1156"/>
      <c r="AH53" s="1156"/>
      <c r="AI53" s="1156"/>
      <c r="AJ53" s="1156"/>
      <c r="AK53" s="1156"/>
      <c r="AL53" s="1156"/>
      <c r="AM53" s="1157"/>
      <c r="AN53" s="1149">
        <v>0</v>
      </c>
      <c r="AO53" s="1149"/>
      <c r="AP53" s="1149"/>
      <c r="AQ53" s="1149"/>
      <c r="AR53" s="1149"/>
      <c r="AS53" s="1149"/>
      <c r="AT53" s="1149"/>
      <c r="AU53" s="1149"/>
      <c r="AV53" s="1149"/>
      <c r="AW53" s="1149"/>
      <c r="AX53" s="1150"/>
      <c r="AY53" s="1164">
        <v>0</v>
      </c>
      <c r="AZ53" s="1165"/>
      <c r="BA53" s="1165"/>
      <c r="BB53" s="1165"/>
      <c r="BC53" s="1165"/>
      <c r="BD53" s="1165"/>
      <c r="BE53" s="1165"/>
      <c r="BF53" s="1165"/>
      <c r="BG53" s="1166"/>
      <c r="BH53" s="1164">
        <f>'1.1 корр 2016'!H52</f>
        <v>1.2849763400000001</v>
      </c>
      <c r="BI53" s="1165"/>
      <c r="BJ53" s="1165"/>
      <c r="BK53" s="1165"/>
      <c r="BL53" s="1165"/>
      <c r="BM53" s="1165"/>
      <c r="BN53" s="1165"/>
      <c r="BO53" s="1165"/>
      <c r="BP53" s="1165"/>
      <c r="BQ53" s="1165"/>
      <c r="BR53" s="1166"/>
      <c r="BS53" s="1148">
        <v>0</v>
      </c>
      <c r="BT53" s="1149"/>
      <c r="BU53" s="1149"/>
      <c r="BV53" s="1149"/>
      <c r="BW53" s="1149"/>
      <c r="BX53" s="1149"/>
      <c r="BY53" s="1149"/>
      <c r="BZ53" s="1149"/>
      <c r="CA53" s="1150"/>
      <c r="CB53" s="1148">
        <v>0</v>
      </c>
      <c r="CC53" s="1149"/>
      <c r="CD53" s="1149"/>
      <c r="CE53" s="1149"/>
      <c r="CF53" s="1149"/>
      <c r="CG53" s="1149"/>
      <c r="CH53" s="1149"/>
      <c r="CI53" s="1149"/>
      <c r="CJ53" s="1149"/>
      <c r="CK53" s="1149"/>
      <c r="CL53" s="1150"/>
      <c r="CM53" s="1148">
        <v>0</v>
      </c>
      <c r="CN53" s="1149"/>
      <c r="CO53" s="1149"/>
      <c r="CP53" s="1149"/>
      <c r="CQ53" s="1149"/>
      <c r="CR53" s="1149"/>
      <c r="CS53" s="1149"/>
      <c r="CT53" s="1149"/>
      <c r="CU53" s="1150"/>
      <c r="CV53" s="1148">
        <v>0</v>
      </c>
      <c r="CW53" s="1149"/>
      <c r="CX53" s="1149"/>
      <c r="CY53" s="1149"/>
      <c r="CZ53" s="1149"/>
      <c r="DA53" s="1149"/>
      <c r="DB53" s="1149"/>
      <c r="DC53" s="1149"/>
      <c r="DD53" s="1149"/>
      <c r="DE53" s="1149"/>
      <c r="DF53" s="1150"/>
      <c r="DG53" s="1148">
        <v>0</v>
      </c>
      <c r="DH53" s="1149"/>
      <c r="DI53" s="1149"/>
      <c r="DJ53" s="1149"/>
      <c r="DK53" s="1149"/>
      <c r="DL53" s="1149"/>
      <c r="DM53" s="1149"/>
      <c r="DN53" s="1149"/>
      <c r="DO53" s="1150"/>
      <c r="DP53" s="1148">
        <v>0</v>
      </c>
      <c r="DQ53" s="1149"/>
      <c r="DR53" s="1149"/>
      <c r="DS53" s="1149"/>
      <c r="DT53" s="1149"/>
      <c r="DU53" s="1149"/>
      <c r="DV53" s="1149"/>
      <c r="DW53" s="1149"/>
      <c r="DX53" s="1149"/>
      <c r="DY53" s="1149"/>
      <c r="DZ53" s="1150"/>
      <c r="EA53" s="1164">
        <f>AY53</f>
        <v>0</v>
      </c>
      <c r="EB53" s="1165"/>
      <c r="EC53" s="1165"/>
      <c r="ED53" s="1165"/>
      <c r="EE53" s="1165"/>
      <c r="EF53" s="1165"/>
      <c r="EG53" s="1165"/>
      <c r="EH53" s="1165"/>
      <c r="EI53" s="1166"/>
      <c r="EJ53" s="1164">
        <f>BH53</f>
        <v>1.2849763400000001</v>
      </c>
      <c r="EK53" s="1165"/>
      <c r="EL53" s="1165"/>
      <c r="EM53" s="1165"/>
      <c r="EN53" s="1165"/>
      <c r="EO53" s="1165"/>
      <c r="EP53" s="1165"/>
      <c r="EQ53" s="1165"/>
      <c r="ER53" s="1165"/>
      <c r="ES53" s="1165"/>
      <c r="ET53" s="1166"/>
      <c r="EU53" s="1164">
        <v>0</v>
      </c>
      <c r="EV53" s="1165"/>
      <c r="EW53" s="1165"/>
      <c r="EX53" s="1165"/>
      <c r="EY53" s="1165"/>
      <c r="EZ53" s="1165"/>
      <c r="FA53" s="1165"/>
      <c r="FB53" s="1165"/>
      <c r="FC53" s="1165"/>
      <c r="FD53" s="1165"/>
      <c r="FE53" s="1165"/>
      <c r="FF53" s="1166"/>
      <c r="FG53" s="1164">
        <f>EU53-EJ53</f>
        <v>-1.2849763400000001</v>
      </c>
      <c r="FH53" s="1165"/>
      <c r="FI53" s="1165"/>
      <c r="FJ53" s="1165"/>
      <c r="FK53" s="1165"/>
      <c r="FL53" s="1165"/>
      <c r="FM53" s="1165"/>
      <c r="FN53" s="1165"/>
      <c r="FO53" s="1166"/>
      <c r="FP53" s="1167">
        <v>1</v>
      </c>
      <c r="FQ53" s="1168"/>
      <c r="FR53" s="1168"/>
      <c r="FS53" s="1168"/>
      <c r="FT53" s="1168"/>
      <c r="FU53" s="1168"/>
      <c r="FV53" s="1169"/>
      <c r="FW53" s="1130" t="s">
        <v>89</v>
      </c>
      <c r="FX53" s="1131"/>
      <c r="FY53" s="1131"/>
      <c r="FZ53" s="1131"/>
      <c r="GA53" s="1131"/>
      <c r="GB53" s="1131"/>
      <c r="GC53" s="1131"/>
      <c r="GD53" s="1131"/>
      <c r="GE53" s="1131"/>
      <c r="GF53" s="1131"/>
      <c r="GG53" s="1131"/>
      <c r="GH53" s="1132"/>
      <c r="GI53" s="1130" t="s">
        <v>89</v>
      </c>
      <c r="GJ53" s="1131"/>
      <c r="GK53" s="1131"/>
      <c r="GL53" s="1131"/>
      <c r="GM53" s="1131"/>
      <c r="GN53" s="1131"/>
      <c r="GO53" s="1131"/>
      <c r="GP53" s="1131"/>
      <c r="GQ53" s="1131"/>
      <c r="GR53" s="1131"/>
      <c r="GS53" s="1131"/>
      <c r="GT53" s="1132"/>
      <c r="GU53" s="1381">
        <v>0</v>
      </c>
      <c r="GV53" s="1382"/>
      <c r="GW53" s="1382"/>
      <c r="GX53" s="1382"/>
      <c r="GY53" s="1382"/>
      <c r="GZ53" s="1382"/>
      <c r="HA53" s="1382"/>
      <c r="HB53" s="1382"/>
      <c r="HC53" s="1382"/>
      <c r="HD53" s="1383"/>
      <c r="HE53" s="1128">
        <f>'1.2.'!AJ55+'1.2.'!AJ56+'1.2.'!AJ57</f>
        <v>2.1</v>
      </c>
      <c r="HF53" s="1129"/>
      <c r="HG53" s="1129"/>
      <c r="HH53" s="1129"/>
      <c r="HI53" s="1129"/>
      <c r="HJ53" s="1129"/>
      <c r="HK53" s="1129"/>
      <c r="HL53" s="1129"/>
      <c r="HM53" s="1129"/>
      <c r="HN53" s="455" t="s">
        <v>72</v>
      </c>
      <c r="HO53" s="887"/>
      <c r="HP53" s="1161" t="s">
        <v>228</v>
      </c>
      <c r="HQ53" s="1162"/>
      <c r="HR53" s="1162"/>
      <c r="HS53" s="1162"/>
      <c r="HT53" s="1162"/>
      <c r="HU53" s="1162"/>
      <c r="HV53" s="1162"/>
      <c r="HW53" s="1162"/>
      <c r="HX53" s="1162"/>
      <c r="HY53" s="1162"/>
      <c r="HZ53" s="1162"/>
      <c r="IA53" s="1162"/>
      <c r="IB53" s="1162"/>
      <c r="IC53" s="1163"/>
    </row>
    <row r="54" spans="1:237" s="34" customFormat="1" ht="54.75" customHeight="1" x14ac:dyDescent="0.3">
      <c r="A54" s="1153"/>
      <c r="B54" s="1154"/>
      <c r="C54" s="1154"/>
      <c r="D54" s="1154"/>
      <c r="E54" s="1154"/>
      <c r="F54" s="1171" t="str">
        <f>'1.1 корр 2016'!B52</f>
        <v xml:space="preserve">а) замена провода марки А-70 на самонесущий провод марки СИП 4 (4х70); </v>
      </c>
      <c r="G54" s="1172"/>
      <c r="H54" s="1172"/>
      <c r="I54" s="1172"/>
      <c r="J54" s="1172"/>
      <c r="K54" s="1172"/>
      <c r="L54" s="1172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  <c r="Z54" s="1172"/>
      <c r="AA54" s="1172"/>
      <c r="AB54" s="1172"/>
      <c r="AC54" s="1172"/>
      <c r="AD54" s="1172"/>
      <c r="AE54" s="1172"/>
      <c r="AF54" s="1172"/>
      <c r="AG54" s="1172"/>
      <c r="AH54" s="1172"/>
      <c r="AI54" s="1172"/>
      <c r="AJ54" s="1172"/>
      <c r="AK54" s="1172"/>
      <c r="AL54" s="1172"/>
      <c r="AM54" s="1173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8"/>
      <c r="AY54" s="12"/>
      <c r="AZ54" s="13"/>
      <c r="BA54" s="13"/>
      <c r="BB54" s="13"/>
      <c r="BC54" s="13"/>
      <c r="BD54" s="13"/>
      <c r="BE54" s="13"/>
      <c r="BF54" s="13"/>
      <c r="BG54" s="14"/>
      <c r="BH54" s="6"/>
      <c r="BI54" s="7"/>
      <c r="BJ54" s="7"/>
      <c r="BK54" s="7"/>
      <c r="BL54" s="7"/>
      <c r="BM54" s="7"/>
      <c r="BN54" s="7"/>
      <c r="BO54" s="7"/>
      <c r="BP54" s="7"/>
      <c r="BQ54" s="7"/>
      <c r="BR54" s="8"/>
      <c r="BS54" s="6"/>
      <c r="BT54" s="7"/>
      <c r="BU54" s="7"/>
      <c r="BV54" s="7"/>
      <c r="BW54" s="7"/>
      <c r="BX54" s="7"/>
      <c r="BY54" s="7"/>
      <c r="BZ54" s="7"/>
      <c r="CA54" s="8"/>
      <c r="CB54" s="6"/>
      <c r="CC54" s="7"/>
      <c r="CD54" s="7"/>
      <c r="CE54" s="7"/>
      <c r="CF54" s="7"/>
      <c r="CG54" s="7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7"/>
      <c r="CS54" s="7"/>
      <c r="CT54" s="7"/>
      <c r="CU54" s="8"/>
      <c r="CV54" s="6"/>
      <c r="CW54" s="7"/>
      <c r="CX54" s="7"/>
      <c r="CY54" s="7"/>
      <c r="CZ54" s="7"/>
      <c r="DA54" s="7"/>
      <c r="DB54" s="7"/>
      <c r="DC54" s="7"/>
      <c r="DD54" s="7"/>
      <c r="DE54" s="7"/>
      <c r="DF54" s="8"/>
      <c r="DG54" s="6"/>
      <c r="DH54" s="7"/>
      <c r="DI54" s="7"/>
      <c r="DJ54" s="7"/>
      <c r="DK54" s="7"/>
      <c r="DL54" s="7"/>
      <c r="DM54" s="7"/>
      <c r="DN54" s="7"/>
      <c r="DO54" s="8"/>
      <c r="DP54" s="6"/>
      <c r="DQ54" s="7"/>
      <c r="DR54" s="7"/>
      <c r="DS54" s="7"/>
      <c r="DT54" s="7"/>
      <c r="DU54" s="7"/>
      <c r="DV54" s="7"/>
      <c r="DW54" s="7"/>
      <c r="DX54" s="7"/>
      <c r="DY54" s="7"/>
      <c r="DZ54" s="8"/>
      <c r="EA54" s="12"/>
      <c r="EB54" s="13"/>
      <c r="EC54" s="13"/>
      <c r="ED54" s="13"/>
      <c r="EE54" s="13"/>
      <c r="EF54" s="13"/>
      <c r="EG54" s="13"/>
      <c r="EH54" s="13"/>
      <c r="EI54" s="14"/>
      <c r="EJ54" s="6"/>
      <c r="EK54" s="7"/>
      <c r="EL54" s="7"/>
      <c r="EM54" s="7"/>
      <c r="EN54" s="7"/>
      <c r="EO54" s="7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7"/>
      <c r="FM54" s="7"/>
      <c r="FN54" s="7"/>
      <c r="FO54" s="8"/>
      <c r="FP54" s="28"/>
      <c r="FQ54" s="29"/>
      <c r="FR54" s="29"/>
      <c r="FS54" s="29"/>
      <c r="FT54" s="29"/>
      <c r="FU54" s="29"/>
      <c r="FV54" s="30"/>
      <c r="FW54" s="18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20"/>
      <c r="GI54" s="18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20"/>
      <c r="GU54" s="18"/>
      <c r="GV54" s="24"/>
      <c r="GW54" s="24"/>
      <c r="GX54" s="24"/>
      <c r="GY54" s="24"/>
      <c r="GZ54" s="24"/>
      <c r="HA54" s="24"/>
      <c r="HB54" s="24"/>
      <c r="HC54" s="24"/>
      <c r="HD54" s="25"/>
      <c r="HE54" s="18"/>
      <c r="HF54" s="19"/>
      <c r="HG54" s="19"/>
      <c r="HH54" s="19"/>
      <c r="HI54" s="19"/>
      <c r="HJ54" s="19"/>
      <c r="HK54" s="19"/>
      <c r="HL54" s="19"/>
      <c r="HM54" s="19"/>
      <c r="HN54" s="19"/>
      <c r="HO54" s="20"/>
      <c r="HP54" s="735"/>
      <c r="HQ54" s="736"/>
      <c r="HR54" s="736"/>
      <c r="HS54" s="736"/>
      <c r="HT54" s="736"/>
      <c r="HU54" s="736"/>
      <c r="HV54" s="736"/>
      <c r="HW54" s="736"/>
      <c r="HX54" s="736"/>
      <c r="HY54" s="736"/>
      <c r="HZ54" s="736"/>
      <c r="IA54" s="736"/>
      <c r="IB54" s="736"/>
      <c r="IC54" s="737"/>
    </row>
    <row r="55" spans="1:237" s="34" customFormat="1" ht="54.75" customHeight="1" x14ac:dyDescent="0.3">
      <c r="A55" s="1153"/>
      <c r="B55" s="1154"/>
      <c r="C55" s="1154"/>
      <c r="D55" s="1154"/>
      <c r="E55" s="1154"/>
      <c r="F55" s="1171" t="str">
        <f>'1.1 корр 2016'!B53</f>
        <v xml:space="preserve">б) замена провода марки А-25 на самонесущий провод марки СИП 4 (2х16); </v>
      </c>
      <c r="G55" s="1172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1172"/>
      <c r="V55" s="1172"/>
      <c r="W55" s="1172"/>
      <c r="X55" s="1172"/>
      <c r="Y55" s="1172"/>
      <c r="Z55" s="1172"/>
      <c r="AA55" s="1172"/>
      <c r="AB55" s="1172"/>
      <c r="AC55" s="1172"/>
      <c r="AD55" s="1172"/>
      <c r="AE55" s="1172"/>
      <c r="AF55" s="1172"/>
      <c r="AG55" s="1172"/>
      <c r="AH55" s="1172"/>
      <c r="AI55" s="1172"/>
      <c r="AJ55" s="1172"/>
      <c r="AK55" s="1172"/>
      <c r="AL55" s="1172"/>
      <c r="AM55" s="1173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8"/>
      <c r="AY55" s="12"/>
      <c r="AZ55" s="13"/>
      <c r="BA55" s="13"/>
      <c r="BB55" s="13"/>
      <c r="BC55" s="13"/>
      <c r="BD55" s="13"/>
      <c r="BE55" s="13"/>
      <c r="BF55" s="13"/>
      <c r="BG55" s="14"/>
      <c r="BH55" s="6"/>
      <c r="BI55" s="7"/>
      <c r="BJ55" s="7"/>
      <c r="BK55" s="7"/>
      <c r="BL55" s="7"/>
      <c r="BM55" s="7"/>
      <c r="BN55" s="7"/>
      <c r="BO55" s="7"/>
      <c r="BP55" s="7"/>
      <c r="BQ55" s="7"/>
      <c r="BR55" s="8"/>
      <c r="BS55" s="6"/>
      <c r="BT55" s="7"/>
      <c r="BU55" s="7"/>
      <c r="BV55" s="7"/>
      <c r="BW55" s="7"/>
      <c r="BX55" s="7"/>
      <c r="BY55" s="7"/>
      <c r="BZ55" s="7"/>
      <c r="CA55" s="8"/>
      <c r="CB55" s="6"/>
      <c r="CC55" s="7"/>
      <c r="CD55" s="7"/>
      <c r="CE55" s="7"/>
      <c r="CF55" s="7"/>
      <c r="CG55" s="7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7"/>
      <c r="CS55" s="7"/>
      <c r="CT55" s="7"/>
      <c r="CU55" s="8"/>
      <c r="CV55" s="6"/>
      <c r="CW55" s="7"/>
      <c r="CX55" s="7"/>
      <c r="CY55" s="7"/>
      <c r="CZ55" s="7"/>
      <c r="DA55" s="7"/>
      <c r="DB55" s="7"/>
      <c r="DC55" s="7"/>
      <c r="DD55" s="7"/>
      <c r="DE55" s="7"/>
      <c r="DF55" s="8"/>
      <c r="DG55" s="6"/>
      <c r="DH55" s="7"/>
      <c r="DI55" s="7"/>
      <c r="DJ55" s="7"/>
      <c r="DK55" s="7"/>
      <c r="DL55" s="7"/>
      <c r="DM55" s="7"/>
      <c r="DN55" s="7"/>
      <c r="DO55" s="8"/>
      <c r="DP55" s="6"/>
      <c r="DQ55" s="7"/>
      <c r="DR55" s="7"/>
      <c r="DS55" s="7"/>
      <c r="DT55" s="7"/>
      <c r="DU55" s="7"/>
      <c r="DV55" s="7"/>
      <c r="DW55" s="7"/>
      <c r="DX55" s="7"/>
      <c r="DY55" s="7"/>
      <c r="DZ55" s="8"/>
      <c r="EA55" s="12"/>
      <c r="EB55" s="13"/>
      <c r="EC55" s="13"/>
      <c r="ED55" s="13"/>
      <c r="EE55" s="13"/>
      <c r="EF55" s="13"/>
      <c r="EG55" s="13"/>
      <c r="EH55" s="13"/>
      <c r="EI55" s="14"/>
      <c r="EJ55" s="6"/>
      <c r="EK55" s="7"/>
      <c r="EL55" s="7"/>
      <c r="EM55" s="7"/>
      <c r="EN55" s="7"/>
      <c r="EO55" s="7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7"/>
      <c r="FM55" s="7"/>
      <c r="FN55" s="7"/>
      <c r="FO55" s="8"/>
      <c r="FP55" s="28"/>
      <c r="FQ55" s="29"/>
      <c r="FR55" s="29"/>
      <c r="FS55" s="29"/>
      <c r="FT55" s="29"/>
      <c r="FU55" s="29"/>
      <c r="FV55" s="30"/>
      <c r="FW55" s="18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20"/>
      <c r="GI55" s="18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20"/>
      <c r="GU55" s="18"/>
      <c r="GV55" s="24"/>
      <c r="GW55" s="24"/>
      <c r="GX55" s="24"/>
      <c r="GY55" s="24"/>
      <c r="GZ55" s="24"/>
      <c r="HA55" s="24"/>
      <c r="HB55" s="24"/>
      <c r="HC55" s="24"/>
      <c r="HD55" s="25"/>
      <c r="HE55" s="18"/>
      <c r="HF55" s="19"/>
      <c r="HG55" s="19"/>
      <c r="HH55" s="19"/>
      <c r="HI55" s="19"/>
      <c r="HJ55" s="19"/>
      <c r="HK55" s="19"/>
      <c r="HL55" s="19"/>
      <c r="HM55" s="19"/>
      <c r="HN55" s="19"/>
      <c r="HO55" s="20"/>
      <c r="HP55" s="735"/>
      <c r="HQ55" s="736"/>
      <c r="HR55" s="736"/>
      <c r="HS55" s="736"/>
      <c r="HT55" s="736"/>
      <c r="HU55" s="736"/>
      <c r="HV55" s="736"/>
      <c r="HW55" s="736"/>
      <c r="HX55" s="736"/>
      <c r="HY55" s="736"/>
      <c r="HZ55" s="736"/>
      <c r="IA55" s="736"/>
      <c r="IB55" s="736"/>
      <c r="IC55" s="737"/>
    </row>
    <row r="56" spans="1:237" s="34" customFormat="1" ht="45.75" customHeight="1" x14ac:dyDescent="0.3">
      <c r="A56" s="1153"/>
      <c r="B56" s="1154"/>
      <c r="C56" s="1154"/>
      <c r="D56" s="1154"/>
      <c r="E56" s="1154"/>
      <c r="F56" s="1179" t="str">
        <f>'1.1 корр 2016'!B54</f>
        <v xml:space="preserve">в) замена провода марки А-25 на самонесущий провод марки СИП 4 (4х16); </v>
      </c>
      <c r="G56" s="1180"/>
      <c r="H56" s="1180"/>
      <c r="I56" s="1180"/>
      <c r="J56" s="1180"/>
      <c r="K56" s="1180"/>
      <c r="L56" s="1180"/>
      <c r="M56" s="1180"/>
      <c r="N56" s="1180"/>
      <c r="O56" s="1180"/>
      <c r="P56" s="1180"/>
      <c r="Q56" s="1180"/>
      <c r="R56" s="1180"/>
      <c r="S56" s="1180"/>
      <c r="T56" s="1180"/>
      <c r="U56" s="1180"/>
      <c r="V56" s="1180"/>
      <c r="W56" s="1180"/>
      <c r="X56" s="1180"/>
      <c r="Y56" s="1180"/>
      <c r="Z56" s="1180"/>
      <c r="AA56" s="1180"/>
      <c r="AB56" s="1180"/>
      <c r="AC56" s="1180"/>
      <c r="AD56" s="1180"/>
      <c r="AE56" s="1180"/>
      <c r="AF56" s="1180"/>
      <c r="AG56" s="1180"/>
      <c r="AH56" s="1180"/>
      <c r="AI56" s="1180"/>
      <c r="AJ56" s="1180"/>
      <c r="AK56" s="1180"/>
      <c r="AL56" s="1180"/>
      <c r="AM56" s="1181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8"/>
      <c r="AY56" s="12"/>
      <c r="AZ56" s="13"/>
      <c r="BA56" s="13"/>
      <c r="BB56" s="13"/>
      <c r="BC56" s="13"/>
      <c r="BD56" s="13"/>
      <c r="BE56" s="13"/>
      <c r="BF56" s="13"/>
      <c r="BG56" s="14"/>
      <c r="BH56" s="6"/>
      <c r="BI56" s="7"/>
      <c r="BJ56" s="7"/>
      <c r="BK56" s="7"/>
      <c r="BL56" s="7"/>
      <c r="BM56" s="7"/>
      <c r="BN56" s="7"/>
      <c r="BO56" s="7"/>
      <c r="BP56" s="7"/>
      <c r="BQ56" s="7"/>
      <c r="BR56" s="8"/>
      <c r="BS56" s="6"/>
      <c r="BT56" s="7"/>
      <c r="BU56" s="7"/>
      <c r="BV56" s="7"/>
      <c r="BW56" s="7"/>
      <c r="BX56" s="7"/>
      <c r="BY56" s="7"/>
      <c r="BZ56" s="7"/>
      <c r="CA56" s="8"/>
      <c r="CB56" s="6"/>
      <c r="CC56" s="7"/>
      <c r="CD56" s="7"/>
      <c r="CE56" s="7"/>
      <c r="CF56" s="7"/>
      <c r="CG56" s="7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7"/>
      <c r="CS56" s="7"/>
      <c r="CT56" s="7"/>
      <c r="CU56" s="8"/>
      <c r="CV56" s="6"/>
      <c r="CW56" s="7"/>
      <c r="CX56" s="7"/>
      <c r="CY56" s="7"/>
      <c r="CZ56" s="7"/>
      <c r="DA56" s="7"/>
      <c r="DB56" s="7"/>
      <c r="DC56" s="7"/>
      <c r="DD56" s="7"/>
      <c r="DE56" s="7"/>
      <c r="DF56" s="8"/>
      <c r="DG56" s="6"/>
      <c r="DH56" s="7"/>
      <c r="DI56" s="7"/>
      <c r="DJ56" s="7"/>
      <c r="DK56" s="7"/>
      <c r="DL56" s="7"/>
      <c r="DM56" s="7"/>
      <c r="DN56" s="7"/>
      <c r="DO56" s="8"/>
      <c r="DP56" s="6"/>
      <c r="DQ56" s="7"/>
      <c r="DR56" s="7"/>
      <c r="DS56" s="7"/>
      <c r="DT56" s="7"/>
      <c r="DU56" s="7"/>
      <c r="DV56" s="7"/>
      <c r="DW56" s="7"/>
      <c r="DX56" s="7"/>
      <c r="DY56" s="7"/>
      <c r="DZ56" s="8"/>
      <c r="EA56" s="12"/>
      <c r="EB56" s="13"/>
      <c r="EC56" s="13"/>
      <c r="ED56" s="13"/>
      <c r="EE56" s="13"/>
      <c r="EF56" s="13"/>
      <c r="EG56" s="13"/>
      <c r="EH56" s="13"/>
      <c r="EI56" s="14"/>
      <c r="EJ56" s="6"/>
      <c r="EK56" s="7"/>
      <c r="EL56" s="7"/>
      <c r="EM56" s="7"/>
      <c r="EN56" s="7"/>
      <c r="EO56" s="7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7"/>
      <c r="FM56" s="7"/>
      <c r="FN56" s="7"/>
      <c r="FO56" s="8"/>
      <c r="FP56" s="28"/>
      <c r="FQ56" s="29"/>
      <c r="FR56" s="29"/>
      <c r="FS56" s="29"/>
      <c r="FT56" s="29"/>
      <c r="FU56" s="29"/>
      <c r="FV56" s="30"/>
      <c r="FW56" s="18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20"/>
      <c r="GI56" s="18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20"/>
      <c r="GU56" s="18"/>
      <c r="GV56" s="24"/>
      <c r="GW56" s="24"/>
      <c r="GX56" s="24"/>
      <c r="GY56" s="24"/>
      <c r="GZ56" s="24"/>
      <c r="HA56" s="24"/>
      <c r="HB56" s="24"/>
      <c r="HC56" s="24"/>
      <c r="HD56" s="25"/>
      <c r="HE56" s="18"/>
      <c r="HF56" s="19"/>
      <c r="HG56" s="19"/>
      <c r="HH56" s="19"/>
      <c r="HI56" s="19"/>
      <c r="HJ56" s="19"/>
      <c r="HK56" s="19"/>
      <c r="HL56" s="19"/>
      <c r="HM56" s="19"/>
      <c r="HN56" s="19"/>
      <c r="HO56" s="20"/>
      <c r="HP56" s="735"/>
      <c r="HQ56" s="736"/>
      <c r="HR56" s="736"/>
      <c r="HS56" s="736"/>
      <c r="HT56" s="736"/>
      <c r="HU56" s="736"/>
      <c r="HV56" s="736"/>
      <c r="HW56" s="736"/>
      <c r="HX56" s="736"/>
      <c r="HY56" s="736"/>
      <c r="HZ56" s="736"/>
      <c r="IA56" s="736"/>
      <c r="IB56" s="736"/>
      <c r="IC56" s="737"/>
    </row>
    <row r="57" spans="1:237" s="34" customFormat="1" ht="73.5" customHeight="1" x14ac:dyDescent="0.3">
      <c r="A57" s="1385" t="s">
        <v>613</v>
      </c>
      <c r="B57" s="1300"/>
      <c r="C57" s="1300"/>
      <c r="D57" s="1300"/>
      <c r="E57" s="1301"/>
      <c r="F57" s="1155" t="str">
        <f>'1.1 корр 2016'!B55</f>
        <v>Договор №1201/2016 от 12.01.2016 на услуги по разработке проектно-сметной документации на мероприятия по модернизации низковольтных электрических сетей 0.4 кВ и установке приборов учета.</v>
      </c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  <c r="AA57" s="1156"/>
      <c r="AB57" s="1156"/>
      <c r="AC57" s="1156"/>
      <c r="AD57" s="1156"/>
      <c r="AE57" s="1156"/>
      <c r="AF57" s="1156"/>
      <c r="AG57" s="1156"/>
      <c r="AH57" s="1156"/>
      <c r="AI57" s="1156"/>
      <c r="AJ57" s="1156"/>
      <c r="AK57" s="1156"/>
      <c r="AL57" s="1156"/>
      <c r="AM57" s="1157"/>
      <c r="AN57" s="1287">
        <v>0</v>
      </c>
      <c r="AO57" s="1288"/>
      <c r="AP57" s="1288"/>
      <c r="AQ57" s="1288"/>
      <c r="AR57" s="1288"/>
      <c r="AS57" s="1288"/>
      <c r="AT57" s="1288"/>
      <c r="AU57" s="1288"/>
      <c r="AV57" s="1288"/>
      <c r="AW57" s="1288"/>
      <c r="AX57" s="1289"/>
      <c r="AY57" s="1158">
        <v>0</v>
      </c>
      <c r="AZ57" s="1159"/>
      <c r="BA57" s="1159"/>
      <c r="BB57" s="1159"/>
      <c r="BC57" s="1159"/>
      <c r="BD57" s="1159"/>
      <c r="BE57" s="1159"/>
      <c r="BF57" s="1159"/>
      <c r="BG57" s="1160"/>
      <c r="BH57" s="1158">
        <f>'1.1 корр 2016'!H55</f>
        <v>9.9874809999999994E-2</v>
      </c>
      <c r="BI57" s="1159"/>
      <c r="BJ57" s="1159"/>
      <c r="BK57" s="1159"/>
      <c r="BL57" s="1159"/>
      <c r="BM57" s="1159"/>
      <c r="BN57" s="1159"/>
      <c r="BO57" s="1159"/>
      <c r="BP57" s="1159"/>
      <c r="BQ57" s="1159"/>
      <c r="BR57" s="1160"/>
      <c r="BS57" s="1287">
        <v>0</v>
      </c>
      <c r="BT57" s="1288"/>
      <c r="BU57" s="1288"/>
      <c r="BV57" s="1288"/>
      <c r="BW57" s="1288"/>
      <c r="BX57" s="1288"/>
      <c r="BY57" s="1288"/>
      <c r="BZ57" s="1288"/>
      <c r="CA57" s="1289"/>
      <c r="CB57" s="1287">
        <v>0</v>
      </c>
      <c r="CC57" s="1288"/>
      <c r="CD57" s="1288"/>
      <c r="CE57" s="1288"/>
      <c r="CF57" s="1288"/>
      <c r="CG57" s="1288"/>
      <c r="CH57" s="1288"/>
      <c r="CI57" s="1288"/>
      <c r="CJ57" s="1288"/>
      <c r="CK57" s="1288"/>
      <c r="CL57" s="1289"/>
      <c r="CM57" s="1287">
        <v>0</v>
      </c>
      <c r="CN57" s="1288"/>
      <c r="CO57" s="1288"/>
      <c r="CP57" s="1288"/>
      <c r="CQ57" s="1288"/>
      <c r="CR57" s="1288"/>
      <c r="CS57" s="1288"/>
      <c r="CT57" s="1288"/>
      <c r="CU57" s="1289"/>
      <c r="CV57" s="1287">
        <v>0</v>
      </c>
      <c r="CW57" s="1288"/>
      <c r="CX57" s="1288"/>
      <c r="CY57" s="1288"/>
      <c r="CZ57" s="1288"/>
      <c r="DA57" s="1288"/>
      <c r="DB57" s="1288"/>
      <c r="DC57" s="1288"/>
      <c r="DD57" s="1288"/>
      <c r="DE57" s="1288"/>
      <c r="DF57" s="1289"/>
      <c r="DG57" s="1287">
        <v>0</v>
      </c>
      <c r="DH57" s="1288"/>
      <c r="DI57" s="1288"/>
      <c r="DJ57" s="1288"/>
      <c r="DK57" s="1288"/>
      <c r="DL57" s="1288"/>
      <c r="DM57" s="1288"/>
      <c r="DN57" s="1288"/>
      <c r="DO57" s="1289"/>
      <c r="DP57" s="1287">
        <v>0</v>
      </c>
      <c r="DQ57" s="1288"/>
      <c r="DR57" s="1288"/>
      <c r="DS57" s="1288"/>
      <c r="DT57" s="1288"/>
      <c r="DU57" s="1288"/>
      <c r="DV57" s="1288"/>
      <c r="DW57" s="1288"/>
      <c r="DX57" s="1288"/>
      <c r="DY57" s="1288"/>
      <c r="DZ57" s="1289"/>
      <c r="EA57" s="1158">
        <f>AY57</f>
        <v>0</v>
      </c>
      <c r="EB57" s="1159"/>
      <c r="EC57" s="1159"/>
      <c r="ED57" s="1159"/>
      <c r="EE57" s="1159"/>
      <c r="EF57" s="1159"/>
      <c r="EG57" s="1159"/>
      <c r="EH57" s="1159"/>
      <c r="EI57" s="1160"/>
      <c r="EJ57" s="1158">
        <f>BH57</f>
        <v>9.9874809999999994E-2</v>
      </c>
      <c r="EK57" s="1159"/>
      <c r="EL57" s="1159"/>
      <c r="EM57" s="1159"/>
      <c r="EN57" s="1159"/>
      <c r="EO57" s="1159"/>
      <c r="EP57" s="1159"/>
      <c r="EQ57" s="1159"/>
      <c r="ER57" s="1159"/>
      <c r="ES57" s="1159"/>
      <c r="ET57" s="1160"/>
      <c r="EU57" s="1158">
        <v>0</v>
      </c>
      <c r="EV57" s="1159"/>
      <c r="EW57" s="1159"/>
      <c r="EX57" s="1159"/>
      <c r="EY57" s="1159"/>
      <c r="EZ57" s="1159"/>
      <c r="FA57" s="1159"/>
      <c r="FB57" s="1159"/>
      <c r="FC57" s="1159"/>
      <c r="FD57" s="1159"/>
      <c r="FE57" s="1159"/>
      <c r="FF57" s="1160"/>
      <c r="FG57" s="1158">
        <f>EU57-EJ57</f>
        <v>-9.9874809999999994E-2</v>
      </c>
      <c r="FH57" s="1159"/>
      <c r="FI57" s="1159"/>
      <c r="FJ57" s="1159"/>
      <c r="FK57" s="1159"/>
      <c r="FL57" s="1159"/>
      <c r="FM57" s="1159"/>
      <c r="FN57" s="1159"/>
      <c r="FO57" s="1160"/>
      <c r="FP57" s="1378">
        <v>1</v>
      </c>
      <c r="FQ57" s="1379"/>
      <c r="FR57" s="1379"/>
      <c r="FS57" s="1379"/>
      <c r="FT57" s="1379"/>
      <c r="FU57" s="1379"/>
      <c r="FV57" s="1380"/>
      <c r="FW57" s="1290" t="s">
        <v>89</v>
      </c>
      <c r="FX57" s="1291"/>
      <c r="FY57" s="1291"/>
      <c r="FZ57" s="1291"/>
      <c r="GA57" s="1291"/>
      <c r="GB57" s="1291"/>
      <c r="GC57" s="1291"/>
      <c r="GD57" s="1291"/>
      <c r="GE57" s="1291"/>
      <c r="GF57" s="1291"/>
      <c r="GG57" s="1291"/>
      <c r="GH57" s="1292"/>
      <c r="GI57" s="1290" t="s">
        <v>89</v>
      </c>
      <c r="GJ57" s="1291"/>
      <c r="GK57" s="1291"/>
      <c r="GL57" s="1291"/>
      <c r="GM57" s="1291"/>
      <c r="GN57" s="1291"/>
      <c r="GO57" s="1291"/>
      <c r="GP57" s="1291"/>
      <c r="GQ57" s="1291"/>
      <c r="GR57" s="1291"/>
      <c r="GS57" s="1291"/>
      <c r="GT57" s="1292"/>
      <c r="GU57" s="1305">
        <v>0</v>
      </c>
      <c r="GV57" s="1306"/>
      <c r="GW57" s="1306"/>
      <c r="GX57" s="1306"/>
      <c r="GY57" s="1306"/>
      <c r="GZ57" s="1306"/>
      <c r="HA57" s="1306"/>
      <c r="HB57" s="1306"/>
      <c r="HC57" s="1306"/>
      <c r="HD57" s="1307"/>
      <c r="HE57" s="1290"/>
      <c r="HF57" s="1291"/>
      <c r="HG57" s="1291"/>
      <c r="HH57" s="1291"/>
      <c r="HI57" s="1291"/>
      <c r="HJ57" s="1291"/>
      <c r="HK57" s="1291"/>
      <c r="HL57" s="1291"/>
      <c r="HM57" s="1291"/>
      <c r="HN57" s="738"/>
      <c r="HO57" s="739"/>
      <c r="HP57" s="1293" t="s">
        <v>464</v>
      </c>
      <c r="HQ57" s="1294"/>
      <c r="HR57" s="1294"/>
      <c r="HS57" s="1294"/>
      <c r="HT57" s="1294"/>
      <c r="HU57" s="1294"/>
      <c r="HV57" s="1294"/>
      <c r="HW57" s="1294"/>
      <c r="HX57" s="1294"/>
      <c r="HY57" s="1294"/>
      <c r="HZ57" s="1294"/>
      <c r="IA57" s="1294"/>
      <c r="IB57" s="1294"/>
      <c r="IC57" s="1384"/>
    </row>
    <row r="58" spans="1:237" s="34" customFormat="1" ht="88.5" customHeight="1" x14ac:dyDescent="0.3">
      <c r="A58" s="1151" t="s">
        <v>614</v>
      </c>
      <c r="B58" s="1152"/>
      <c r="C58" s="1152"/>
      <c r="D58" s="1152"/>
      <c r="E58" s="1152"/>
      <c r="F58" s="1155" t="str">
        <f>'1.1 корр 2016'!B56</f>
        <v>Приобретение и установка программного обеспечения для дистанционного опроса приборов учета электрической энергии. Установка приборов учета электрической энергии на электрических сетях 0.4 кВ (125 шт.), а именно:</v>
      </c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  <c r="AA58" s="1156"/>
      <c r="AB58" s="1156"/>
      <c r="AC58" s="1156"/>
      <c r="AD58" s="1156"/>
      <c r="AE58" s="1156"/>
      <c r="AF58" s="1156"/>
      <c r="AG58" s="1156"/>
      <c r="AH58" s="1156"/>
      <c r="AI58" s="1156"/>
      <c r="AJ58" s="1156"/>
      <c r="AK58" s="1156"/>
      <c r="AL58" s="1156"/>
      <c r="AM58" s="1157"/>
      <c r="AN58" s="1148">
        <v>0</v>
      </c>
      <c r="AO58" s="1149"/>
      <c r="AP58" s="1149"/>
      <c r="AQ58" s="1149"/>
      <c r="AR58" s="1149"/>
      <c r="AS58" s="1149"/>
      <c r="AT58" s="1149"/>
      <c r="AU58" s="1149"/>
      <c r="AV58" s="1149"/>
      <c r="AW58" s="1149"/>
      <c r="AX58" s="1150"/>
      <c r="AY58" s="1164">
        <v>0</v>
      </c>
      <c r="AZ58" s="1165"/>
      <c r="BA58" s="1165"/>
      <c r="BB58" s="1165"/>
      <c r="BC58" s="1165"/>
      <c r="BD58" s="1165"/>
      <c r="BE58" s="1165"/>
      <c r="BF58" s="1165"/>
      <c r="BG58" s="1166"/>
      <c r="BH58" s="1164">
        <f>'1.1 корр 2016'!H56</f>
        <v>9.8379420199999998</v>
      </c>
      <c r="BI58" s="1165"/>
      <c r="BJ58" s="1165"/>
      <c r="BK58" s="1165"/>
      <c r="BL58" s="1165"/>
      <c r="BM58" s="1165"/>
      <c r="BN58" s="1165"/>
      <c r="BO58" s="1165"/>
      <c r="BP58" s="1165"/>
      <c r="BQ58" s="1165"/>
      <c r="BR58" s="1166"/>
      <c r="BS58" s="1148">
        <v>0</v>
      </c>
      <c r="BT58" s="1149"/>
      <c r="BU58" s="1149"/>
      <c r="BV58" s="1149"/>
      <c r="BW58" s="1149"/>
      <c r="BX58" s="1149"/>
      <c r="BY58" s="1149"/>
      <c r="BZ58" s="1149"/>
      <c r="CA58" s="1150"/>
      <c r="CB58" s="1148">
        <v>0</v>
      </c>
      <c r="CC58" s="1149"/>
      <c r="CD58" s="1149"/>
      <c r="CE58" s="1149"/>
      <c r="CF58" s="1149"/>
      <c r="CG58" s="1149"/>
      <c r="CH58" s="1149"/>
      <c r="CI58" s="1149"/>
      <c r="CJ58" s="1149"/>
      <c r="CK58" s="1149"/>
      <c r="CL58" s="1150"/>
      <c r="CM58" s="1148">
        <v>0</v>
      </c>
      <c r="CN58" s="1149"/>
      <c r="CO58" s="1149"/>
      <c r="CP58" s="1149"/>
      <c r="CQ58" s="1149"/>
      <c r="CR58" s="1149"/>
      <c r="CS58" s="1149"/>
      <c r="CT58" s="1149"/>
      <c r="CU58" s="1150"/>
      <c r="CV58" s="1148">
        <v>0</v>
      </c>
      <c r="CW58" s="1149"/>
      <c r="CX58" s="1149"/>
      <c r="CY58" s="1149"/>
      <c r="CZ58" s="1149"/>
      <c r="DA58" s="1149"/>
      <c r="DB58" s="1149"/>
      <c r="DC58" s="1149"/>
      <c r="DD58" s="1149"/>
      <c r="DE58" s="1149"/>
      <c r="DF58" s="1150"/>
      <c r="DG58" s="1148">
        <v>0</v>
      </c>
      <c r="DH58" s="1149"/>
      <c r="DI58" s="1149"/>
      <c r="DJ58" s="1149"/>
      <c r="DK58" s="1149"/>
      <c r="DL58" s="1149"/>
      <c r="DM58" s="1149"/>
      <c r="DN58" s="1149"/>
      <c r="DO58" s="1150"/>
      <c r="DP58" s="1148">
        <v>0</v>
      </c>
      <c r="DQ58" s="1149"/>
      <c r="DR58" s="1149"/>
      <c r="DS58" s="1149"/>
      <c r="DT58" s="1149"/>
      <c r="DU58" s="1149"/>
      <c r="DV58" s="1149"/>
      <c r="DW58" s="1149"/>
      <c r="DX58" s="1149"/>
      <c r="DY58" s="1149"/>
      <c r="DZ58" s="1150"/>
      <c r="EA58" s="1164">
        <f>AY58</f>
        <v>0</v>
      </c>
      <c r="EB58" s="1165"/>
      <c r="EC58" s="1165"/>
      <c r="ED58" s="1165"/>
      <c r="EE58" s="1165"/>
      <c r="EF58" s="1165"/>
      <c r="EG58" s="1165"/>
      <c r="EH58" s="1165"/>
      <c r="EI58" s="1166"/>
      <c r="EJ58" s="1164">
        <f>BH58</f>
        <v>9.8379420199999998</v>
      </c>
      <c r="EK58" s="1165"/>
      <c r="EL58" s="1165"/>
      <c r="EM58" s="1165"/>
      <c r="EN58" s="1165"/>
      <c r="EO58" s="1165"/>
      <c r="EP58" s="1165"/>
      <c r="EQ58" s="1165"/>
      <c r="ER58" s="1165"/>
      <c r="ES58" s="1165"/>
      <c r="ET58" s="1166"/>
      <c r="EU58" s="1164">
        <v>0</v>
      </c>
      <c r="EV58" s="1165"/>
      <c r="EW58" s="1165"/>
      <c r="EX58" s="1165"/>
      <c r="EY58" s="1165"/>
      <c r="EZ58" s="1165"/>
      <c r="FA58" s="1165"/>
      <c r="FB58" s="1165"/>
      <c r="FC58" s="1165"/>
      <c r="FD58" s="1165"/>
      <c r="FE58" s="1165"/>
      <c r="FF58" s="1166"/>
      <c r="FG58" s="1164">
        <f>EU58-EJ58</f>
        <v>-9.8379420199999998</v>
      </c>
      <c r="FH58" s="1165"/>
      <c r="FI58" s="1165"/>
      <c r="FJ58" s="1165"/>
      <c r="FK58" s="1165"/>
      <c r="FL58" s="1165"/>
      <c r="FM58" s="1165"/>
      <c r="FN58" s="1165"/>
      <c r="FO58" s="1166"/>
      <c r="FP58" s="1167">
        <v>1</v>
      </c>
      <c r="FQ58" s="1168"/>
      <c r="FR58" s="1168"/>
      <c r="FS58" s="1168"/>
      <c r="FT58" s="1168"/>
      <c r="FU58" s="1168"/>
      <c r="FV58" s="1169"/>
      <c r="FW58" s="1130" t="s">
        <v>89</v>
      </c>
      <c r="FX58" s="1131"/>
      <c r="FY58" s="1131"/>
      <c r="FZ58" s="1131"/>
      <c r="GA58" s="1131"/>
      <c r="GB58" s="1131"/>
      <c r="GC58" s="1131"/>
      <c r="GD58" s="1131"/>
      <c r="GE58" s="1131"/>
      <c r="GF58" s="1131"/>
      <c r="GG58" s="1131"/>
      <c r="GH58" s="1132"/>
      <c r="GI58" s="1130" t="s">
        <v>89</v>
      </c>
      <c r="GJ58" s="1131"/>
      <c r="GK58" s="1131"/>
      <c r="GL58" s="1131"/>
      <c r="GM58" s="1131"/>
      <c r="GN58" s="1131"/>
      <c r="GO58" s="1131"/>
      <c r="GP58" s="1131"/>
      <c r="GQ58" s="1131"/>
      <c r="GR58" s="1131"/>
      <c r="GS58" s="1131"/>
      <c r="GT58" s="1132"/>
      <c r="GU58" s="1130">
        <v>0</v>
      </c>
      <c r="GV58" s="1131"/>
      <c r="GW58" s="1131"/>
      <c r="GX58" s="1131"/>
      <c r="GY58" s="1131"/>
      <c r="GZ58" s="1131"/>
      <c r="HA58" s="1131"/>
      <c r="HB58" s="1131"/>
      <c r="HC58" s="1131"/>
      <c r="HD58" s="1132"/>
      <c r="HE58" s="1130">
        <f>'1.2.'!AK59</f>
        <v>162</v>
      </c>
      <c r="HF58" s="1131"/>
      <c r="HG58" s="1131"/>
      <c r="HH58" s="1131"/>
      <c r="HI58" s="1131"/>
      <c r="HJ58" s="1131"/>
      <c r="HK58" s="1131"/>
      <c r="HL58" s="1131"/>
      <c r="HM58" s="1131"/>
      <c r="HN58" s="1131" t="s">
        <v>365</v>
      </c>
      <c r="HO58" s="1132"/>
      <c r="HP58" s="1161" t="s">
        <v>773</v>
      </c>
      <c r="HQ58" s="1162"/>
      <c r="HR58" s="1162"/>
      <c r="HS58" s="1162"/>
      <c r="HT58" s="1162"/>
      <c r="HU58" s="1162"/>
      <c r="HV58" s="1162"/>
      <c r="HW58" s="1162"/>
      <c r="HX58" s="1162"/>
      <c r="HY58" s="1162"/>
      <c r="HZ58" s="1162"/>
      <c r="IA58" s="1162"/>
      <c r="IB58" s="1162"/>
      <c r="IC58" s="1163"/>
    </row>
    <row r="59" spans="1:237" s="34" customFormat="1" ht="127.5" customHeight="1" x14ac:dyDescent="0.3">
      <c r="A59" s="1153"/>
      <c r="B59" s="1154"/>
      <c r="C59" s="1154"/>
      <c r="D59" s="1154"/>
      <c r="E59" s="1154"/>
      <c r="F59" s="1171" t="str">
        <f>'1.1 корр 2016'!B57</f>
        <v>а)  установка приборов учета электрической энергии (38 шт) в сторону коттеджей, запитанных от  трансформаторной подстанции № 134-3-2 (4а): трехфазные приборы учета (38 шт) - пер. Любимый, 1, 2, 3, 4, 5, 6, 8, 9, 10; пер. Ухоженный 1, 3, 5, 7, 9, 11, 15; пер. Приусадебный, 2, 4, 5, 6, 7, 8, 9, 10, 11, 13; ул. Утренняя, 4а, 39, 41, 43, 45, 47, 51, 53; ул. Воскресенская, 23, 26, 28, 30;</v>
      </c>
      <c r="G59" s="1172"/>
      <c r="H59" s="1172"/>
      <c r="I59" s="1172"/>
      <c r="J59" s="1172"/>
      <c r="K59" s="1172"/>
      <c r="L59" s="1172"/>
      <c r="M59" s="1172"/>
      <c r="N59" s="1172"/>
      <c r="O59" s="1172"/>
      <c r="P59" s="1172"/>
      <c r="Q59" s="1172"/>
      <c r="R59" s="1172"/>
      <c r="S59" s="1172"/>
      <c r="T59" s="1172"/>
      <c r="U59" s="1172"/>
      <c r="V59" s="1172"/>
      <c r="W59" s="1172"/>
      <c r="X59" s="1172"/>
      <c r="Y59" s="1172"/>
      <c r="Z59" s="1172"/>
      <c r="AA59" s="1172"/>
      <c r="AB59" s="1172"/>
      <c r="AC59" s="1172"/>
      <c r="AD59" s="1172"/>
      <c r="AE59" s="1172"/>
      <c r="AF59" s="1172"/>
      <c r="AG59" s="1172"/>
      <c r="AH59" s="1172"/>
      <c r="AI59" s="1172"/>
      <c r="AJ59" s="1172"/>
      <c r="AK59" s="1172"/>
      <c r="AL59" s="1172"/>
      <c r="AM59" s="1173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8"/>
      <c r="AY59" s="12"/>
      <c r="AZ59" s="13"/>
      <c r="BA59" s="13"/>
      <c r="BB59" s="13"/>
      <c r="BC59" s="13"/>
      <c r="BD59" s="13"/>
      <c r="BE59" s="13"/>
      <c r="BF59" s="13"/>
      <c r="BG59" s="14"/>
      <c r="BH59" s="12"/>
      <c r="BI59" s="13"/>
      <c r="BJ59" s="13"/>
      <c r="BK59" s="13"/>
      <c r="BL59" s="13"/>
      <c r="BM59" s="13"/>
      <c r="BN59" s="13"/>
      <c r="BO59" s="13"/>
      <c r="BP59" s="13"/>
      <c r="BQ59" s="13"/>
      <c r="BR59" s="14"/>
      <c r="BS59" s="6"/>
      <c r="BT59" s="7"/>
      <c r="BU59" s="7"/>
      <c r="BV59" s="7"/>
      <c r="BW59" s="7"/>
      <c r="BX59" s="7"/>
      <c r="BY59" s="7"/>
      <c r="BZ59" s="7"/>
      <c r="CA59" s="8"/>
      <c r="CB59" s="6"/>
      <c r="CC59" s="7"/>
      <c r="CD59" s="7"/>
      <c r="CE59" s="7"/>
      <c r="CF59" s="7"/>
      <c r="CG59" s="7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7"/>
      <c r="CS59" s="7"/>
      <c r="CT59" s="7"/>
      <c r="CU59" s="8"/>
      <c r="CV59" s="6"/>
      <c r="CW59" s="7"/>
      <c r="CX59" s="7"/>
      <c r="CY59" s="7"/>
      <c r="CZ59" s="7"/>
      <c r="DA59" s="7"/>
      <c r="DB59" s="7"/>
      <c r="DC59" s="7"/>
      <c r="DD59" s="7"/>
      <c r="DE59" s="7"/>
      <c r="DF59" s="8"/>
      <c r="DG59" s="6"/>
      <c r="DH59" s="7"/>
      <c r="DI59" s="7"/>
      <c r="DJ59" s="7"/>
      <c r="DK59" s="7"/>
      <c r="DL59" s="7"/>
      <c r="DM59" s="7"/>
      <c r="DN59" s="7"/>
      <c r="DO59" s="8"/>
      <c r="DP59" s="6"/>
      <c r="DQ59" s="7"/>
      <c r="DR59" s="7"/>
      <c r="DS59" s="7"/>
      <c r="DT59" s="7"/>
      <c r="DU59" s="7"/>
      <c r="DV59" s="7"/>
      <c r="DW59" s="7"/>
      <c r="DX59" s="7"/>
      <c r="DY59" s="7"/>
      <c r="DZ59" s="8"/>
      <c r="EA59" s="12"/>
      <c r="EB59" s="13"/>
      <c r="EC59" s="13"/>
      <c r="ED59" s="13"/>
      <c r="EE59" s="13"/>
      <c r="EF59" s="13"/>
      <c r="EG59" s="13"/>
      <c r="EH59" s="13"/>
      <c r="EI59" s="14"/>
      <c r="EJ59" s="12"/>
      <c r="EK59" s="13"/>
      <c r="EL59" s="13"/>
      <c r="EM59" s="13"/>
      <c r="EN59" s="13"/>
      <c r="EO59" s="13"/>
      <c r="EP59" s="13"/>
      <c r="EQ59" s="13"/>
      <c r="ER59" s="13"/>
      <c r="ES59" s="13"/>
      <c r="ET59" s="14"/>
      <c r="EU59" s="12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4"/>
      <c r="FG59" s="12"/>
      <c r="FH59" s="13"/>
      <c r="FI59" s="13"/>
      <c r="FJ59" s="13"/>
      <c r="FK59" s="13"/>
      <c r="FL59" s="13"/>
      <c r="FM59" s="13"/>
      <c r="FN59" s="13"/>
      <c r="FO59" s="14"/>
      <c r="FP59" s="28"/>
      <c r="FQ59" s="29"/>
      <c r="FR59" s="29"/>
      <c r="FS59" s="29"/>
      <c r="FT59" s="29"/>
      <c r="FU59" s="29"/>
      <c r="FV59" s="30"/>
      <c r="FW59" s="18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20"/>
      <c r="GI59" s="18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20"/>
      <c r="GU59" s="18"/>
      <c r="GV59" s="24"/>
      <c r="GW59" s="24"/>
      <c r="GX59" s="24"/>
      <c r="GY59" s="24"/>
      <c r="GZ59" s="24"/>
      <c r="HA59" s="24"/>
      <c r="HB59" s="24"/>
      <c r="HC59" s="24"/>
      <c r="HD59" s="25"/>
      <c r="HE59" s="18"/>
      <c r="HF59" s="19"/>
      <c r="HG59" s="19"/>
      <c r="HH59" s="19"/>
      <c r="HI59" s="19"/>
      <c r="HJ59" s="19"/>
      <c r="HK59" s="19"/>
      <c r="HL59" s="19"/>
      <c r="HM59" s="19"/>
      <c r="HN59" s="19"/>
      <c r="HO59" s="20"/>
      <c r="HP59" s="735"/>
      <c r="HQ59" s="736"/>
      <c r="HR59" s="736"/>
      <c r="HS59" s="736"/>
      <c r="HT59" s="736"/>
      <c r="HU59" s="736"/>
      <c r="HV59" s="736"/>
      <c r="HW59" s="736"/>
      <c r="HX59" s="736"/>
      <c r="HY59" s="736"/>
      <c r="HZ59" s="736"/>
      <c r="IA59" s="736"/>
      <c r="IB59" s="736"/>
      <c r="IC59" s="737"/>
    </row>
    <row r="60" spans="1:237" s="34" customFormat="1" ht="66" customHeight="1" x14ac:dyDescent="0.3">
      <c r="A60" s="1153"/>
      <c r="B60" s="1154"/>
      <c r="C60" s="1154"/>
      <c r="D60" s="1154"/>
      <c r="E60" s="1154"/>
      <c r="F60" s="1171" t="str">
        <f>'1.1 корр 2016'!B58</f>
        <v>б) установка приборов учета электрической энергии (54 шт) в сторону коттеджей, запитанных от  трансформаторной подстанции № 134-3-1(5а): :</v>
      </c>
      <c r="G60" s="1172"/>
      <c r="H60" s="1172"/>
      <c r="I60" s="1172"/>
      <c r="J60" s="1172"/>
      <c r="K60" s="1172"/>
      <c r="L60" s="1172"/>
      <c r="M60" s="1172"/>
      <c r="N60" s="1172"/>
      <c r="O60" s="1172"/>
      <c r="P60" s="1172"/>
      <c r="Q60" s="1172"/>
      <c r="R60" s="1172"/>
      <c r="S60" s="1172"/>
      <c r="T60" s="1172"/>
      <c r="U60" s="1172"/>
      <c r="V60" s="1172"/>
      <c r="W60" s="1172"/>
      <c r="X60" s="1172"/>
      <c r="Y60" s="1172"/>
      <c r="Z60" s="1172"/>
      <c r="AA60" s="1172"/>
      <c r="AB60" s="1172"/>
      <c r="AC60" s="1172"/>
      <c r="AD60" s="1172"/>
      <c r="AE60" s="1172"/>
      <c r="AF60" s="1172"/>
      <c r="AG60" s="1172"/>
      <c r="AH60" s="1172"/>
      <c r="AI60" s="1172"/>
      <c r="AJ60" s="1172"/>
      <c r="AK60" s="1172"/>
      <c r="AL60" s="1172"/>
      <c r="AM60" s="1173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8"/>
      <c r="AY60" s="12"/>
      <c r="AZ60" s="13"/>
      <c r="BA60" s="13"/>
      <c r="BB60" s="13"/>
      <c r="BC60" s="13"/>
      <c r="BD60" s="13"/>
      <c r="BE60" s="13"/>
      <c r="BF60" s="13"/>
      <c r="BG60" s="14"/>
      <c r="BH60" s="12"/>
      <c r="BI60" s="13"/>
      <c r="BJ60" s="13"/>
      <c r="BK60" s="13"/>
      <c r="BL60" s="13"/>
      <c r="BM60" s="13"/>
      <c r="BN60" s="13"/>
      <c r="BO60" s="13"/>
      <c r="BP60" s="13"/>
      <c r="BQ60" s="13"/>
      <c r="BR60" s="14"/>
      <c r="BS60" s="6"/>
      <c r="BT60" s="7"/>
      <c r="BU60" s="7"/>
      <c r="BV60" s="7"/>
      <c r="BW60" s="7"/>
      <c r="BX60" s="7"/>
      <c r="BY60" s="7"/>
      <c r="BZ60" s="7"/>
      <c r="CA60" s="8"/>
      <c r="CB60" s="6"/>
      <c r="CC60" s="7"/>
      <c r="CD60" s="7"/>
      <c r="CE60" s="7"/>
      <c r="CF60" s="7"/>
      <c r="CG60" s="7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7"/>
      <c r="CS60" s="7"/>
      <c r="CT60" s="7"/>
      <c r="CU60" s="8"/>
      <c r="CV60" s="6"/>
      <c r="CW60" s="7"/>
      <c r="CX60" s="7"/>
      <c r="CY60" s="7"/>
      <c r="CZ60" s="7"/>
      <c r="DA60" s="7"/>
      <c r="DB60" s="7"/>
      <c r="DC60" s="7"/>
      <c r="DD60" s="7"/>
      <c r="DE60" s="7"/>
      <c r="DF60" s="8"/>
      <c r="DG60" s="6"/>
      <c r="DH60" s="7"/>
      <c r="DI60" s="7"/>
      <c r="DJ60" s="7"/>
      <c r="DK60" s="7"/>
      <c r="DL60" s="7"/>
      <c r="DM60" s="7"/>
      <c r="DN60" s="7"/>
      <c r="DO60" s="8"/>
      <c r="DP60" s="6"/>
      <c r="DQ60" s="7"/>
      <c r="DR60" s="7"/>
      <c r="DS60" s="7"/>
      <c r="DT60" s="7"/>
      <c r="DU60" s="7"/>
      <c r="DV60" s="7"/>
      <c r="DW60" s="7"/>
      <c r="DX60" s="7"/>
      <c r="DY60" s="7"/>
      <c r="DZ60" s="8"/>
      <c r="EA60" s="12"/>
      <c r="EB60" s="13"/>
      <c r="EC60" s="13"/>
      <c r="ED60" s="13"/>
      <c r="EE60" s="13"/>
      <c r="EF60" s="13"/>
      <c r="EG60" s="13"/>
      <c r="EH60" s="13"/>
      <c r="EI60" s="14"/>
      <c r="EJ60" s="12"/>
      <c r="EK60" s="13"/>
      <c r="EL60" s="13"/>
      <c r="EM60" s="13"/>
      <c r="EN60" s="13"/>
      <c r="EO60" s="13"/>
      <c r="EP60" s="13"/>
      <c r="EQ60" s="13"/>
      <c r="ER60" s="13"/>
      <c r="ES60" s="13"/>
      <c r="ET60" s="14"/>
      <c r="EU60" s="12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4"/>
      <c r="FG60" s="12"/>
      <c r="FH60" s="13"/>
      <c r="FI60" s="13"/>
      <c r="FJ60" s="13"/>
      <c r="FK60" s="13"/>
      <c r="FL60" s="13"/>
      <c r="FM60" s="13"/>
      <c r="FN60" s="13"/>
      <c r="FO60" s="14"/>
      <c r="FP60" s="28"/>
      <c r="FQ60" s="29"/>
      <c r="FR60" s="29"/>
      <c r="FS60" s="29"/>
      <c r="FT60" s="29"/>
      <c r="FU60" s="29"/>
      <c r="FV60" s="30"/>
      <c r="FW60" s="18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20"/>
      <c r="GI60" s="18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20"/>
      <c r="GU60" s="18"/>
      <c r="GV60" s="24"/>
      <c r="GW60" s="24"/>
      <c r="GX60" s="24"/>
      <c r="GY60" s="24"/>
      <c r="GZ60" s="24"/>
      <c r="HA60" s="24"/>
      <c r="HB60" s="24"/>
      <c r="HC60" s="24"/>
      <c r="HD60" s="25"/>
      <c r="HE60" s="18"/>
      <c r="HF60" s="19"/>
      <c r="HG60" s="19"/>
      <c r="HH60" s="19"/>
      <c r="HI60" s="19"/>
      <c r="HJ60" s="19"/>
      <c r="HK60" s="19"/>
      <c r="HL60" s="19"/>
      <c r="HM60" s="19"/>
      <c r="HN60" s="19"/>
      <c r="HO60" s="20"/>
      <c r="HP60" s="735"/>
      <c r="HQ60" s="736"/>
      <c r="HR60" s="736"/>
      <c r="HS60" s="736"/>
      <c r="HT60" s="736"/>
      <c r="HU60" s="736"/>
      <c r="HV60" s="736"/>
      <c r="HW60" s="736"/>
      <c r="HX60" s="736"/>
      <c r="HY60" s="736"/>
      <c r="HZ60" s="736"/>
      <c r="IA60" s="736"/>
      <c r="IB60" s="736"/>
      <c r="IC60" s="737"/>
    </row>
    <row r="61" spans="1:237" s="34" customFormat="1" ht="105" customHeight="1" x14ac:dyDescent="0.3">
      <c r="A61" s="1153"/>
      <c r="B61" s="1154"/>
      <c r="C61" s="1154"/>
      <c r="D61" s="1154"/>
      <c r="E61" s="1154"/>
      <c r="F61" s="1171" t="str">
        <f>'1.1 корр 2016'!B59</f>
        <v xml:space="preserve">• трехфазные приборы учета (53 шт) - пер. Прохладный, 1, 3, 4, 5, 6, 7, 8, 9; пер. Удобный, 2, 3, 4, 5, 6, 8, 9, 10, 11, 12, 14; пер. Ухоженный, 2, 6 , 8, 10, 12; ул. Воскресенская 29, 31, 32, 34, 36, 38, 39, 41; ул. Утренняя, 51, 55, 57, 61, 63; ул. Просторная, 1, 3, 5, 7, 9, 11, 13, 15; ул. Вечерняя, 1, 3 ,5 ,38, 40, 42, 44; ПНС №2; </v>
      </c>
      <c r="G61" s="1172"/>
      <c r="H61" s="1172"/>
      <c r="I61" s="1172"/>
      <c r="J61" s="1172"/>
      <c r="K61" s="1172"/>
      <c r="L61" s="1172"/>
      <c r="M61" s="1172"/>
      <c r="N61" s="1172"/>
      <c r="O61" s="1172"/>
      <c r="P61" s="1172"/>
      <c r="Q61" s="1172"/>
      <c r="R61" s="1172"/>
      <c r="S61" s="1172"/>
      <c r="T61" s="1172"/>
      <c r="U61" s="1172"/>
      <c r="V61" s="1172"/>
      <c r="W61" s="1172"/>
      <c r="X61" s="1172"/>
      <c r="Y61" s="1172"/>
      <c r="Z61" s="1172"/>
      <c r="AA61" s="1172"/>
      <c r="AB61" s="1172"/>
      <c r="AC61" s="1172"/>
      <c r="AD61" s="1172"/>
      <c r="AE61" s="1172"/>
      <c r="AF61" s="1172"/>
      <c r="AG61" s="1172"/>
      <c r="AH61" s="1172"/>
      <c r="AI61" s="1172"/>
      <c r="AJ61" s="1172"/>
      <c r="AK61" s="1172"/>
      <c r="AL61" s="1172"/>
      <c r="AM61" s="1173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8"/>
      <c r="AY61" s="12"/>
      <c r="AZ61" s="13"/>
      <c r="BA61" s="13"/>
      <c r="BB61" s="13"/>
      <c r="BC61" s="13"/>
      <c r="BD61" s="13"/>
      <c r="BE61" s="13"/>
      <c r="BF61" s="13"/>
      <c r="BG61" s="14"/>
      <c r="BH61" s="12"/>
      <c r="BI61" s="13"/>
      <c r="BJ61" s="13"/>
      <c r="BK61" s="13"/>
      <c r="BL61" s="13"/>
      <c r="BM61" s="13"/>
      <c r="BN61" s="13"/>
      <c r="BO61" s="13"/>
      <c r="BP61" s="13"/>
      <c r="BQ61" s="13"/>
      <c r="BR61" s="14"/>
      <c r="BS61" s="6"/>
      <c r="BT61" s="7"/>
      <c r="BU61" s="7"/>
      <c r="BV61" s="7"/>
      <c r="BW61" s="7"/>
      <c r="BX61" s="7"/>
      <c r="BY61" s="7"/>
      <c r="BZ61" s="7"/>
      <c r="CA61" s="8"/>
      <c r="CB61" s="6"/>
      <c r="CC61" s="7"/>
      <c r="CD61" s="7"/>
      <c r="CE61" s="7"/>
      <c r="CF61" s="7"/>
      <c r="CG61" s="7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7"/>
      <c r="CS61" s="7"/>
      <c r="CT61" s="7"/>
      <c r="CU61" s="8"/>
      <c r="CV61" s="6"/>
      <c r="CW61" s="7"/>
      <c r="CX61" s="7"/>
      <c r="CY61" s="7"/>
      <c r="CZ61" s="7"/>
      <c r="DA61" s="7"/>
      <c r="DB61" s="7"/>
      <c r="DC61" s="7"/>
      <c r="DD61" s="7"/>
      <c r="DE61" s="7"/>
      <c r="DF61" s="8"/>
      <c r="DG61" s="6"/>
      <c r="DH61" s="7"/>
      <c r="DI61" s="7"/>
      <c r="DJ61" s="7"/>
      <c r="DK61" s="7"/>
      <c r="DL61" s="7"/>
      <c r="DM61" s="7"/>
      <c r="DN61" s="7"/>
      <c r="DO61" s="8"/>
      <c r="DP61" s="6"/>
      <c r="DQ61" s="7"/>
      <c r="DR61" s="7"/>
      <c r="DS61" s="7"/>
      <c r="DT61" s="7"/>
      <c r="DU61" s="7"/>
      <c r="DV61" s="7"/>
      <c r="DW61" s="7"/>
      <c r="DX61" s="7"/>
      <c r="DY61" s="7"/>
      <c r="DZ61" s="8"/>
      <c r="EA61" s="12"/>
      <c r="EB61" s="13"/>
      <c r="EC61" s="13"/>
      <c r="ED61" s="13"/>
      <c r="EE61" s="13"/>
      <c r="EF61" s="13"/>
      <c r="EG61" s="13"/>
      <c r="EH61" s="13"/>
      <c r="EI61" s="14"/>
      <c r="EJ61" s="12"/>
      <c r="EK61" s="13"/>
      <c r="EL61" s="13"/>
      <c r="EM61" s="13"/>
      <c r="EN61" s="13"/>
      <c r="EO61" s="13"/>
      <c r="EP61" s="13"/>
      <c r="EQ61" s="13"/>
      <c r="ER61" s="13"/>
      <c r="ES61" s="13"/>
      <c r="ET61" s="14"/>
      <c r="EU61" s="12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4"/>
      <c r="FG61" s="12"/>
      <c r="FH61" s="13"/>
      <c r="FI61" s="13"/>
      <c r="FJ61" s="13"/>
      <c r="FK61" s="13"/>
      <c r="FL61" s="13"/>
      <c r="FM61" s="13"/>
      <c r="FN61" s="13"/>
      <c r="FO61" s="14"/>
      <c r="FP61" s="28"/>
      <c r="FQ61" s="29"/>
      <c r="FR61" s="29"/>
      <c r="FS61" s="29"/>
      <c r="FT61" s="29"/>
      <c r="FU61" s="29"/>
      <c r="FV61" s="30"/>
      <c r="FW61" s="18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20"/>
      <c r="GI61" s="18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20"/>
      <c r="GU61" s="18"/>
      <c r="GV61" s="24"/>
      <c r="GW61" s="24"/>
      <c r="GX61" s="24"/>
      <c r="GY61" s="24"/>
      <c r="GZ61" s="24"/>
      <c r="HA61" s="24"/>
      <c r="HB61" s="24"/>
      <c r="HC61" s="24"/>
      <c r="HD61" s="25"/>
      <c r="HE61" s="18"/>
      <c r="HF61" s="19"/>
      <c r="HG61" s="19"/>
      <c r="HH61" s="19"/>
      <c r="HI61" s="19"/>
      <c r="HJ61" s="19"/>
      <c r="HK61" s="19"/>
      <c r="HL61" s="19"/>
      <c r="HM61" s="19"/>
      <c r="HN61" s="19"/>
      <c r="HO61" s="20"/>
      <c r="HP61" s="735"/>
      <c r="HQ61" s="736"/>
      <c r="HR61" s="736"/>
      <c r="HS61" s="736"/>
      <c r="HT61" s="736"/>
      <c r="HU61" s="736"/>
      <c r="HV61" s="736"/>
      <c r="HW61" s="736"/>
      <c r="HX61" s="736"/>
      <c r="HY61" s="736"/>
      <c r="HZ61" s="736"/>
      <c r="IA61" s="736"/>
      <c r="IB61" s="736"/>
      <c r="IC61" s="737"/>
    </row>
    <row r="62" spans="1:237" s="34" customFormat="1" ht="24.75" customHeight="1" x14ac:dyDescent="0.3">
      <c r="A62" s="1153"/>
      <c r="B62" s="1154"/>
      <c r="C62" s="1154"/>
      <c r="D62" s="1154"/>
      <c r="E62" s="1154"/>
      <c r="F62" s="1171" t="str">
        <f>'1.1 корр 2016'!B60</f>
        <v xml:space="preserve">• однофазные приборы учета (1 шт)- б/а; </v>
      </c>
      <c r="G62" s="1172"/>
      <c r="H62" s="1172"/>
      <c r="I62" s="1172"/>
      <c r="J62" s="1172"/>
      <c r="K62" s="1172"/>
      <c r="L62" s="1172"/>
      <c r="M62" s="1172"/>
      <c r="N62" s="1172"/>
      <c r="O62" s="1172"/>
      <c r="P62" s="1172"/>
      <c r="Q62" s="1172"/>
      <c r="R62" s="1172"/>
      <c r="S62" s="1172"/>
      <c r="T62" s="1172"/>
      <c r="U62" s="1172"/>
      <c r="V62" s="1172"/>
      <c r="W62" s="1172"/>
      <c r="X62" s="1172"/>
      <c r="Y62" s="1172"/>
      <c r="Z62" s="1172"/>
      <c r="AA62" s="1172"/>
      <c r="AB62" s="1172"/>
      <c r="AC62" s="1172"/>
      <c r="AD62" s="1172"/>
      <c r="AE62" s="1172"/>
      <c r="AF62" s="1172"/>
      <c r="AG62" s="1172"/>
      <c r="AH62" s="1172"/>
      <c r="AI62" s="1172"/>
      <c r="AJ62" s="1172"/>
      <c r="AK62" s="1172"/>
      <c r="AL62" s="1172"/>
      <c r="AM62" s="1173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8"/>
      <c r="AY62" s="12"/>
      <c r="AZ62" s="13"/>
      <c r="BA62" s="13"/>
      <c r="BB62" s="13"/>
      <c r="BC62" s="13"/>
      <c r="BD62" s="13"/>
      <c r="BE62" s="13"/>
      <c r="BF62" s="13"/>
      <c r="BG62" s="14"/>
      <c r="BH62" s="12"/>
      <c r="BI62" s="13"/>
      <c r="BJ62" s="13"/>
      <c r="BK62" s="13"/>
      <c r="BL62" s="13"/>
      <c r="BM62" s="13"/>
      <c r="BN62" s="13"/>
      <c r="BO62" s="13"/>
      <c r="BP62" s="13"/>
      <c r="BQ62" s="13"/>
      <c r="BR62" s="14"/>
      <c r="BS62" s="6"/>
      <c r="BT62" s="7"/>
      <c r="BU62" s="7"/>
      <c r="BV62" s="7"/>
      <c r="BW62" s="7"/>
      <c r="BX62" s="7"/>
      <c r="BY62" s="7"/>
      <c r="BZ62" s="7"/>
      <c r="CA62" s="8"/>
      <c r="CB62" s="6"/>
      <c r="CC62" s="7"/>
      <c r="CD62" s="7"/>
      <c r="CE62" s="7"/>
      <c r="CF62" s="7"/>
      <c r="CG62" s="7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7"/>
      <c r="CS62" s="7"/>
      <c r="CT62" s="7"/>
      <c r="CU62" s="8"/>
      <c r="CV62" s="6"/>
      <c r="CW62" s="7"/>
      <c r="CX62" s="7"/>
      <c r="CY62" s="7"/>
      <c r="CZ62" s="7"/>
      <c r="DA62" s="7"/>
      <c r="DB62" s="7"/>
      <c r="DC62" s="7"/>
      <c r="DD62" s="7"/>
      <c r="DE62" s="7"/>
      <c r="DF62" s="8"/>
      <c r="DG62" s="6"/>
      <c r="DH62" s="7"/>
      <c r="DI62" s="7"/>
      <c r="DJ62" s="7"/>
      <c r="DK62" s="7"/>
      <c r="DL62" s="7"/>
      <c r="DM62" s="7"/>
      <c r="DN62" s="7"/>
      <c r="DO62" s="8"/>
      <c r="DP62" s="6"/>
      <c r="DQ62" s="7"/>
      <c r="DR62" s="7"/>
      <c r="DS62" s="7"/>
      <c r="DT62" s="7"/>
      <c r="DU62" s="7"/>
      <c r="DV62" s="7"/>
      <c r="DW62" s="7"/>
      <c r="DX62" s="7"/>
      <c r="DY62" s="7"/>
      <c r="DZ62" s="8"/>
      <c r="EA62" s="12"/>
      <c r="EB62" s="13"/>
      <c r="EC62" s="13"/>
      <c r="ED62" s="13"/>
      <c r="EE62" s="13"/>
      <c r="EF62" s="13"/>
      <c r="EG62" s="13"/>
      <c r="EH62" s="13"/>
      <c r="EI62" s="14"/>
      <c r="EJ62" s="12"/>
      <c r="EK62" s="13"/>
      <c r="EL62" s="13"/>
      <c r="EM62" s="13"/>
      <c r="EN62" s="13"/>
      <c r="EO62" s="13"/>
      <c r="EP62" s="13"/>
      <c r="EQ62" s="13"/>
      <c r="ER62" s="13"/>
      <c r="ES62" s="13"/>
      <c r="ET62" s="14"/>
      <c r="EU62" s="12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4"/>
      <c r="FG62" s="12"/>
      <c r="FH62" s="13"/>
      <c r="FI62" s="13"/>
      <c r="FJ62" s="13"/>
      <c r="FK62" s="13"/>
      <c r="FL62" s="13"/>
      <c r="FM62" s="13"/>
      <c r="FN62" s="13"/>
      <c r="FO62" s="14"/>
      <c r="FP62" s="28"/>
      <c r="FQ62" s="29"/>
      <c r="FR62" s="29"/>
      <c r="FS62" s="29"/>
      <c r="FT62" s="29"/>
      <c r="FU62" s="29"/>
      <c r="FV62" s="30"/>
      <c r="FW62" s="18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20"/>
      <c r="GI62" s="18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20"/>
      <c r="GU62" s="18"/>
      <c r="GV62" s="24"/>
      <c r="GW62" s="24"/>
      <c r="GX62" s="24"/>
      <c r="GY62" s="24"/>
      <c r="GZ62" s="24"/>
      <c r="HA62" s="24"/>
      <c r="HB62" s="24"/>
      <c r="HC62" s="24"/>
      <c r="HD62" s="25"/>
      <c r="HE62" s="18"/>
      <c r="HF62" s="19"/>
      <c r="HG62" s="19"/>
      <c r="HH62" s="19"/>
      <c r="HI62" s="19"/>
      <c r="HJ62" s="19"/>
      <c r="HK62" s="19"/>
      <c r="HL62" s="19"/>
      <c r="HM62" s="19"/>
      <c r="HN62" s="19"/>
      <c r="HO62" s="20"/>
      <c r="HP62" s="735"/>
      <c r="HQ62" s="736"/>
      <c r="HR62" s="736"/>
      <c r="HS62" s="736"/>
      <c r="HT62" s="736"/>
      <c r="HU62" s="736"/>
      <c r="HV62" s="736"/>
      <c r="HW62" s="736"/>
      <c r="HX62" s="736"/>
      <c r="HY62" s="736"/>
      <c r="HZ62" s="736"/>
      <c r="IA62" s="736"/>
      <c r="IB62" s="736"/>
      <c r="IC62" s="737"/>
    </row>
    <row r="63" spans="1:237" s="34" customFormat="1" ht="64.5" customHeight="1" x14ac:dyDescent="0.3">
      <c r="A63" s="1153"/>
      <c r="B63" s="1154"/>
      <c r="C63" s="1154"/>
      <c r="D63" s="1154"/>
      <c r="E63" s="1154"/>
      <c r="F63" s="1171" t="str">
        <f>'1.1 корр 2016'!B61</f>
        <v xml:space="preserve">в) установка приборов учета электрической энергии (33 шт) в сторону коттеджей, запитанных от  трансформаторной подстанции № 134-8-2 (1а): </v>
      </c>
      <c r="G63" s="1172"/>
      <c r="H63" s="1172"/>
      <c r="I63" s="1172"/>
      <c r="J63" s="1172"/>
      <c r="K63" s="1172"/>
      <c r="L63" s="1172"/>
      <c r="M63" s="1172"/>
      <c r="N63" s="1172"/>
      <c r="O63" s="1172"/>
      <c r="P63" s="1172"/>
      <c r="Q63" s="1172"/>
      <c r="R63" s="1172"/>
      <c r="S63" s="1172"/>
      <c r="T63" s="1172"/>
      <c r="U63" s="1172"/>
      <c r="V63" s="1172"/>
      <c r="W63" s="1172"/>
      <c r="X63" s="1172"/>
      <c r="Y63" s="1172"/>
      <c r="Z63" s="1172"/>
      <c r="AA63" s="1172"/>
      <c r="AB63" s="1172"/>
      <c r="AC63" s="1172"/>
      <c r="AD63" s="1172"/>
      <c r="AE63" s="1172"/>
      <c r="AF63" s="1172"/>
      <c r="AG63" s="1172"/>
      <c r="AH63" s="1172"/>
      <c r="AI63" s="1172"/>
      <c r="AJ63" s="1172"/>
      <c r="AK63" s="1172"/>
      <c r="AL63" s="1172"/>
      <c r="AM63" s="1173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8"/>
      <c r="AY63" s="12"/>
      <c r="AZ63" s="13"/>
      <c r="BA63" s="13"/>
      <c r="BB63" s="13"/>
      <c r="BC63" s="13"/>
      <c r="BD63" s="13"/>
      <c r="BE63" s="13"/>
      <c r="BF63" s="13"/>
      <c r="BG63" s="14"/>
      <c r="BH63" s="12"/>
      <c r="BI63" s="13"/>
      <c r="BJ63" s="13"/>
      <c r="BK63" s="13"/>
      <c r="BL63" s="13"/>
      <c r="BM63" s="13"/>
      <c r="BN63" s="13"/>
      <c r="BO63" s="13"/>
      <c r="BP63" s="13"/>
      <c r="BQ63" s="13"/>
      <c r="BR63" s="14"/>
      <c r="BS63" s="6"/>
      <c r="BT63" s="7"/>
      <c r="BU63" s="7"/>
      <c r="BV63" s="7"/>
      <c r="BW63" s="7"/>
      <c r="BX63" s="7"/>
      <c r="BY63" s="7"/>
      <c r="BZ63" s="7"/>
      <c r="CA63" s="8"/>
      <c r="CB63" s="6"/>
      <c r="CC63" s="7"/>
      <c r="CD63" s="7"/>
      <c r="CE63" s="7"/>
      <c r="CF63" s="7"/>
      <c r="CG63" s="7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7"/>
      <c r="CS63" s="7"/>
      <c r="CT63" s="7"/>
      <c r="CU63" s="8"/>
      <c r="CV63" s="6"/>
      <c r="CW63" s="7"/>
      <c r="CX63" s="7"/>
      <c r="CY63" s="7"/>
      <c r="CZ63" s="7"/>
      <c r="DA63" s="7"/>
      <c r="DB63" s="7"/>
      <c r="DC63" s="7"/>
      <c r="DD63" s="7"/>
      <c r="DE63" s="7"/>
      <c r="DF63" s="8"/>
      <c r="DG63" s="6"/>
      <c r="DH63" s="7"/>
      <c r="DI63" s="7"/>
      <c r="DJ63" s="7"/>
      <c r="DK63" s="7"/>
      <c r="DL63" s="7"/>
      <c r="DM63" s="7"/>
      <c r="DN63" s="7"/>
      <c r="DO63" s="8"/>
      <c r="DP63" s="6"/>
      <c r="DQ63" s="7"/>
      <c r="DR63" s="7"/>
      <c r="DS63" s="7"/>
      <c r="DT63" s="7"/>
      <c r="DU63" s="7"/>
      <c r="DV63" s="7"/>
      <c r="DW63" s="7"/>
      <c r="DX63" s="7"/>
      <c r="DY63" s="7"/>
      <c r="DZ63" s="8"/>
      <c r="EA63" s="12"/>
      <c r="EB63" s="13"/>
      <c r="EC63" s="13"/>
      <c r="ED63" s="13"/>
      <c r="EE63" s="13"/>
      <c r="EF63" s="13"/>
      <c r="EG63" s="13"/>
      <c r="EH63" s="13"/>
      <c r="EI63" s="14"/>
      <c r="EJ63" s="12"/>
      <c r="EK63" s="13"/>
      <c r="EL63" s="13"/>
      <c r="EM63" s="13"/>
      <c r="EN63" s="13"/>
      <c r="EO63" s="13"/>
      <c r="EP63" s="13"/>
      <c r="EQ63" s="13"/>
      <c r="ER63" s="13"/>
      <c r="ES63" s="13"/>
      <c r="ET63" s="14"/>
      <c r="EU63" s="12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4"/>
      <c r="FG63" s="12"/>
      <c r="FH63" s="13"/>
      <c r="FI63" s="13"/>
      <c r="FJ63" s="13"/>
      <c r="FK63" s="13"/>
      <c r="FL63" s="13"/>
      <c r="FM63" s="13"/>
      <c r="FN63" s="13"/>
      <c r="FO63" s="14"/>
      <c r="FP63" s="28"/>
      <c r="FQ63" s="29"/>
      <c r="FR63" s="29"/>
      <c r="FS63" s="29"/>
      <c r="FT63" s="29"/>
      <c r="FU63" s="29"/>
      <c r="FV63" s="30"/>
      <c r="FW63" s="18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20"/>
      <c r="GI63" s="18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20"/>
      <c r="GU63" s="18"/>
      <c r="GV63" s="24"/>
      <c r="GW63" s="24"/>
      <c r="GX63" s="24"/>
      <c r="GY63" s="24"/>
      <c r="GZ63" s="24"/>
      <c r="HA63" s="24"/>
      <c r="HB63" s="24"/>
      <c r="HC63" s="24"/>
      <c r="HD63" s="25"/>
      <c r="HE63" s="18"/>
      <c r="HF63" s="19"/>
      <c r="HG63" s="19"/>
      <c r="HH63" s="19"/>
      <c r="HI63" s="19"/>
      <c r="HJ63" s="19"/>
      <c r="HK63" s="19"/>
      <c r="HL63" s="19"/>
      <c r="HM63" s="19"/>
      <c r="HN63" s="19"/>
      <c r="HO63" s="20"/>
      <c r="HP63" s="735"/>
      <c r="HQ63" s="736"/>
      <c r="HR63" s="736"/>
      <c r="HS63" s="736"/>
      <c r="HT63" s="736"/>
      <c r="HU63" s="736"/>
      <c r="HV63" s="736"/>
      <c r="HW63" s="736"/>
      <c r="HX63" s="736"/>
      <c r="HY63" s="736"/>
      <c r="HZ63" s="736"/>
      <c r="IA63" s="736"/>
      <c r="IB63" s="736"/>
      <c r="IC63" s="737"/>
    </row>
    <row r="64" spans="1:237" s="34" customFormat="1" x14ac:dyDescent="0.3">
      <c r="A64" s="1153"/>
      <c r="B64" s="1154"/>
      <c r="C64" s="1154"/>
      <c r="D64" s="1154"/>
      <c r="E64" s="1154"/>
      <c r="F64" s="1171" t="str">
        <f>'1.1 корр 2016'!B62</f>
        <v>• однофазные приборы учета (1 шт) - Вагончик;</v>
      </c>
      <c r="G64" s="1172"/>
      <c r="H64" s="1172"/>
      <c r="I64" s="1172"/>
      <c r="J64" s="1172"/>
      <c r="K64" s="1172"/>
      <c r="L64" s="1172"/>
      <c r="M64" s="1172"/>
      <c r="N64" s="1172"/>
      <c r="O64" s="1172"/>
      <c r="P64" s="1172"/>
      <c r="Q64" s="1172"/>
      <c r="R64" s="1172"/>
      <c r="S64" s="1172"/>
      <c r="T64" s="1172"/>
      <c r="U64" s="1172"/>
      <c r="V64" s="1172"/>
      <c r="W64" s="1172"/>
      <c r="X64" s="1172"/>
      <c r="Y64" s="1172"/>
      <c r="Z64" s="1172"/>
      <c r="AA64" s="1172"/>
      <c r="AB64" s="1172"/>
      <c r="AC64" s="1172"/>
      <c r="AD64" s="1172"/>
      <c r="AE64" s="1172"/>
      <c r="AF64" s="1172"/>
      <c r="AG64" s="1172"/>
      <c r="AH64" s="1172"/>
      <c r="AI64" s="1172"/>
      <c r="AJ64" s="1172"/>
      <c r="AK64" s="1172"/>
      <c r="AL64" s="1172"/>
      <c r="AM64" s="1173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8"/>
      <c r="AY64" s="12"/>
      <c r="AZ64" s="13"/>
      <c r="BA64" s="13"/>
      <c r="BB64" s="13"/>
      <c r="BC64" s="13"/>
      <c r="BD64" s="13"/>
      <c r="BE64" s="13"/>
      <c r="BF64" s="13"/>
      <c r="BG64" s="14"/>
      <c r="BH64" s="12"/>
      <c r="BI64" s="13"/>
      <c r="BJ64" s="13"/>
      <c r="BK64" s="13"/>
      <c r="BL64" s="13"/>
      <c r="BM64" s="13"/>
      <c r="BN64" s="13"/>
      <c r="BO64" s="13"/>
      <c r="BP64" s="13"/>
      <c r="BQ64" s="13"/>
      <c r="BR64" s="14"/>
      <c r="BS64" s="6"/>
      <c r="BT64" s="7"/>
      <c r="BU64" s="7"/>
      <c r="BV64" s="7"/>
      <c r="BW64" s="7"/>
      <c r="BX64" s="7"/>
      <c r="BY64" s="7"/>
      <c r="BZ64" s="7"/>
      <c r="CA64" s="8"/>
      <c r="CB64" s="6"/>
      <c r="CC64" s="7"/>
      <c r="CD64" s="7"/>
      <c r="CE64" s="7"/>
      <c r="CF64" s="7"/>
      <c r="CG64" s="7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7"/>
      <c r="CS64" s="7"/>
      <c r="CT64" s="7"/>
      <c r="CU64" s="8"/>
      <c r="CV64" s="6"/>
      <c r="CW64" s="7"/>
      <c r="CX64" s="7"/>
      <c r="CY64" s="7"/>
      <c r="CZ64" s="7"/>
      <c r="DA64" s="7"/>
      <c r="DB64" s="7"/>
      <c r="DC64" s="7"/>
      <c r="DD64" s="7"/>
      <c r="DE64" s="7"/>
      <c r="DF64" s="8"/>
      <c r="DG64" s="6"/>
      <c r="DH64" s="7"/>
      <c r="DI64" s="7"/>
      <c r="DJ64" s="7"/>
      <c r="DK64" s="7"/>
      <c r="DL64" s="7"/>
      <c r="DM64" s="7"/>
      <c r="DN64" s="7"/>
      <c r="DO64" s="8"/>
      <c r="DP64" s="6"/>
      <c r="DQ64" s="7"/>
      <c r="DR64" s="7"/>
      <c r="DS64" s="7"/>
      <c r="DT64" s="7"/>
      <c r="DU64" s="7"/>
      <c r="DV64" s="7"/>
      <c r="DW64" s="7"/>
      <c r="DX64" s="7"/>
      <c r="DY64" s="7"/>
      <c r="DZ64" s="8"/>
      <c r="EA64" s="12"/>
      <c r="EB64" s="13"/>
      <c r="EC64" s="13"/>
      <c r="ED64" s="13"/>
      <c r="EE64" s="13"/>
      <c r="EF64" s="13"/>
      <c r="EG64" s="13"/>
      <c r="EH64" s="13"/>
      <c r="EI64" s="14"/>
      <c r="EJ64" s="12"/>
      <c r="EK64" s="13"/>
      <c r="EL64" s="13"/>
      <c r="EM64" s="13"/>
      <c r="EN64" s="13"/>
      <c r="EO64" s="13"/>
      <c r="EP64" s="13"/>
      <c r="EQ64" s="13"/>
      <c r="ER64" s="13"/>
      <c r="ES64" s="13"/>
      <c r="ET64" s="14"/>
      <c r="EU64" s="12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4"/>
      <c r="FG64" s="12"/>
      <c r="FH64" s="13"/>
      <c r="FI64" s="13"/>
      <c r="FJ64" s="13"/>
      <c r="FK64" s="13"/>
      <c r="FL64" s="13"/>
      <c r="FM64" s="13"/>
      <c r="FN64" s="13"/>
      <c r="FO64" s="14"/>
      <c r="FP64" s="28"/>
      <c r="FQ64" s="29"/>
      <c r="FR64" s="29"/>
      <c r="FS64" s="29"/>
      <c r="FT64" s="29"/>
      <c r="FU64" s="29"/>
      <c r="FV64" s="30"/>
      <c r="FW64" s="18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20"/>
      <c r="GI64" s="18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20"/>
      <c r="GU64" s="18"/>
      <c r="GV64" s="24"/>
      <c r="GW64" s="24"/>
      <c r="GX64" s="24"/>
      <c r="GY64" s="24"/>
      <c r="GZ64" s="24"/>
      <c r="HA64" s="24"/>
      <c r="HB64" s="24"/>
      <c r="HC64" s="24"/>
      <c r="HD64" s="25"/>
      <c r="HE64" s="18"/>
      <c r="HF64" s="19"/>
      <c r="HG64" s="19"/>
      <c r="HH64" s="19"/>
      <c r="HI64" s="19"/>
      <c r="HJ64" s="19"/>
      <c r="HK64" s="19"/>
      <c r="HL64" s="19"/>
      <c r="HM64" s="19"/>
      <c r="HN64" s="19"/>
      <c r="HO64" s="20"/>
      <c r="HP64" s="735"/>
      <c r="HQ64" s="736"/>
      <c r="HR64" s="736"/>
      <c r="HS64" s="736"/>
      <c r="HT64" s="736"/>
      <c r="HU64" s="736"/>
      <c r="HV64" s="736"/>
      <c r="HW64" s="736"/>
      <c r="HX64" s="736"/>
      <c r="HY64" s="736"/>
      <c r="HZ64" s="736"/>
      <c r="IA64" s="736"/>
      <c r="IB64" s="736"/>
      <c r="IC64" s="737"/>
    </row>
    <row r="65" spans="1:240" s="34" customFormat="1" ht="84" customHeight="1" x14ac:dyDescent="0.3">
      <c r="A65" s="1153"/>
      <c r="B65" s="1154"/>
      <c r="C65" s="1154"/>
      <c r="D65" s="1154"/>
      <c r="E65" s="1154"/>
      <c r="F65" s="1171" t="str">
        <f>'1.1 корр 2016'!B63</f>
        <v>• трехфазные приборы учета (32 шт) - ул. Вечерняя, 6, 8, 10, 10а, 12, 12а, 14, 16, 18, 20; ул. Звездная, 48, 50, 51; ул. Утренняя, 1, 3, 5, 7, 7а, 9, 9а, 11, 13; ул. Южная, 2, 4; ул. Воскресенская, 1, 2, 3; ул. Ясная - 2шт; ул. 2-й проезд, 1; ПНС; Павильон;</v>
      </c>
      <c r="G65" s="1172"/>
      <c r="H65" s="1172"/>
      <c r="I65" s="1172"/>
      <c r="J65" s="1172"/>
      <c r="K65" s="1172"/>
      <c r="L65" s="1172"/>
      <c r="M65" s="1172"/>
      <c r="N65" s="1172"/>
      <c r="O65" s="1172"/>
      <c r="P65" s="1172"/>
      <c r="Q65" s="1172"/>
      <c r="R65" s="1172"/>
      <c r="S65" s="1172"/>
      <c r="T65" s="1172"/>
      <c r="U65" s="1172"/>
      <c r="V65" s="1172"/>
      <c r="W65" s="1172"/>
      <c r="X65" s="1172"/>
      <c r="Y65" s="1172"/>
      <c r="Z65" s="1172"/>
      <c r="AA65" s="1172"/>
      <c r="AB65" s="1172"/>
      <c r="AC65" s="1172"/>
      <c r="AD65" s="1172"/>
      <c r="AE65" s="1172"/>
      <c r="AF65" s="1172"/>
      <c r="AG65" s="1172"/>
      <c r="AH65" s="1172"/>
      <c r="AI65" s="1172"/>
      <c r="AJ65" s="1172"/>
      <c r="AK65" s="1172"/>
      <c r="AL65" s="1172"/>
      <c r="AM65" s="1173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8"/>
      <c r="AY65" s="12"/>
      <c r="AZ65" s="13"/>
      <c r="BA65" s="13"/>
      <c r="BB65" s="13"/>
      <c r="BC65" s="13"/>
      <c r="BD65" s="13"/>
      <c r="BE65" s="13"/>
      <c r="BF65" s="13"/>
      <c r="BG65" s="14"/>
      <c r="BH65" s="12"/>
      <c r="BI65" s="13"/>
      <c r="BJ65" s="13"/>
      <c r="BK65" s="13"/>
      <c r="BL65" s="13"/>
      <c r="BM65" s="13"/>
      <c r="BN65" s="13"/>
      <c r="BO65" s="13"/>
      <c r="BP65" s="13"/>
      <c r="BQ65" s="13"/>
      <c r="BR65" s="14"/>
      <c r="BS65" s="6"/>
      <c r="BT65" s="7"/>
      <c r="BU65" s="7"/>
      <c r="BV65" s="7"/>
      <c r="BW65" s="7"/>
      <c r="BX65" s="7"/>
      <c r="BY65" s="7"/>
      <c r="BZ65" s="7"/>
      <c r="CA65" s="8"/>
      <c r="CB65" s="6"/>
      <c r="CC65" s="7"/>
      <c r="CD65" s="7"/>
      <c r="CE65" s="7"/>
      <c r="CF65" s="7"/>
      <c r="CG65" s="7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7"/>
      <c r="CS65" s="7"/>
      <c r="CT65" s="7"/>
      <c r="CU65" s="8"/>
      <c r="CV65" s="6"/>
      <c r="CW65" s="7"/>
      <c r="CX65" s="7"/>
      <c r="CY65" s="7"/>
      <c r="CZ65" s="7"/>
      <c r="DA65" s="7"/>
      <c r="DB65" s="7"/>
      <c r="DC65" s="7"/>
      <c r="DD65" s="7"/>
      <c r="DE65" s="7"/>
      <c r="DF65" s="8"/>
      <c r="DG65" s="6"/>
      <c r="DH65" s="7"/>
      <c r="DI65" s="7"/>
      <c r="DJ65" s="7"/>
      <c r="DK65" s="7"/>
      <c r="DL65" s="7"/>
      <c r="DM65" s="7"/>
      <c r="DN65" s="7"/>
      <c r="DO65" s="8"/>
      <c r="DP65" s="6"/>
      <c r="DQ65" s="7"/>
      <c r="DR65" s="7"/>
      <c r="DS65" s="7"/>
      <c r="DT65" s="7"/>
      <c r="DU65" s="7"/>
      <c r="DV65" s="7"/>
      <c r="DW65" s="7"/>
      <c r="DX65" s="7"/>
      <c r="DY65" s="7"/>
      <c r="DZ65" s="8"/>
      <c r="EA65" s="12"/>
      <c r="EB65" s="13"/>
      <c r="EC65" s="13"/>
      <c r="ED65" s="13"/>
      <c r="EE65" s="13"/>
      <c r="EF65" s="13"/>
      <c r="EG65" s="13"/>
      <c r="EH65" s="13"/>
      <c r="EI65" s="14"/>
      <c r="EJ65" s="12"/>
      <c r="EK65" s="13"/>
      <c r="EL65" s="13"/>
      <c r="EM65" s="13"/>
      <c r="EN65" s="13"/>
      <c r="EO65" s="13"/>
      <c r="EP65" s="13"/>
      <c r="EQ65" s="13"/>
      <c r="ER65" s="13"/>
      <c r="ES65" s="13"/>
      <c r="ET65" s="14"/>
      <c r="EU65" s="12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4"/>
      <c r="FG65" s="12"/>
      <c r="FH65" s="13"/>
      <c r="FI65" s="13"/>
      <c r="FJ65" s="13"/>
      <c r="FK65" s="13"/>
      <c r="FL65" s="13"/>
      <c r="FM65" s="13"/>
      <c r="FN65" s="13"/>
      <c r="FO65" s="14"/>
      <c r="FP65" s="28"/>
      <c r="FQ65" s="29"/>
      <c r="FR65" s="29"/>
      <c r="FS65" s="29"/>
      <c r="FT65" s="29"/>
      <c r="FU65" s="29"/>
      <c r="FV65" s="30"/>
      <c r="FW65" s="18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20"/>
      <c r="GI65" s="18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20"/>
      <c r="GU65" s="18"/>
      <c r="GV65" s="24"/>
      <c r="GW65" s="24"/>
      <c r="GX65" s="24"/>
      <c r="GY65" s="24"/>
      <c r="GZ65" s="24"/>
      <c r="HA65" s="24"/>
      <c r="HB65" s="24"/>
      <c r="HC65" s="24"/>
      <c r="HD65" s="25"/>
      <c r="HE65" s="18"/>
      <c r="HF65" s="19"/>
      <c r="HG65" s="19"/>
      <c r="HH65" s="19"/>
      <c r="HI65" s="19"/>
      <c r="HJ65" s="19"/>
      <c r="HK65" s="19"/>
      <c r="HL65" s="19"/>
      <c r="HM65" s="19"/>
      <c r="HN65" s="19"/>
      <c r="HO65" s="20"/>
      <c r="HP65" s="735"/>
      <c r="HQ65" s="736"/>
      <c r="HR65" s="736"/>
      <c r="HS65" s="736"/>
      <c r="HT65" s="736"/>
      <c r="HU65" s="736"/>
      <c r="HV65" s="736"/>
      <c r="HW65" s="736"/>
      <c r="HX65" s="736"/>
      <c r="HY65" s="736"/>
      <c r="HZ65" s="736"/>
      <c r="IA65" s="736"/>
      <c r="IB65" s="736"/>
      <c r="IC65" s="737"/>
    </row>
    <row r="66" spans="1:240" s="34" customFormat="1" ht="66.75" customHeight="1" x14ac:dyDescent="0.3">
      <c r="A66" s="1153"/>
      <c r="B66" s="1154"/>
      <c r="C66" s="1154"/>
      <c r="D66" s="1154"/>
      <c r="E66" s="1154"/>
      <c r="F66" s="1171" t="str">
        <f>'1.1 корр 2016'!B64</f>
        <v xml:space="preserve">г) установка приборов учета электрической энергии (37 шт) в сторону жилых домов, запитанных от трансформаторной подстанции № 975 (РП 254): </v>
      </c>
      <c r="G66" s="1172"/>
      <c r="H66" s="1172"/>
      <c r="I66" s="1172"/>
      <c r="J66" s="1172"/>
      <c r="K66" s="1172"/>
      <c r="L66" s="1172"/>
      <c r="M66" s="1172"/>
      <c r="N66" s="1172"/>
      <c r="O66" s="1172"/>
      <c r="P66" s="1172"/>
      <c r="Q66" s="1172"/>
      <c r="R66" s="1172"/>
      <c r="S66" s="1172"/>
      <c r="T66" s="1172"/>
      <c r="U66" s="1172"/>
      <c r="V66" s="1172"/>
      <c r="W66" s="1172"/>
      <c r="X66" s="1172"/>
      <c r="Y66" s="1172"/>
      <c r="Z66" s="1172"/>
      <c r="AA66" s="1172"/>
      <c r="AB66" s="1172"/>
      <c r="AC66" s="1172"/>
      <c r="AD66" s="1172"/>
      <c r="AE66" s="1172"/>
      <c r="AF66" s="1172"/>
      <c r="AG66" s="1172"/>
      <c r="AH66" s="1172"/>
      <c r="AI66" s="1172"/>
      <c r="AJ66" s="1172"/>
      <c r="AK66" s="1172"/>
      <c r="AL66" s="1172"/>
      <c r="AM66" s="1173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8"/>
      <c r="AY66" s="12"/>
      <c r="AZ66" s="13"/>
      <c r="BA66" s="13"/>
      <c r="BB66" s="13"/>
      <c r="BC66" s="13"/>
      <c r="BD66" s="13"/>
      <c r="BE66" s="13"/>
      <c r="BF66" s="13"/>
      <c r="BG66" s="14"/>
      <c r="BH66" s="12"/>
      <c r="BI66" s="13"/>
      <c r="BJ66" s="13"/>
      <c r="BK66" s="13"/>
      <c r="BL66" s="13"/>
      <c r="BM66" s="13"/>
      <c r="BN66" s="13"/>
      <c r="BO66" s="13"/>
      <c r="BP66" s="13"/>
      <c r="BQ66" s="13"/>
      <c r="BR66" s="14"/>
      <c r="BS66" s="6"/>
      <c r="BT66" s="7"/>
      <c r="BU66" s="7"/>
      <c r="BV66" s="7"/>
      <c r="BW66" s="7"/>
      <c r="BX66" s="7"/>
      <c r="BY66" s="7"/>
      <c r="BZ66" s="7"/>
      <c r="CA66" s="8"/>
      <c r="CB66" s="6"/>
      <c r="CC66" s="7"/>
      <c r="CD66" s="7"/>
      <c r="CE66" s="7"/>
      <c r="CF66" s="7"/>
      <c r="CG66" s="7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7"/>
      <c r="CS66" s="7"/>
      <c r="CT66" s="7"/>
      <c r="CU66" s="8"/>
      <c r="CV66" s="6"/>
      <c r="CW66" s="7"/>
      <c r="CX66" s="7"/>
      <c r="CY66" s="7"/>
      <c r="CZ66" s="7"/>
      <c r="DA66" s="7"/>
      <c r="DB66" s="7"/>
      <c r="DC66" s="7"/>
      <c r="DD66" s="7"/>
      <c r="DE66" s="7"/>
      <c r="DF66" s="8"/>
      <c r="DG66" s="6"/>
      <c r="DH66" s="7"/>
      <c r="DI66" s="7"/>
      <c r="DJ66" s="7"/>
      <c r="DK66" s="7"/>
      <c r="DL66" s="7"/>
      <c r="DM66" s="7"/>
      <c r="DN66" s="7"/>
      <c r="DO66" s="8"/>
      <c r="DP66" s="6"/>
      <c r="DQ66" s="7"/>
      <c r="DR66" s="7"/>
      <c r="DS66" s="7"/>
      <c r="DT66" s="7"/>
      <c r="DU66" s="7"/>
      <c r="DV66" s="7"/>
      <c r="DW66" s="7"/>
      <c r="DX66" s="7"/>
      <c r="DY66" s="7"/>
      <c r="DZ66" s="8"/>
      <c r="EA66" s="12"/>
      <c r="EB66" s="13"/>
      <c r="EC66" s="13"/>
      <c r="ED66" s="13"/>
      <c r="EE66" s="13"/>
      <c r="EF66" s="13"/>
      <c r="EG66" s="13"/>
      <c r="EH66" s="13"/>
      <c r="EI66" s="14"/>
      <c r="EJ66" s="12"/>
      <c r="EK66" s="13"/>
      <c r="EL66" s="13"/>
      <c r="EM66" s="13"/>
      <c r="EN66" s="13"/>
      <c r="EO66" s="13"/>
      <c r="EP66" s="13"/>
      <c r="EQ66" s="13"/>
      <c r="ER66" s="13"/>
      <c r="ES66" s="13"/>
      <c r="ET66" s="14"/>
      <c r="EU66" s="12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4"/>
      <c r="FG66" s="12"/>
      <c r="FH66" s="13"/>
      <c r="FI66" s="13"/>
      <c r="FJ66" s="13"/>
      <c r="FK66" s="13"/>
      <c r="FL66" s="13"/>
      <c r="FM66" s="13"/>
      <c r="FN66" s="13"/>
      <c r="FO66" s="14"/>
      <c r="FP66" s="28"/>
      <c r="FQ66" s="29"/>
      <c r="FR66" s="29"/>
      <c r="FS66" s="29"/>
      <c r="FT66" s="29"/>
      <c r="FU66" s="29"/>
      <c r="FV66" s="30"/>
      <c r="FW66" s="18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20"/>
      <c r="GI66" s="18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20"/>
      <c r="GU66" s="18"/>
      <c r="GV66" s="24"/>
      <c r="GW66" s="24"/>
      <c r="GX66" s="24"/>
      <c r="GY66" s="24"/>
      <c r="GZ66" s="24"/>
      <c r="HA66" s="24"/>
      <c r="HB66" s="24"/>
      <c r="HC66" s="24"/>
      <c r="HD66" s="25"/>
      <c r="HE66" s="18"/>
      <c r="HF66" s="19"/>
      <c r="HG66" s="19"/>
      <c r="HH66" s="19"/>
      <c r="HI66" s="19"/>
      <c r="HJ66" s="19"/>
      <c r="HK66" s="19"/>
      <c r="HL66" s="19"/>
      <c r="HM66" s="19"/>
      <c r="HN66" s="19"/>
      <c r="HO66" s="20"/>
      <c r="HP66" s="735"/>
      <c r="HQ66" s="736"/>
      <c r="HR66" s="736"/>
      <c r="HS66" s="736"/>
      <c r="HT66" s="736"/>
      <c r="HU66" s="736"/>
      <c r="HV66" s="736"/>
      <c r="HW66" s="736"/>
      <c r="HX66" s="736"/>
      <c r="HY66" s="736"/>
      <c r="HZ66" s="736"/>
      <c r="IA66" s="736"/>
      <c r="IB66" s="736"/>
      <c r="IC66" s="737"/>
    </row>
    <row r="67" spans="1:240" s="34" customFormat="1" ht="47.25" customHeight="1" x14ac:dyDescent="0.3">
      <c r="A67" s="1153"/>
      <c r="B67" s="1154"/>
      <c r="C67" s="1154"/>
      <c r="D67" s="1154"/>
      <c r="E67" s="1154"/>
      <c r="F67" s="1171" t="str">
        <f>'1.1 корр 2016'!B65</f>
        <v xml:space="preserve">• трехфазные приборы учета (7 шт) - ул. Украинская, 10,12; ул. Колхозная, 2; ул. Карьерная, 19 стр. 1, 26а, 34; ул. Солонцовая, 8; </v>
      </c>
      <c r="G67" s="1172"/>
      <c r="H67" s="1172"/>
      <c r="I67" s="1172"/>
      <c r="J67" s="1172"/>
      <c r="K67" s="1172"/>
      <c r="L67" s="1172"/>
      <c r="M67" s="1172"/>
      <c r="N67" s="1172"/>
      <c r="O67" s="1172"/>
      <c r="P67" s="1172"/>
      <c r="Q67" s="1172"/>
      <c r="R67" s="1172"/>
      <c r="S67" s="1172"/>
      <c r="T67" s="1172"/>
      <c r="U67" s="1172"/>
      <c r="V67" s="1172"/>
      <c r="W67" s="1172"/>
      <c r="X67" s="1172"/>
      <c r="Y67" s="1172"/>
      <c r="Z67" s="1172"/>
      <c r="AA67" s="1172"/>
      <c r="AB67" s="1172"/>
      <c r="AC67" s="1172"/>
      <c r="AD67" s="1172"/>
      <c r="AE67" s="1172"/>
      <c r="AF67" s="1172"/>
      <c r="AG67" s="1172"/>
      <c r="AH67" s="1172"/>
      <c r="AI67" s="1172"/>
      <c r="AJ67" s="1172"/>
      <c r="AK67" s="1172"/>
      <c r="AL67" s="1172"/>
      <c r="AM67" s="1173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8"/>
      <c r="AY67" s="12"/>
      <c r="AZ67" s="13"/>
      <c r="BA67" s="13"/>
      <c r="BB67" s="13"/>
      <c r="BC67" s="13"/>
      <c r="BD67" s="13"/>
      <c r="BE67" s="13"/>
      <c r="BF67" s="13"/>
      <c r="BG67" s="14"/>
      <c r="BH67" s="12"/>
      <c r="BI67" s="13"/>
      <c r="BJ67" s="13"/>
      <c r="BK67" s="13"/>
      <c r="BL67" s="13"/>
      <c r="BM67" s="13"/>
      <c r="BN67" s="13"/>
      <c r="BO67" s="13"/>
      <c r="BP67" s="13"/>
      <c r="BQ67" s="13"/>
      <c r="BR67" s="14"/>
      <c r="BS67" s="6"/>
      <c r="BT67" s="7"/>
      <c r="BU67" s="7"/>
      <c r="BV67" s="7"/>
      <c r="BW67" s="7"/>
      <c r="BX67" s="7"/>
      <c r="BY67" s="7"/>
      <c r="BZ67" s="7"/>
      <c r="CA67" s="8"/>
      <c r="CB67" s="6"/>
      <c r="CC67" s="7"/>
      <c r="CD67" s="7"/>
      <c r="CE67" s="7"/>
      <c r="CF67" s="7"/>
      <c r="CG67" s="7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7"/>
      <c r="CS67" s="7"/>
      <c r="CT67" s="7"/>
      <c r="CU67" s="8"/>
      <c r="CV67" s="6"/>
      <c r="CW67" s="7"/>
      <c r="CX67" s="7"/>
      <c r="CY67" s="7"/>
      <c r="CZ67" s="7"/>
      <c r="DA67" s="7"/>
      <c r="DB67" s="7"/>
      <c r="DC67" s="7"/>
      <c r="DD67" s="7"/>
      <c r="DE67" s="7"/>
      <c r="DF67" s="8"/>
      <c r="DG67" s="6"/>
      <c r="DH67" s="7"/>
      <c r="DI67" s="7"/>
      <c r="DJ67" s="7"/>
      <c r="DK67" s="7"/>
      <c r="DL67" s="7"/>
      <c r="DM67" s="7"/>
      <c r="DN67" s="7"/>
      <c r="DO67" s="8"/>
      <c r="DP67" s="6"/>
      <c r="DQ67" s="7"/>
      <c r="DR67" s="7"/>
      <c r="DS67" s="7"/>
      <c r="DT67" s="7"/>
      <c r="DU67" s="7"/>
      <c r="DV67" s="7"/>
      <c r="DW67" s="7"/>
      <c r="DX67" s="7"/>
      <c r="DY67" s="7"/>
      <c r="DZ67" s="8"/>
      <c r="EA67" s="12"/>
      <c r="EB67" s="13"/>
      <c r="EC67" s="13"/>
      <c r="ED67" s="13"/>
      <c r="EE67" s="13"/>
      <c r="EF67" s="13"/>
      <c r="EG67" s="13"/>
      <c r="EH67" s="13"/>
      <c r="EI67" s="14"/>
      <c r="EJ67" s="12"/>
      <c r="EK67" s="13"/>
      <c r="EL67" s="13"/>
      <c r="EM67" s="13"/>
      <c r="EN67" s="13"/>
      <c r="EO67" s="13"/>
      <c r="EP67" s="13"/>
      <c r="EQ67" s="13"/>
      <c r="ER67" s="13"/>
      <c r="ES67" s="13"/>
      <c r="ET67" s="14"/>
      <c r="EU67" s="12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4"/>
      <c r="FG67" s="12"/>
      <c r="FH67" s="13"/>
      <c r="FI67" s="13"/>
      <c r="FJ67" s="13"/>
      <c r="FK67" s="13"/>
      <c r="FL67" s="13"/>
      <c r="FM67" s="13"/>
      <c r="FN67" s="13"/>
      <c r="FO67" s="14"/>
      <c r="FP67" s="28"/>
      <c r="FQ67" s="29"/>
      <c r="FR67" s="29"/>
      <c r="FS67" s="29"/>
      <c r="FT67" s="29"/>
      <c r="FU67" s="29"/>
      <c r="FV67" s="30"/>
      <c r="FW67" s="18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20"/>
      <c r="GI67" s="18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20"/>
      <c r="GU67" s="18"/>
      <c r="GV67" s="24"/>
      <c r="GW67" s="24"/>
      <c r="GX67" s="24"/>
      <c r="GY67" s="24"/>
      <c r="GZ67" s="24"/>
      <c r="HA67" s="24"/>
      <c r="HB67" s="24"/>
      <c r="HC67" s="24"/>
      <c r="HD67" s="25"/>
      <c r="HE67" s="18"/>
      <c r="HF67" s="19"/>
      <c r="HG67" s="19"/>
      <c r="HH67" s="19"/>
      <c r="HI67" s="19"/>
      <c r="HJ67" s="19"/>
      <c r="HK67" s="19"/>
      <c r="HL67" s="19"/>
      <c r="HM67" s="19"/>
      <c r="HN67" s="19"/>
      <c r="HO67" s="20"/>
      <c r="HP67" s="735"/>
      <c r="HQ67" s="736"/>
      <c r="HR67" s="736"/>
      <c r="HS67" s="736"/>
      <c r="HT67" s="736"/>
      <c r="HU67" s="736"/>
      <c r="HV67" s="736"/>
      <c r="HW67" s="736"/>
      <c r="HX67" s="736"/>
      <c r="HY67" s="736"/>
      <c r="HZ67" s="736"/>
      <c r="IA67" s="736"/>
      <c r="IB67" s="736"/>
      <c r="IC67" s="737"/>
    </row>
    <row r="68" spans="1:240" s="34" customFormat="1" ht="69" customHeight="1" x14ac:dyDescent="0.3">
      <c r="A68" s="1153"/>
      <c r="B68" s="1154"/>
      <c r="C68" s="1154"/>
      <c r="D68" s="1154"/>
      <c r="E68" s="1154"/>
      <c r="F68" s="1171" t="str">
        <f>'1.1 корр 2016'!B66</f>
        <v>• однофазные приборы учета (30 шт) - ул. Колхозная, 1, 1а, 3, 4; ул. Украинская, 13 (кв. 1,2), 14, 15 (кв.1,2), 16, 17 (кв.1,2), 18, 19 (кв.1,2), 20, 21; ул. Карьерная, 18, 21, 23, 23а, 24 (кв. 1,2), 25, 25а, 28, 30, 32</v>
      </c>
      <c r="G68" s="1172"/>
      <c r="H68" s="1172"/>
      <c r="I68" s="1172"/>
      <c r="J68" s="1172"/>
      <c r="K68" s="1172"/>
      <c r="L68" s="1172"/>
      <c r="M68" s="1172"/>
      <c r="N68" s="1172"/>
      <c r="O68" s="1172"/>
      <c r="P68" s="1172"/>
      <c r="Q68" s="1172"/>
      <c r="R68" s="1172"/>
      <c r="S68" s="1172"/>
      <c r="T68" s="1172"/>
      <c r="U68" s="1172"/>
      <c r="V68" s="1172"/>
      <c r="W68" s="1172"/>
      <c r="X68" s="1172"/>
      <c r="Y68" s="1172"/>
      <c r="Z68" s="1172"/>
      <c r="AA68" s="1172"/>
      <c r="AB68" s="1172"/>
      <c r="AC68" s="1172"/>
      <c r="AD68" s="1172"/>
      <c r="AE68" s="1172"/>
      <c r="AF68" s="1172"/>
      <c r="AG68" s="1172"/>
      <c r="AH68" s="1172"/>
      <c r="AI68" s="1172"/>
      <c r="AJ68" s="1172"/>
      <c r="AK68" s="1172"/>
      <c r="AL68" s="1172"/>
      <c r="AM68" s="1173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8"/>
      <c r="AY68" s="12"/>
      <c r="AZ68" s="13"/>
      <c r="BA68" s="13"/>
      <c r="BB68" s="13"/>
      <c r="BC68" s="13"/>
      <c r="BD68" s="13"/>
      <c r="BE68" s="13"/>
      <c r="BF68" s="13"/>
      <c r="BG68" s="14"/>
      <c r="BH68" s="12"/>
      <c r="BI68" s="13"/>
      <c r="BJ68" s="13"/>
      <c r="BK68" s="13"/>
      <c r="BL68" s="13"/>
      <c r="BM68" s="13"/>
      <c r="BN68" s="13"/>
      <c r="BO68" s="13"/>
      <c r="BP68" s="13"/>
      <c r="BQ68" s="13"/>
      <c r="BR68" s="14"/>
      <c r="BS68" s="6"/>
      <c r="BT68" s="7"/>
      <c r="BU68" s="7"/>
      <c r="BV68" s="7"/>
      <c r="BW68" s="7"/>
      <c r="BX68" s="7"/>
      <c r="BY68" s="7"/>
      <c r="BZ68" s="7"/>
      <c r="CA68" s="8"/>
      <c r="CB68" s="6"/>
      <c r="CC68" s="7"/>
      <c r="CD68" s="7"/>
      <c r="CE68" s="7"/>
      <c r="CF68" s="7"/>
      <c r="CG68" s="7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7"/>
      <c r="CS68" s="7"/>
      <c r="CT68" s="7"/>
      <c r="CU68" s="8"/>
      <c r="CV68" s="6"/>
      <c r="CW68" s="7"/>
      <c r="CX68" s="7"/>
      <c r="CY68" s="7"/>
      <c r="CZ68" s="7"/>
      <c r="DA68" s="7"/>
      <c r="DB68" s="7"/>
      <c r="DC68" s="7"/>
      <c r="DD68" s="7"/>
      <c r="DE68" s="7"/>
      <c r="DF68" s="8"/>
      <c r="DG68" s="6"/>
      <c r="DH68" s="7"/>
      <c r="DI68" s="7"/>
      <c r="DJ68" s="7"/>
      <c r="DK68" s="7"/>
      <c r="DL68" s="7"/>
      <c r="DM68" s="7"/>
      <c r="DN68" s="7"/>
      <c r="DO68" s="8"/>
      <c r="DP68" s="6"/>
      <c r="DQ68" s="7"/>
      <c r="DR68" s="7"/>
      <c r="DS68" s="7"/>
      <c r="DT68" s="7"/>
      <c r="DU68" s="7"/>
      <c r="DV68" s="7"/>
      <c r="DW68" s="7"/>
      <c r="DX68" s="7"/>
      <c r="DY68" s="7"/>
      <c r="DZ68" s="8"/>
      <c r="EA68" s="12"/>
      <c r="EB68" s="13"/>
      <c r="EC68" s="13"/>
      <c r="ED68" s="13"/>
      <c r="EE68" s="13"/>
      <c r="EF68" s="13"/>
      <c r="EG68" s="13"/>
      <c r="EH68" s="13"/>
      <c r="EI68" s="14"/>
      <c r="EJ68" s="12"/>
      <c r="EK68" s="13"/>
      <c r="EL68" s="13"/>
      <c r="EM68" s="13"/>
      <c r="EN68" s="13"/>
      <c r="EO68" s="13"/>
      <c r="EP68" s="13"/>
      <c r="EQ68" s="13"/>
      <c r="ER68" s="13"/>
      <c r="ES68" s="13"/>
      <c r="ET68" s="14"/>
      <c r="EU68" s="12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4"/>
      <c r="FG68" s="12"/>
      <c r="FH68" s="13"/>
      <c r="FI68" s="13"/>
      <c r="FJ68" s="13"/>
      <c r="FK68" s="13"/>
      <c r="FL68" s="13"/>
      <c r="FM68" s="13"/>
      <c r="FN68" s="13"/>
      <c r="FO68" s="14"/>
      <c r="FP68" s="28"/>
      <c r="FQ68" s="29"/>
      <c r="FR68" s="29"/>
      <c r="FS68" s="29"/>
      <c r="FT68" s="29"/>
      <c r="FU68" s="29"/>
      <c r="FV68" s="30"/>
      <c r="FW68" s="18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20"/>
      <c r="GI68" s="18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20"/>
      <c r="GU68" s="18"/>
      <c r="GV68" s="24"/>
      <c r="GW68" s="24"/>
      <c r="GX68" s="24"/>
      <c r="GY68" s="24"/>
      <c r="GZ68" s="24"/>
      <c r="HA68" s="24"/>
      <c r="HB68" s="24"/>
      <c r="HC68" s="24"/>
      <c r="HD68" s="25"/>
      <c r="HE68" s="18"/>
      <c r="HF68" s="19"/>
      <c r="HG68" s="19"/>
      <c r="HH68" s="19"/>
      <c r="HI68" s="19"/>
      <c r="HJ68" s="19"/>
      <c r="HK68" s="19"/>
      <c r="HL68" s="19"/>
      <c r="HM68" s="19"/>
      <c r="HN68" s="19"/>
      <c r="HO68" s="20"/>
      <c r="HP68" s="735"/>
      <c r="HQ68" s="736"/>
      <c r="HR68" s="736"/>
      <c r="HS68" s="736"/>
      <c r="HT68" s="736"/>
      <c r="HU68" s="736"/>
      <c r="HV68" s="736"/>
      <c r="HW68" s="736"/>
      <c r="HX68" s="736"/>
      <c r="HY68" s="736"/>
      <c r="HZ68" s="736"/>
      <c r="IA68" s="736"/>
      <c r="IB68" s="736"/>
      <c r="IC68" s="737"/>
    </row>
    <row r="69" spans="1:240" s="34" customFormat="1" ht="49.5" customHeight="1" x14ac:dyDescent="0.3">
      <c r="A69" s="1153"/>
      <c r="B69" s="1154"/>
      <c r="C69" s="1154"/>
      <c r="D69" s="1154"/>
      <c r="E69" s="1154"/>
      <c r="F69" s="1171" t="str">
        <f>'1.1 корр 2016'!B67</f>
        <v>д) Приобретение и установка программного обеспечения для дистанционного опроса приборов учета электрической энергии.</v>
      </c>
      <c r="G69" s="1172"/>
      <c r="H69" s="1172"/>
      <c r="I69" s="1172"/>
      <c r="J69" s="1172"/>
      <c r="K69" s="1172"/>
      <c r="L69" s="1172"/>
      <c r="M69" s="1172"/>
      <c r="N69" s="1172"/>
      <c r="O69" s="1172"/>
      <c r="P69" s="1172"/>
      <c r="Q69" s="1172"/>
      <c r="R69" s="1172"/>
      <c r="S69" s="1172"/>
      <c r="T69" s="1172"/>
      <c r="U69" s="1172"/>
      <c r="V69" s="1172"/>
      <c r="W69" s="1172"/>
      <c r="X69" s="1172"/>
      <c r="Y69" s="1172"/>
      <c r="Z69" s="1172"/>
      <c r="AA69" s="1172"/>
      <c r="AB69" s="1172"/>
      <c r="AC69" s="1172"/>
      <c r="AD69" s="1172"/>
      <c r="AE69" s="1172"/>
      <c r="AF69" s="1172"/>
      <c r="AG69" s="1172"/>
      <c r="AH69" s="1172"/>
      <c r="AI69" s="1172"/>
      <c r="AJ69" s="1172"/>
      <c r="AK69" s="1172"/>
      <c r="AL69" s="1172"/>
      <c r="AM69" s="117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8"/>
      <c r="AY69" s="12"/>
      <c r="AZ69" s="13"/>
      <c r="BA69" s="13"/>
      <c r="BB69" s="13"/>
      <c r="BC69" s="13"/>
      <c r="BD69" s="13"/>
      <c r="BE69" s="13"/>
      <c r="BF69" s="13"/>
      <c r="BG69" s="14"/>
      <c r="BH69" s="12"/>
      <c r="BI69" s="13"/>
      <c r="BJ69" s="13"/>
      <c r="BK69" s="13"/>
      <c r="BL69" s="13"/>
      <c r="BM69" s="13"/>
      <c r="BN69" s="13"/>
      <c r="BO69" s="13"/>
      <c r="BP69" s="13"/>
      <c r="BQ69" s="13"/>
      <c r="BR69" s="14"/>
      <c r="BS69" s="6"/>
      <c r="BT69" s="7"/>
      <c r="BU69" s="7"/>
      <c r="BV69" s="7"/>
      <c r="BW69" s="7"/>
      <c r="BX69" s="7"/>
      <c r="BY69" s="7"/>
      <c r="BZ69" s="7"/>
      <c r="CA69" s="8"/>
      <c r="CB69" s="6"/>
      <c r="CC69" s="7"/>
      <c r="CD69" s="7"/>
      <c r="CE69" s="7"/>
      <c r="CF69" s="7"/>
      <c r="CG69" s="7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7"/>
      <c r="CS69" s="7"/>
      <c r="CT69" s="7"/>
      <c r="CU69" s="8"/>
      <c r="CV69" s="6"/>
      <c r="CW69" s="7"/>
      <c r="CX69" s="7"/>
      <c r="CY69" s="7"/>
      <c r="CZ69" s="7"/>
      <c r="DA69" s="7"/>
      <c r="DB69" s="7"/>
      <c r="DC69" s="7"/>
      <c r="DD69" s="7"/>
      <c r="DE69" s="7"/>
      <c r="DF69" s="8"/>
      <c r="DG69" s="6"/>
      <c r="DH69" s="7"/>
      <c r="DI69" s="7"/>
      <c r="DJ69" s="7"/>
      <c r="DK69" s="7"/>
      <c r="DL69" s="7"/>
      <c r="DM69" s="7"/>
      <c r="DN69" s="7"/>
      <c r="DO69" s="8"/>
      <c r="DP69" s="6"/>
      <c r="DQ69" s="7"/>
      <c r="DR69" s="7"/>
      <c r="DS69" s="7"/>
      <c r="DT69" s="7"/>
      <c r="DU69" s="7"/>
      <c r="DV69" s="7"/>
      <c r="DW69" s="7"/>
      <c r="DX69" s="7"/>
      <c r="DY69" s="7"/>
      <c r="DZ69" s="8"/>
      <c r="EA69" s="12"/>
      <c r="EB69" s="13"/>
      <c r="EC69" s="13"/>
      <c r="ED69" s="13"/>
      <c r="EE69" s="13"/>
      <c r="EF69" s="13"/>
      <c r="EG69" s="13"/>
      <c r="EH69" s="13"/>
      <c r="EI69" s="14"/>
      <c r="EJ69" s="12"/>
      <c r="EK69" s="13"/>
      <c r="EL69" s="13"/>
      <c r="EM69" s="13"/>
      <c r="EN69" s="13"/>
      <c r="EO69" s="13"/>
      <c r="EP69" s="13"/>
      <c r="EQ69" s="13"/>
      <c r="ER69" s="13"/>
      <c r="ES69" s="13"/>
      <c r="ET69" s="14"/>
      <c r="EU69" s="12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4"/>
      <c r="FG69" s="12"/>
      <c r="FH69" s="13"/>
      <c r="FI69" s="13"/>
      <c r="FJ69" s="13"/>
      <c r="FK69" s="13"/>
      <c r="FL69" s="13"/>
      <c r="FM69" s="13"/>
      <c r="FN69" s="13"/>
      <c r="FO69" s="14"/>
      <c r="FP69" s="28"/>
      <c r="FQ69" s="29"/>
      <c r="FR69" s="29"/>
      <c r="FS69" s="29"/>
      <c r="FT69" s="29"/>
      <c r="FU69" s="29"/>
      <c r="FV69" s="30"/>
      <c r="FW69" s="18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20"/>
      <c r="GI69" s="18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20"/>
      <c r="GU69" s="18"/>
      <c r="GV69" s="24"/>
      <c r="GW69" s="24"/>
      <c r="GX69" s="24"/>
      <c r="GY69" s="24"/>
      <c r="GZ69" s="24"/>
      <c r="HA69" s="24"/>
      <c r="HB69" s="24"/>
      <c r="HC69" s="24"/>
      <c r="HD69" s="25"/>
      <c r="HE69" s="18"/>
      <c r="HF69" s="19"/>
      <c r="HG69" s="19"/>
      <c r="HH69" s="19"/>
      <c r="HI69" s="19"/>
      <c r="HJ69" s="19"/>
      <c r="HK69" s="19"/>
      <c r="HL69" s="19"/>
      <c r="HM69" s="19"/>
      <c r="HN69" s="19"/>
      <c r="HO69" s="20"/>
      <c r="HP69" s="735"/>
      <c r="HQ69" s="736"/>
      <c r="HR69" s="736"/>
      <c r="HS69" s="736"/>
      <c r="HT69" s="736"/>
      <c r="HU69" s="736"/>
      <c r="HV69" s="736"/>
      <c r="HW69" s="736"/>
      <c r="HX69" s="736"/>
      <c r="HY69" s="736"/>
      <c r="HZ69" s="736"/>
      <c r="IA69" s="736"/>
      <c r="IB69" s="736"/>
      <c r="IC69" s="737"/>
    </row>
    <row r="70" spans="1:240" s="34" customFormat="1" ht="49.5" customHeight="1" x14ac:dyDescent="0.3">
      <c r="A70" s="1151" t="s">
        <v>771</v>
      </c>
      <c r="B70" s="1152"/>
      <c r="C70" s="1152"/>
      <c r="D70" s="1152"/>
      <c r="E70" s="1177"/>
      <c r="F70" s="1155" t="str">
        <f>'1.1 корр 2016'!B68</f>
        <v>Установка приборов учета электрической энергии на электрических сетях 0.4 кВ (15 шт.), а именно:</v>
      </c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  <c r="AA70" s="1156"/>
      <c r="AB70" s="1156"/>
      <c r="AC70" s="1156"/>
      <c r="AD70" s="1156"/>
      <c r="AE70" s="1156"/>
      <c r="AF70" s="1156"/>
      <c r="AG70" s="1156"/>
      <c r="AH70" s="1156"/>
      <c r="AI70" s="1156"/>
      <c r="AJ70" s="1156"/>
      <c r="AK70" s="1156"/>
      <c r="AL70" s="1156"/>
      <c r="AM70" s="1157"/>
      <c r="AN70" s="1148">
        <v>0</v>
      </c>
      <c r="AO70" s="1149"/>
      <c r="AP70" s="1149"/>
      <c r="AQ70" s="1149"/>
      <c r="AR70" s="1149"/>
      <c r="AS70" s="1149"/>
      <c r="AT70" s="1149"/>
      <c r="AU70" s="1149"/>
      <c r="AV70" s="1149"/>
      <c r="AW70" s="1149"/>
      <c r="AX70" s="1150"/>
      <c r="AY70" s="1164">
        <v>0</v>
      </c>
      <c r="AZ70" s="1165"/>
      <c r="BA70" s="1165"/>
      <c r="BB70" s="1165"/>
      <c r="BC70" s="1165"/>
      <c r="BD70" s="1165"/>
      <c r="BE70" s="1165"/>
      <c r="BF70" s="1165"/>
      <c r="BG70" s="1166"/>
      <c r="BH70" s="1164">
        <f>'1.1 корр 2016'!H68</f>
        <v>1.99950764</v>
      </c>
      <c r="BI70" s="1165"/>
      <c r="BJ70" s="1165"/>
      <c r="BK70" s="1165"/>
      <c r="BL70" s="1165"/>
      <c r="BM70" s="1165"/>
      <c r="BN70" s="1165"/>
      <c r="BO70" s="1165"/>
      <c r="BP70" s="1165"/>
      <c r="BQ70" s="1165"/>
      <c r="BR70" s="1166"/>
      <c r="BS70" s="1148">
        <v>0</v>
      </c>
      <c r="BT70" s="1149"/>
      <c r="BU70" s="1149"/>
      <c r="BV70" s="1149"/>
      <c r="BW70" s="1149"/>
      <c r="BX70" s="1149"/>
      <c r="BY70" s="1149"/>
      <c r="BZ70" s="1149"/>
      <c r="CA70" s="1150"/>
      <c r="CB70" s="1148">
        <v>0</v>
      </c>
      <c r="CC70" s="1149"/>
      <c r="CD70" s="1149"/>
      <c r="CE70" s="1149"/>
      <c r="CF70" s="1149"/>
      <c r="CG70" s="1149"/>
      <c r="CH70" s="1149"/>
      <c r="CI70" s="1149"/>
      <c r="CJ70" s="1149"/>
      <c r="CK70" s="1149"/>
      <c r="CL70" s="1150"/>
      <c r="CM70" s="1148">
        <v>0</v>
      </c>
      <c r="CN70" s="1149"/>
      <c r="CO70" s="1149"/>
      <c r="CP70" s="1149"/>
      <c r="CQ70" s="1149"/>
      <c r="CR70" s="1149"/>
      <c r="CS70" s="1149"/>
      <c r="CT70" s="1149"/>
      <c r="CU70" s="1150"/>
      <c r="CV70" s="1148">
        <v>0</v>
      </c>
      <c r="CW70" s="1149"/>
      <c r="CX70" s="1149"/>
      <c r="CY70" s="1149"/>
      <c r="CZ70" s="1149"/>
      <c r="DA70" s="1149"/>
      <c r="DB70" s="1149"/>
      <c r="DC70" s="1149"/>
      <c r="DD70" s="1149"/>
      <c r="DE70" s="1149"/>
      <c r="DF70" s="1150"/>
      <c r="DG70" s="1148">
        <v>0</v>
      </c>
      <c r="DH70" s="1149"/>
      <c r="DI70" s="1149"/>
      <c r="DJ70" s="1149"/>
      <c r="DK70" s="1149"/>
      <c r="DL70" s="1149"/>
      <c r="DM70" s="1149"/>
      <c r="DN70" s="1149"/>
      <c r="DO70" s="1150"/>
      <c r="DP70" s="1148">
        <v>0</v>
      </c>
      <c r="DQ70" s="1149"/>
      <c r="DR70" s="1149"/>
      <c r="DS70" s="1149"/>
      <c r="DT70" s="1149"/>
      <c r="DU70" s="1149"/>
      <c r="DV70" s="1149"/>
      <c r="DW70" s="1149"/>
      <c r="DX70" s="1149"/>
      <c r="DY70" s="1149"/>
      <c r="DZ70" s="1150"/>
      <c r="EA70" s="1164">
        <f>AY70</f>
        <v>0</v>
      </c>
      <c r="EB70" s="1165"/>
      <c r="EC70" s="1165"/>
      <c r="ED70" s="1165"/>
      <c r="EE70" s="1165"/>
      <c r="EF70" s="1165"/>
      <c r="EG70" s="1165"/>
      <c r="EH70" s="1165"/>
      <c r="EI70" s="1166"/>
      <c r="EJ70" s="1164">
        <f>BH70</f>
        <v>1.99950764</v>
      </c>
      <c r="EK70" s="1165"/>
      <c r="EL70" s="1165"/>
      <c r="EM70" s="1165"/>
      <c r="EN70" s="1165"/>
      <c r="EO70" s="1165"/>
      <c r="EP70" s="1165"/>
      <c r="EQ70" s="1165"/>
      <c r="ER70" s="1165"/>
      <c r="ES70" s="1165"/>
      <c r="ET70" s="1166"/>
      <c r="EU70" s="1164">
        <v>0</v>
      </c>
      <c r="EV70" s="1165"/>
      <c r="EW70" s="1165"/>
      <c r="EX70" s="1165"/>
      <c r="EY70" s="1165"/>
      <c r="EZ70" s="1165"/>
      <c r="FA70" s="1165"/>
      <c r="FB70" s="1165"/>
      <c r="FC70" s="1165"/>
      <c r="FD70" s="1165"/>
      <c r="FE70" s="1165"/>
      <c r="FF70" s="1166"/>
      <c r="FG70" s="1164">
        <f>EU70-EJ70</f>
        <v>-1.99950764</v>
      </c>
      <c r="FH70" s="1165"/>
      <c r="FI70" s="1165"/>
      <c r="FJ70" s="1165"/>
      <c r="FK70" s="1165"/>
      <c r="FL70" s="1165"/>
      <c r="FM70" s="1165"/>
      <c r="FN70" s="1165"/>
      <c r="FO70" s="1166"/>
      <c r="FP70" s="1167">
        <v>1</v>
      </c>
      <c r="FQ70" s="1168"/>
      <c r="FR70" s="1168"/>
      <c r="FS70" s="1168"/>
      <c r="FT70" s="1168"/>
      <c r="FU70" s="1168"/>
      <c r="FV70" s="1169"/>
      <c r="FW70" s="1130"/>
      <c r="FX70" s="1131"/>
      <c r="FY70" s="1131"/>
      <c r="FZ70" s="1131"/>
      <c r="GA70" s="1131"/>
      <c r="GB70" s="1131"/>
      <c r="GC70" s="1131"/>
      <c r="GD70" s="1131"/>
      <c r="GE70" s="1131"/>
      <c r="GF70" s="1131"/>
      <c r="GG70" s="1131"/>
      <c r="GH70" s="1132"/>
      <c r="GI70" s="1130"/>
      <c r="GJ70" s="1131"/>
      <c r="GK70" s="1131"/>
      <c r="GL70" s="1131"/>
      <c r="GM70" s="1131"/>
      <c r="GN70" s="1131"/>
      <c r="GO70" s="1131"/>
      <c r="GP70" s="1131"/>
      <c r="GQ70" s="1131"/>
      <c r="GR70" s="1131"/>
      <c r="GS70" s="1131"/>
      <c r="GT70" s="1132"/>
      <c r="GU70" s="1130">
        <v>0</v>
      </c>
      <c r="GV70" s="1131"/>
      <c r="GW70" s="1131"/>
      <c r="GX70" s="1131"/>
      <c r="GY70" s="1131"/>
      <c r="GZ70" s="1131"/>
      <c r="HA70" s="1131"/>
      <c r="HB70" s="1131"/>
      <c r="HC70" s="1131"/>
      <c r="HD70" s="1132"/>
      <c r="HE70" s="1130">
        <f>'1.2.'!AK71</f>
        <v>15</v>
      </c>
      <c r="HF70" s="1131"/>
      <c r="HG70" s="1131"/>
      <c r="HH70" s="1131"/>
      <c r="HI70" s="1131"/>
      <c r="HJ70" s="1131"/>
      <c r="HK70" s="1131"/>
      <c r="HL70" s="1131"/>
      <c r="HM70" s="1131"/>
      <c r="HN70" s="1131" t="s">
        <v>365</v>
      </c>
      <c r="HO70" s="1132"/>
      <c r="HP70" s="1161" t="s">
        <v>772</v>
      </c>
      <c r="HQ70" s="1162"/>
      <c r="HR70" s="1162"/>
      <c r="HS70" s="1162"/>
      <c r="HT70" s="1162"/>
      <c r="HU70" s="1162"/>
      <c r="HV70" s="1162"/>
      <c r="HW70" s="1162"/>
      <c r="HX70" s="1162"/>
      <c r="HY70" s="1162"/>
      <c r="HZ70" s="1162"/>
      <c r="IA70" s="1162"/>
      <c r="IB70" s="1162"/>
      <c r="IC70" s="1163"/>
    </row>
    <row r="71" spans="1:240" s="34" customFormat="1" ht="68.25" customHeight="1" x14ac:dyDescent="0.3">
      <c r="A71" s="1153"/>
      <c r="B71" s="1154"/>
      <c r="C71" s="1154"/>
      <c r="D71" s="1154"/>
      <c r="E71" s="1178"/>
      <c r="F71" s="1171" t="str">
        <f>'1.1 корр 2016'!B69</f>
        <v>а) установка приборов учета электрической энергии (3 шт) в сторону нежилых помещений пос. Турбаза: трехфазные приборы учета (3 шт) - гаражи (элинги);</v>
      </c>
      <c r="G71" s="1172"/>
      <c r="H71" s="1172"/>
      <c r="I71" s="1172"/>
      <c r="J71" s="1172"/>
      <c r="K71" s="1172"/>
      <c r="L71" s="1172"/>
      <c r="M71" s="1172"/>
      <c r="N71" s="1172"/>
      <c r="O71" s="1172"/>
      <c r="P71" s="1172"/>
      <c r="Q71" s="1172"/>
      <c r="R71" s="1172"/>
      <c r="S71" s="1172"/>
      <c r="T71" s="1172"/>
      <c r="U71" s="1172"/>
      <c r="V71" s="1172"/>
      <c r="W71" s="1172"/>
      <c r="X71" s="1172"/>
      <c r="Y71" s="1172"/>
      <c r="Z71" s="1172"/>
      <c r="AA71" s="1172"/>
      <c r="AB71" s="1172"/>
      <c r="AC71" s="1172"/>
      <c r="AD71" s="1172"/>
      <c r="AE71" s="1172"/>
      <c r="AF71" s="1172"/>
      <c r="AG71" s="1172"/>
      <c r="AH71" s="1172"/>
      <c r="AI71" s="1172"/>
      <c r="AJ71" s="1172"/>
      <c r="AK71" s="1172"/>
      <c r="AL71" s="1172"/>
      <c r="AM71" s="117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8"/>
      <c r="AY71" s="12"/>
      <c r="AZ71" s="13"/>
      <c r="BA71" s="13"/>
      <c r="BB71" s="13"/>
      <c r="BC71" s="13"/>
      <c r="BD71" s="13"/>
      <c r="BE71" s="13"/>
      <c r="BF71" s="13"/>
      <c r="BG71" s="14"/>
      <c r="BH71" s="12"/>
      <c r="BI71" s="13"/>
      <c r="BJ71" s="13"/>
      <c r="BK71" s="13"/>
      <c r="BL71" s="13"/>
      <c r="BM71" s="13"/>
      <c r="BN71" s="13"/>
      <c r="BO71" s="13"/>
      <c r="BP71" s="13"/>
      <c r="BQ71" s="13"/>
      <c r="BR71" s="14"/>
      <c r="BS71" s="6"/>
      <c r="BT71" s="7"/>
      <c r="BU71" s="7"/>
      <c r="BV71" s="7"/>
      <c r="BW71" s="7"/>
      <c r="BX71" s="7"/>
      <c r="BY71" s="7"/>
      <c r="BZ71" s="7"/>
      <c r="CA71" s="8"/>
      <c r="CB71" s="6"/>
      <c r="CC71" s="7"/>
      <c r="CD71" s="7"/>
      <c r="CE71" s="7"/>
      <c r="CF71" s="7"/>
      <c r="CG71" s="7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7"/>
      <c r="CS71" s="7"/>
      <c r="CT71" s="7"/>
      <c r="CU71" s="8"/>
      <c r="CV71" s="6"/>
      <c r="CW71" s="7"/>
      <c r="CX71" s="7"/>
      <c r="CY71" s="7"/>
      <c r="CZ71" s="7"/>
      <c r="DA71" s="7"/>
      <c r="DB71" s="7"/>
      <c r="DC71" s="7"/>
      <c r="DD71" s="7"/>
      <c r="DE71" s="7"/>
      <c r="DF71" s="8"/>
      <c r="DG71" s="6"/>
      <c r="DH71" s="7"/>
      <c r="DI71" s="7"/>
      <c r="DJ71" s="7"/>
      <c r="DK71" s="7"/>
      <c r="DL71" s="7"/>
      <c r="DM71" s="7"/>
      <c r="DN71" s="7"/>
      <c r="DO71" s="8"/>
      <c r="DP71" s="6"/>
      <c r="DQ71" s="7"/>
      <c r="DR71" s="7"/>
      <c r="DS71" s="7"/>
      <c r="DT71" s="7"/>
      <c r="DU71" s="7"/>
      <c r="DV71" s="7"/>
      <c r="DW71" s="7"/>
      <c r="DX71" s="7"/>
      <c r="DY71" s="7"/>
      <c r="DZ71" s="8"/>
      <c r="EA71" s="12"/>
      <c r="EB71" s="13"/>
      <c r="EC71" s="13"/>
      <c r="ED71" s="13"/>
      <c r="EE71" s="13"/>
      <c r="EF71" s="13"/>
      <c r="EG71" s="13"/>
      <c r="EH71" s="13"/>
      <c r="EI71" s="14"/>
      <c r="EJ71" s="12"/>
      <c r="EK71" s="13"/>
      <c r="EL71" s="13"/>
      <c r="EM71" s="13"/>
      <c r="EN71" s="13"/>
      <c r="EO71" s="13"/>
      <c r="EP71" s="13"/>
      <c r="EQ71" s="13"/>
      <c r="ER71" s="13"/>
      <c r="ES71" s="13"/>
      <c r="ET71" s="14"/>
      <c r="EU71" s="12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4"/>
      <c r="FG71" s="12"/>
      <c r="FH71" s="13"/>
      <c r="FI71" s="13"/>
      <c r="FJ71" s="13"/>
      <c r="FK71" s="13"/>
      <c r="FL71" s="13"/>
      <c r="FM71" s="13"/>
      <c r="FN71" s="13"/>
      <c r="FO71" s="14"/>
      <c r="FP71" s="28"/>
      <c r="FQ71" s="29"/>
      <c r="FR71" s="29"/>
      <c r="FS71" s="29"/>
      <c r="FT71" s="29"/>
      <c r="FU71" s="29"/>
      <c r="FV71" s="30"/>
      <c r="FW71" s="18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20"/>
      <c r="GI71" s="18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20"/>
      <c r="GU71" s="18"/>
      <c r="GV71" s="24"/>
      <c r="GW71" s="24"/>
      <c r="GX71" s="24"/>
      <c r="GY71" s="24"/>
      <c r="GZ71" s="24"/>
      <c r="HA71" s="24"/>
      <c r="HB71" s="24"/>
      <c r="HC71" s="24"/>
      <c r="HD71" s="25"/>
      <c r="HE71" s="18"/>
      <c r="HF71" s="19"/>
      <c r="HG71" s="19"/>
      <c r="HH71" s="19"/>
      <c r="HI71" s="19"/>
      <c r="HJ71" s="19"/>
      <c r="HK71" s="19"/>
      <c r="HL71" s="19"/>
      <c r="HM71" s="19"/>
      <c r="HN71" s="19"/>
      <c r="HO71" s="20"/>
      <c r="HP71" s="735"/>
      <c r="HQ71" s="736"/>
      <c r="HR71" s="736"/>
      <c r="HS71" s="736"/>
      <c r="HT71" s="736"/>
      <c r="HU71" s="736"/>
      <c r="HV71" s="736"/>
      <c r="HW71" s="736"/>
      <c r="HX71" s="736"/>
      <c r="HY71" s="736"/>
      <c r="HZ71" s="736"/>
      <c r="IA71" s="736"/>
      <c r="IB71" s="736"/>
      <c r="IC71" s="737"/>
    </row>
    <row r="72" spans="1:240" s="34" customFormat="1" ht="92.25" customHeight="1" x14ac:dyDescent="0.3">
      <c r="A72" s="1153"/>
      <c r="B72" s="1154"/>
      <c r="C72" s="1154"/>
      <c r="D72" s="1154"/>
      <c r="E72" s="1178"/>
      <c r="F72" s="1171" t="str">
        <f>'1.1 корр 2016'!B70</f>
        <v>б) установка приборов учета электрической энергии (6 шт) в сторону частных жилых домов, запитанных от ТП-945, расположенной по ул. Ключевская, 101 г: однофазные приборы учета (6 шт) - ул. Саянская, 337; пер. Промышленный, 15, 17, 25 стр.1, 27 кв.2, 36;</v>
      </c>
      <c r="G72" s="1172"/>
      <c r="H72" s="1172"/>
      <c r="I72" s="1172"/>
      <c r="J72" s="1172"/>
      <c r="K72" s="1172"/>
      <c r="L72" s="1172"/>
      <c r="M72" s="1172"/>
      <c r="N72" s="1172"/>
      <c r="O72" s="1172"/>
      <c r="P72" s="1172"/>
      <c r="Q72" s="1172"/>
      <c r="R72" s="1172"/>
      <c r="S72" s="1172"/>
      <c r="T72" s="1172"/>
      <c r="U72" s="1172"/>
      <c r="V72" s="1172"/>
      <c r="W72" s="1172"/>
      <c r="X72" s="1172"/>
      <c r="Y72" s="1172"/>
      <c r="Z72" s="1172"/>
      <c r="AA72" s="1172"/>
      <c r="AB72" s="1172"/>
      <c r="AC72" s="1172"/>
      <c r="AD72" s="1172"/>
      <c r="AE72" s="1172"/>
      <c r="AF72" s="1172"/>
      <c r="AG72" s="1172"/>
      <c r="AH72" s="1172"/>
      <c r="AI72" s="1172"/>
      <c r="AJ72" s="1172"/>
      <c r="AK72" s="1172"/>
      <c r="AL72" s="1172"/>
      <c r="AM72" s="117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8"/>
      <c r="AY72" s="12"/>
      <c r="AZ72" s="13"/>
      <c r="BA72" s="13"/>
      <c r="BB72" s="13"/>
      <c r="BC72" s="13"/>
      <c r="BD72" s="13"/>
      <c r="BE72" s="13"/>
      <c r="BF72" s="13"/>
      <c r="BG72" s="14"/>
      <c r="BH72" s="12"/>
      <c r="BI72" s="13"/>
      <c r="BJ72" s="13"/>
      <c r="BK72" s="13"/>
      <c r="BL72" s="13"/>
      <c r="BM72" s="13"/>
      <c r="BN72" s="13"/>
      <c r="BO72" s="13"/>
      <c r="BP72" s="13"/>
      <c r="BQ72" s="13"/>
      <c r="BR72" s="14"/>
      <c r="BS72" s="6"/>
      <c r="BT72" s="7"/>
      <c r="BU72" s="7"/>
      <c r="BV72" s="7"/>
      <c r="BW72" s="7"/>
      <c r="BX72" s="7"/>
      <c r="BY72" s="7"/>
      <c r="BZ72" s="7"/>
      <c r="CA72" s="8"/>
      <c r="CB72" s="6"/>
      <c r="CC72" s="7"/>
      <c r="CD72" s="7"/>
      <c r="CE72" s="7"/>
      <c r="CF72" s="7"/>
      <c r="CG72" s="7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7"/>
      <c r="CS72" s="7"/>
      <c r="CT72" s="7"/>
      <c r="CU72" s="8"/>
      <c r="CV72" s="6"/>
      <c r="CW72" s="7"/>
      <c r="CX72" s="7"/>
      <c r="CY72" s="7"/>
      <c r="CZ72" s="7"/>
      <c r="DA72" s="7"/>
      <c r="DB72" s="7"/>
      <c r="DC72" s="7"/>
      <c r="DD72" s="7"/>
      <c r="DE72" s="7"/>
      <c r="DF72" s="8"/>
      <c r="DG72" s="6"/>
      <c r="DH72" s="7"/>
      <c r="DI72" s="7"/>
      <c r="DJ72" s="7"/>
      <c r="DK72" s="7"/>
      <c r="DL72" s="7"/>
      <c r="DM72" s="7"/>
      <c r="DN72" s="7"/>
      <c r="DO72" s="8"/>
      <c r="DP72" s="6"/>
      <c r="DQ72" s="7"/>
      <c r="DR72" s="7"/>
      <c r="DS72" s="7"/>
      <c r="DT72" s="7"/>
      <c r="DU72" s="7"/>
      <c r="DV72" s="7"/>
      <c r="DW72" s="7"/>
      <c r="DX72" s="7"/>
      <c r="DY72" s="7"/>
      <c r="DZ72" s="8"/>
      <c r="EA72" s="12"/>
      <c r="EB72" s="13"/>
      <c r="EC72" s="13"/>
      <c r="ED72" s="13"/>
      <c r="EE72" s="13"/>
      <c r="EF72" s="13"/>
      <c r="EG72" s="13"/>
      <c r="EH72" s="13"/>
      <c r="EI72" s="14"/>
      <c r="EJ72" s="12"/>
      <c r="EK72" s="13"/>
      <c r="EL72" s="13"/>
      <c r="EM72" s="13"/>
      <c r="EN72" s="13"/>
      <c r="EO72" s="13"/>
      <c r="EP72" s="13"/>
      <c r="EQ72" s="13"/>
      <c r="ER72" s="13"/>
      <c r="ES72" s="13"/>
      <c r="ET72" s="14"/>
      <c r="EU72" s="12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4"/>
      <c r="FG72" s="12"/>
      <c r="FH72" s="13"/>
      <c r="FI72" s="13"/>
      <c r="FJ72" s="13"/>
      <c r="FK72" s="13"/>
      <c r="FL72" s="13"/>
      <c r="FM72" s="13"/>
      <c r="FN72" s="13"/>
      <c r="FO72" s="14"/>
      <c r="FP72" s="28"/>
      <c r="FQ72" s="29"/>
      <c r="FR72" s="29"/>
      <c r="FS72" s="29"/>
      <c r="FT72" s="29"/>
      <c r="FU72" s="29"/>
      <c r="FV72" s="30"/>
      <c r="FW72" s="18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20"/>
      <c r="GI72" s="18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20"/>
      <c r="GU72" s="18"/>
      <c r="GV72" s="24"/>
      <c r="GW72" s="24"/>
      <c r="GX72" s="24"/>
      <c r="GY72" s="24"/>
      <c r="GZ72" s="24"/>
      <c r="HA72" s="24"/>
      <c r="HB72" s="24"/>
      <c r="HC72" s="24"/>
      <c r="HD72" s="25"/>
      <c r="HE72" s="18"/>
      <c r="HF72" s="19"/>
      <c r="HG72" s="19"/>
      <c r="HH72" s="19"/>
      <c r="HI72" s="19"/>
      <c r="HJ72" s="19"/>
      <c r="HK72" s="19"/>
      <c r="HL72" s="19"/>
      <c r="HM72" s="19"/>
      <c r="HN72" s="19"/>
      <c r="HO72" s="20"/>
      <c r="HP72" s="735"/>
      <c r="HQ72" s="736"/>
      <c r="HR72" s="736"/>
      <c r="HS72" s="736"/>
      <c r="HT72" s="736"/>
      <c r="HU72" s="736"/>
      <c r="HV72" s="736"/>
      <c r="HW72" s="736"/>
      <c r="HX72" s="736"/>
      <c r="HY72" s="736"/>
      <c r="HZ72" s="736"/>
      <c r="IA72" s="736"/>
      <c r="IB72" s="736"/>
      <c r="IC72" s="737"/>
    </row>
    <row r="73" spans="1:240" s="34" customFormat="1" ht="99" customHeight="1" x14ac:dyDescent="0.3">
      <c r="A73" s="1363"/>
      <c r="B73" s="1364"/>
      <c r="C73" s="1364"/>
      <c r="D73" s="1364"/>
      <c r="E73" s="1365"/>
      <c r="F73" s="1179" t="str">
        <f>'1.1 корр 2016'!B71</f>
        <v>в) установка приборов учета электрической энергии (6 шт) в сторону коттеджей, запитанных от трансформаторной подстанции № 134-8-1 (3а), расположенной по ул. Вечерняя, 30 Г: трехфазные приборы учета (6 шт) - ул. Воскресенская, 8 - 3 шт; ул. Утренняя, 2, 29; ул. 3-й проезд, 2.</v>
      </c>
      <c r="G73" s="1180"/>
      <c r="H73" s="1180"/>
      <c r="I73" s="1180"/>
      <c r="J73" s="1180"/>
      <c r="K73" s="1180"/>
      <c r="L73" s="1180"/>
      <c r="M73" s="1180"/>
      <c r="N73" s="1180"/>
      <c r="O73" s="1180"/>
      <c r="P73" s="1180"/>
      <c r="Q73" s="1180"/>
      <c r="R73" s="1180"/>
      <c r="S73" s="1180"/>
      <c r="T73" s="1180"/>
      <c r="U73" s="1180"/>
      <c r="V73" s="1180"/>
      <c r="W73" s="1180"/>
      <c r="X73" s="1180"/>
      <c r="Y73" s="1180"/>
      <c r="Z73" s="1180"/>
      <c r="AA73" s="1180"/>
      <c r="AB73" s="1180"/>
      <c r="AC73" s="1180"/>
      <c r="AD73" s="1180"/>
      <c r="AE73" s="1180"/>
      <c r="AF73" s="1180"/>
      <c r="AG73" s="1180"/>
      <c r="AH73" s="1180"/>
      <c r="AI73" s="1180"/>
      <c r="AJ73" s="1180"/>
      <c r="AK73" s="1180"/>
      <c r="AL73" s="1180"/>
      <c r="AM73" s="1181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1"/>
      <c r="AY73" s="15"/>
      <c r="AZ73" s="16"/>
      <c r="BA73" s="16"/>
      <c r="BB73" s="16"/>
      <c r="BC73" s="16"/>
      <c r="BD73" s="16"/>
      <c r="BE73" s="16"/>
      <c r="BF73" s="16"/>
      <c r="BG73" s="17"/>
      <c r="BH73" s="15"/>
      <c r="BI73" s="16"/>
      <c r="BJ73" s="16"/>
      <c r="BK73" s="16"/>
      <c r="BL73" s="16"/>
      <c r="BM73" s="16"/>
      <c r="BN73" s="16"/>
      <c r="BO73" s="16"/>
      <c r="BP73" s="16"/>
      <c r="BQ73" s="16"/>
      <c r="BR73" s="17"/>
      <c r="BS73" s="9"/>
      <c r="BT73" s="10"/>
      <c r="BU73" s="10"/>
      <c r="BV73" s="10"/>
      <c r="BW73" s="10"/>
      <c r="BX73" s="10"/>
      <c r="BY73" s="10"/>
      <c r="BZ73" s="10"/>
      <c r="CA73" s="11"/>
      <c r="CB73" s="9"/>
      <c r="CC73" s="10"/>
      <c r="CD73" s="10"/>
      <c r="CE73" s="10"/>
      <c r="CF73" s="10"/>
      <c r="CG73" s="10"/>
      <c r="CH73" s="10"/>
      <c r="CI73" s="10"/>
      <c r="CJ73" s="10"/>
      <c r="CK73" s="10"/>
      <c r="CL73" s="11"/>
      <c r="CM73" s="9"/>
      <c r="CN73" s="10"/>
      <c r="CO73" s="10"/>
      <c r="CP73" s="10"/>
      <c r="CQ73" s="10"/>
      <c r="CR73" s="10"/>
      <c r="CS73" s="10"/>
      <c r="CT73" s="10"/>
      <c r="CU73" s="11"/>
      <c r="CV73" s="9"/>
      <c r="CW73" s="10"/>
      <c r="CX73" s="10"/>
      <c r="CY73" s="10"/>
      <c r="CZ73" s="10"/>
      <c r="DA73" s="10"/>
      <c r="DB73" s="10"/>
      <c r="DC73" s="10"/>
      <c r="DD73" s="10"/>
      <c r="DE73" s="10"/>
      <c r="DF73" s="11"/>
      <c r="DG73" s="9"/>
      <c r="DH73" s="10"/>
      <c r="DI73" s="10"/>
      <c r="DJ73" s="10"/>
      <c r="DK73" s="10"/>
      <c r="DL73" s="10"/>
      <c r="DM73" s="10"/>
      <c r="DN73" s="10"/>
      <c r="DO73" s="11"/>
      <c r="DP73" s="9"/>
      <c r="DQ73" s="10"/>
      <c r="DR73" s="10"/>
      <c r="DS73" s="10"/>
      <c r="DT73" s="10"/>
      <c r="DU73" s="10"/>
      <c r="DV73" s="10"/>
      <c r="DW73" s="10"/>
      <c r="DX73" s="10"/>
      <c r="DY73" s="10"/>
      <c r="DZ73" s="11"/>
      <c r="EA73" s="15"/>
      <c r="EB73" s="16"/>
      <c r="EC73" s="16"/>
      <c r="ED73" s="16"/>
      <c r="EE73" s="16"/>
      <c r="EF73" s="16"/>
      <c r="EG73" s="16"/>
      <c r="EH73" s="16"/>
      <c r="EI73" s="17"/>
      <c r="EJ73" s="15"/>
      <c r="EK73" s="16"/>
      <c r="EL73" s="16"/>
      <c r="EM73" s="16"/>
      <c r="EN73" s="16"/>
      <c r="EO73" s="16"/>
      <c r="EP73" s="16"/>
      <c r="EQ73" s="16"/>
      <c r="ER73" s="16"/>
      <c r="ES73" s="16"/>
      <c r="ET73" s="17"/>
      <c r="EU73" s="15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7"/>
      <c r="FG73" s="15"/>
      <c r="FH73" s="16"/>
      <c r="FI73" s="16"/>
      <c r="FJ73" s="16"/>
      <c r="FK73" s="16"/>
      <c r="FL73" s="16"/>
      <c r="FM73" s="16"/>
      <c r="FN73" s="16"/>
      <c r="FO73" s="17"/>
      <c r="FP73" s="31"/>
      <c r="FQ73" s="32"/>
      <c r="FR73" s="32"/>
      <c r="FS73" s="32"/>
      <c r="FT73" s="32"/>
      <c r="FU73" s="32"/>
      <c r="FV73" s="33"/>
      <c r="FW73" s="21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3"/>
      <c r="GI73" s="21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3"/>
      <c r="GU73" s="21"/>
      <c r="GV73" s="26"/>
      <c r="GW73" s="26"/>
      <c r="GX73" s="26"/>
      <c r="GY73" s="26"/>
      <c r="GZ73" s="26"/>
      <c r="HA73" s="26"/>
      <c r="HB73" s="26"/>
      <c r="HC73" s="26"/>
      <c r="HD73" s="27"/>
      <c r="HE73" s="21"/>
      <c r="HF73" s="22"/>
      <c r="HG73" s="22"/>
      <c r="HH73" s="22"/>
      <c r="HI73" s="22"/>
      <c r="HJ73" s="22"/>
      <c r="HK73" s="22"/>
      <c r="HL73" s="22"/>
      <c r="HM73" s="22"/>
      <c r="HN73" s="22"/>
      <c r="HO73" s="23"/>
      <c r="HP73" s="888"/>
      <c r="HQ73" s="889"/>
      <c r="HR73" s="889"/>
      <c r="HS73" s="889"/>
      <c r="HT73" s="889"/>
      <c r="HU73" s="889"/>
      <c r="HV73" s="889"/>
      <c r="HW73" s="889"/>
      <c r="HX73" s="889"/>
      <c r="HY73" s="889"/>
      <c r="HZ73" s="889"/>
      <c r="IA73" s="889"/>
      <c r="IB73" s="889"/>
      <c r="IC73" s="890"/>
    </row>
    <row r="74" spans="1:240" x14ac:dyDescent="0.3">
      <c r="A74" s="1249" t="s">
        <v>87</v>
      </c>
      <c r="B74" s="1250"/>
      <c r="C74" s="1250"/>
      <c r="D74" s="1250"/>
      <c r="E74" s="1251"/>
      <c r="F74" s="1277" t="s">
        <v>173</v>
      </c>
      <c r="G74" s="1278"/>
      <c r="H74" s="1278"/>
      <c r="I74" s="1278"/>
      <c r="J74" s="1278"/>
      <c r="K74" s="1278"/>
      <c r="L74" s="1278"/>
      <c r="M74" s="1278"/>
      <c r="N74" s="1278"/>
      <c r="O74" s="1278"/>
      <c r="P74" s="1278"/>
      <c r="Q74" s="1278"/>
      <c r="R74" s="1278"/>
      <c r="S74" s="1278"/>
      <c r="T74" s="1278"/>
      <c r="U74" s="1278"/>
      <c r="V74" s="1278"/>
      <c r="W74" s="1278"/>
      <c r="X74" s="1278"/>
      <c r="Y74" s="1278"/>
      <c r="Z74" s="1278"/>
      <c r="AA74" s="1278"/>
      <c r="AB74" s="1278"/>
      <c r="AC74" s="1278"/>
      <c r="AD74" s="1278"/>
      <c r="AE74" s="1278"/>
      <c r="AF74" s="1278"/>
      <c r="AG74" s="1278"/>
      <c r="AH74" s="1278"/>
      <c r="AI74" s="1278"/>
      <c r="AJ74" s="1278"/>
      <c r="AK74" s="1278"/>
      <c r="AL74" s="1278"/>
      <c r="AM74" s="1279"/>
      <c r="AN74" s="1194"/>
      <c r="AO74" s="1195"/>
      <c r="AP74" s="1195"/>
      <c r="AQ74" s="1195"/>
      <c r="AR74" s="1195"/>
      <c r="AS74" s="1195"/>
      <c r="AT74" s="1195"/>
      <c r="AU74" s="1195"/>
      <c r="AV74" s="1195"/>
      <c r="AW74" s="1195"/>
      <c r="AX74" s="1196"/>
      <c r="AY74" s="1194"/>
      <c r="AZ74" s="1195"/>
      <c r="BA74" s="1195"/>
      <c r="BB74" s="1195"/>
      <c r="BC74" s="1195"/>
      <c r="BD74" s="1195"/>
      <c r="BE74" s="1195"/>
      <c r="BF74" s="1195"/>
      <c r="BG74" s="1196"/>
      <c r="BH74" s="1194"/>
      <c r="BI74" s="1195"/>
      <c r="BJ74" s="1195"/>
      <c r="BK74" s="1195"/>
      <c r="BL74" s="1195"/>
      <c r="BM74" s="1195"/>
      <c r="BN74" s="1195"/>
      <c r="BO74" s="1195"/>
      <c r="BP74" s="1195"/>
      <c r="BQ74" s="1195"/>
      <c r="BR74" s="1196"/>
      <c r="BS74" s="1174"/>
      <c r="BT74" s="1175"/>
      <c r="BU74" s="1175"/>
      <c r="BV74" s="1175"/>
      <c r="BW74" s="1175"/>
      <c r="BX74" s="1175"/>
      <c r="BY74" s="1175"/>
      <c r="BZ74" s="1175"/>
      <c r="CA74" s="1176"/>
      <c r="CB74" s="1174"/>
      <c r="CC74" s="1175"/>
      <c r="CD74" s="1175"/>
      <c r="CE74" s="1175"/>
      <c r="CF74" s="1175"/>
      <c r="CG74" s="1175"/>
      <c r="CH74" s="1175"/>
      <c r="CI74" s="1175"/>
      <c r="CJ74" s="1175"/>
      <c r="CK74" s="1175"/>
      <c r="CL74" s="1176"/>
      <c r="CM74" s="1194"/>
      <c r="CN74" s="1195"/>
      <c r="CO74" s="1195"/>
      <c r="CP74" s="1195"/>
      <c r="CQ74" s="1195"/>
      <c r="CR74" s="1195"/>
      <c r="CS74" s="1195"/>
      <c r="CT74" s="1195"/>
      <c r="CU74" s="1196"/>
      <c r="CV74" s="1194"/>
      <c r="CW74" s="1195"/>
      <c r="CX74" s="1195"/>
      <c r="CY74" s="1195"/>
      <c r="CZ74" s="1195"/>
      <c r="DA74" s="1195"/>
      <c r="DB74" s="1195"/>
      <c r="DC74" s="1195"/>
      <c r="DD74" s="1195"/>
      <c r="DE74" s="1195"/>
      <c r="DF74" s="1196"/>
      <c r="DG74" s="1194"/>
      <c r="DH74" s="1195"/>
      <c r="DI74" s="1195"/>
      <c r="DJ74" s="1195"/>
      <c r="DK74" s="1195"/>
      <c r="DL74" s="1195"/>
      <c r="DM74" s="1195"/>
      <c r="DN74" s="1195"/>
      <c r="DO74" s="1196"/>
      <c r="DP74" s="1194"/>
      <c r="DQ74" s="1195"/>
      <c r="DR74" s="1195"/>
      <c r="DS74" s="1195"/>
      <c r="DT74" s="1195"/>
      <c r="DU74" s="1195"/>
      <c r="DV74" s="1195"/>
      <c r="DW74" s="1195"/>
      <c r="DX74" s="1195"/>
      <c r="DY74" s="1195"/>
      <c r="DZ74" s="1196"/>
      <c r="EA74" s="1194"/>
      <c r="EB74" s="1195"/>
      <c r="EC74" s="1195"/>
      <c r="ED74" s="1195"/>
      <c r="EE74" s="1195"/>
      <c r="EF74" s="1195"/>
      <c r="EG74" s="1195"/>
      <c r="EH74" s="1195"/>
      <c r="EI74" s="1196"/>
      <c r="EJ74" s="1194"/>
      <c r="EK74" s="1195"/>
      <c r="EL74" s="1195"/>
      <c r="EM74" s="1195"/>
      <c r="EN74" s="1195"/>
      <c r="EO74" s="1195"/>
      <c r="EP74" s="1195"/>
      <c r="EQ74" s="1195"/>
      <c r="ER74" s="1195"/>
      <c r="ES74" s="1195"/>
      <c r="ET74" s="1196"/>
      <c r="EU74" s="1194"/>
      <c r="EV74" s="1195"/>
      <c r="EW74" s="1195"/>
      <c r="EX74" s="1195"/>
      <c r="EY74" s="1195"/>
      <c r="EZ74" s="1195"/>
      <c r="FA74" s="1195"/>
      <c r="FB74" s="1195"/>
      <c r="FC74" s="1195"/>
      <c r="FD74" s="1195"/>
      <c r="FE74" s="1195"/>
      <c r="FF74" s="1196"/>
      <c r="FG74" s="1194"/>
      <c r="FH74" s="1195"/>
      <c r="FI74" s="1195"/>
      <c r="FJ74" s="1195"/>
      <c r="FK74" s="1195"/>
      <c r="FL74" s="1195"/>
      <c r="FM74" s="1195"/>
      <c r="FN74" s="1195"/>
      <c r="FO74" s="1196"/>
      <c r="FP74" s="1283"/>
      <c r="FQ74" s="1214"/>
      <c r="FR74" s="1214"/>
      <c r="FS74" s="1214"/>
      <c r="FT74" s="1214"/>
      <c r="FU74" s="1214"/>
      <c r="FV74" s="1215"/>
      <c r="FW74" s="1211"/>
      <c r="FX74" s="1212"/>
      <c r="FY74" s="1212"/>
      <c r="FZ74" s="1212"/>
      <c r="GA74" s="1212"/>
      <c r="GB74" s="1212"/>
      <c r="GC74" s="1212"/>
      <c r="GD74" s="1212"/>
      <c r="GE74" s="1212"/>
      <c r="GF74" s="1212"/>
      <c r="GG74" s="1212"/>
      <c r="GH74" s="1213"/>
      <c r="GI74" s="1211"/>
      <c r="GJ74" s="1212"/>
      <c r="GK74" s="1212"/>
      <c r="GL74" s="1212"/>
      <c r="GM74" s="1212"/>
      <c r="GN74" s="1212"/>
      <c r="GO74" s="1212"/>
      <c r="GP74" s="1212"/>
      <c r="GQ74" s="1212"/>
      <c r="GR74" s="1212"/>
      <c r="GS74" s="1212"/>
      <c r="GT74" s="1213"/>
      <c r="GU74" s="893"/>
      <c r="GV74" s="1214"/>
      <c r="GW74" s="1214"/>
      <c r="GX74" s="1214"/>
      <c r="GY74" s="1214"/>
      <c r="GZ74" s="1214"/>
      <c r="HA74" s="1214"/>
      <c r="HB74" s="1214"/>
      <c r="HC74" s="1214"/>
      <c r="HD74" s="1215"/>
      <c r="HE74" s="1211"/>
      <c r="HF74" s="1212"/>
      <c r="HG74" s="1212"/>
      <c r="HH74" s="1212"/>
      <c r="HI74" s="1212"/>
      <c r="HJ74" s="1212"/>
      <c r="HK74" s="1212"/>
      <c r="HL74" s="1212"/>
      <c r="HM74" s="1212"/>
      <c r="HN74" s="1212"/>
      <c r="HO74" s="1213"/>
      <c r="HP74" s="1280"/>
      <c r="HQ74" s="1281"/>
      <c r="HR74" s="1281"/>
      <c r="HS74" s="1281"/>
      <c r="HT74" s="1281"/>
      <c r="HU74" s="1281"/>
      <c r="HV74" s="1281"/>
      <c r="HW74" s="1281"/>
      <c r="HX74" s="1281"/>
      <c r="HY74" s="1281"/>
      <c r="HZ74" s="1281"/>
      <c r="IA74" s="1281"/>
      <c r="IB74" s="1281"/>
      <c r="IC74" s="1282"/>
    </row>
    <row r="75" spans="1:240" x14ac:dyDescent="0.3">
      <c r="A75" s="1299" t="s">
        <v>172</v>
      </c>
      <c r="B75" s="1300"/>
      <c r="C75" s="1300"/>
      <c r="D75" s="1300"/>
      <c r="E75" s="1301"/>
      <c r="F75" s="1284"/>
      <c r="G75" s="1285"/>
      <c r="H75" s="1285"/>
      <c r="I75" s="1285"/>
      <c r="J75" s="1285"/>
      <c r="K75" s="1285"/>
      <c r="L75" s="1285"/>
      <c r="M75" s="1285"/>
      <c r="N75" s="1285"/>
      <c r="O75" s="1285"/>
      <c r="P75" s="1285"/>
      <c r="Q75" s="1285"/>
      <c r="R75" s="1285"/>
      <c r="S75" s="1285"/>
      <c r="T75" s="1285"/>
      <c r="U75" s="1285"/>
      <c r="V75" s="1285"/>
      <c r="W75" s="1285"/>
      <c r="X75" s="1285"/>
      <c r="Y75" s="1285"/>
      <c r="Z75" s="1285"/>
      <c r="AA75" s="1285"/>
      <c r="AB75" s="1285"/>
      <c r="AC75" s="1285"/>
      <c r="AD75" s="1285"/>
      <c r="AE75" s="1285"/>
      <c r="AF75" s="1285"/>
      <c r="AG75" s="1285"/>
      <c r="AH75" s="1285"/>
      <c r="AI75" s="1285"/>
      <c r="AJ75" s="1285"/>
      <c r="AK75" s="1285"/>
      <c r="AL75" s="1285"/>
      <c r="AM75" s="1286"/>
      <c r="AN75" s="1158"/>
      <c r="AO75" s="1159"/>
      <c r="AP75" s="1159"/>
      <c r="AQ75" s="1159"/>
      <c r="AR75" s="1159"/>
      <c r="AS75" s="1159"/>
      <c r="AT75" s="1159"/>
      <c r="AU75" s="1159"/>
      <c r="AV75" s="1159"/>
      <c r="AW75" s="1159"/>
      <c r="AX75" s="1160"/>
      <c r="AY75" s="1158"/>
      <c r="AZ75" s="1159"/>
      <c r="BA75" s="1159"/>
      <c r="BB75" s="1159"/>
      <c r="BC75" s="1159"/>
      <c r="BD75" s="1159"/>
      <c r="BE75" s="1159"/>
      <c r="BF75" s="1159"/>
      <c r="BG75" s="1160"/>
      <c r="BH75" s="1158"/>
      <c r="BI75" s="1159"/>
      <c r="BJ75" s="1159"/>
      <c r="BK75" s="1159"/>
      <c r="BL75" s="1159"/>
      <c r="BM75" s="1159"/>
      <c r="BN75" s="1159"/>
      <c r="BO75" s="1159"/>
      <c r="BP75" s="1159"/>
      <c r="BQ75" s="1159"/>
      <c r="BR75" s="1160"/>
      <c r="BS75" s="1287"/>
      <c r="BT75" s="1288"/>
      <c r="BU75" s="1288"/>
      <c r="BV75" s="1288"/>
      <c r="BW75" s="1288"/>
      <c r="BX75" s="1288"/>
      <c r="BY75" s="1288"/>
      <c r="BZ75" s="1288"/>
      <c r="CA75" s="1289"/>
      <c r="CB75" s="1158"/>
      <c r="CC75" s="1159"/>
      <c r="CD75" s="1159"/>
      <c r="CE75" s="1159"/>
      <c r="CF75" s="1159"/>
      <c r="CG75" s="1159"/>
      <c r="CH75" s="1159"/>
      <c r="CI75" s="1159"/>
      <c r="CJ75" s="1159"/>
      <c r="CK75" s="1159"/>
      <c r="CL75" s="1160"/>
      <c r="CM75" s="1158"/>
      <c r="CN75" s="1159"/>
      <c r="CO75" s="1159"/>
      <c r="CP75" s="1159"/>
      <c r="CQ75" s="1159"/>
      <c r="CR75" s="1159"/>
      <c r="CS75" s="1159"/>
      <c r="CT75" s="1159"/>
      <c r="CU75" s="1160"/>
      <c r="CV75" s="1158"/>
      <c r="CW75" s="1159"/>
      <c r="CX75" s="1159"/>
      <c r="CY75" s="1159"/>
      <c r="CZ75" s="1159"/>
      <c r="DA75" s="1159"/>
      <c r="DB75" s="1159"/>
      <c r="DC75" s="1159"/>
      <c r="DD75" s="1159"/>
      <c r="DE75" s="1159"/>
      <c r="DF75" s="1160"/>
      <c r="DG75" s="1158"/>
      <c r="DH75" s="1159"/>
      <c r="DI75" s="1159"/>
      <c r="DJ75" s="1159"/>
      <c r="DK75" s="1159"/>
      <c r="DL75" s="1159"/>
      <c r="DM75" s="1159"/>
      <c r="DN75" s="1159"/>
      <c r="DO75" s="1160"/>
      <c r="DP75" s="1158"/>
      <c r="DQ75" s="1159"/>
      <c r="DR75" s="1159"/>
      <c r="DS75" s="1159"/>
      <c r="DT75" s="1159"/>
      <c r="DU75" s="1159"/>
      <c r="DV75" s="1159"/>
      <c r="DW75" s="1159"/>
      <c r="DX75" s="1159"/>
      <c r="DY75" s="1159"/>
      <c r="DZ75" s="1160"/>
      <c r="EA75" s="1158"/>
      <c r="EB75" s="1159"/>
      <c r="EC75" s="1159"/>
      <c r="ED75" s="1159"/>
      <c r="EE75" s="1159"/>
      <c r="EF75" s="1159"/>
      <c r="EG75" s="1159"/>
      <c r="EH75" s="1159"/>
      <c r="EI75" s="1160"/>
      <c r="EJ75" s="1158"/>
      <c r="EK75" s="1159"/>
      <c r="EL75" s="1159"/>
      <c r="EM75" s="1159"/>
      <c r="EN75" s="1159"/>
      <c r="EO75" s="1159"/>
      <c r="EP75" s="1159"/>
      <c r="EQ75" s="1159"/>
      <c r="ER75" s="1159"/>
      <c r="ES75" s="1159"/>
      <c r="ET75" s="1160"/>
      <c r="EU75" s="1158"/>
      <c r="EV75" s="1159"/>
      <c r="EW75" s="1159"/>
      <c r="EX75" s="1159"/>
      <c r="EY75" s="1159"/>
      <c r="EZ75" s="1159"/>
      <c r="FA75" s="1159"/>
      <c r="FB75" s="1159"/>
      <c r="FC75" s="1159"/>
      <c r="FD75" s="1159"/>
      <c r="FE75" s="1159"/>
      <c r="FF75" s="1160"/>
      <c r="FG75" s="1158"/>
      <c r="FH75" s="1159"/>
      <c r="FI75" s="1159"/>
      <c r="FJ75" s="1159"/>
      <c r="FK75" s="1159"/>
      <c r="FL75" s="1159"/>
      <c r="FM75" s="1159"/>
      <c r="FN75" s="1159"/>
      <c r="FO75" s="1160"/>
      <c r="FP75" s="1305"/>
      <c r="FQ75" s="1306"/>
      <c r="FR75" s="1306"/>
      <c r="FS75" s="1306"/>
      <c r="FT75" s="1306"/>
      <c r="FU75" s="1306"/>
      <c r="FV75" s="1307"/>
      <c r="FW75" s="1290"/>
      <c r="FX75" s="1291"/>
      <c r="FY75" s="1291"/>
      <c r="FZ75" s="1291"/>
      <c r="GA75" s="1291"/>
      <c r="GB75" s="1291"/>
      <c r="GC75" s="1291"/>
      <c r="GD75" s="1291"/>
      <c r="GE75" s="1291"/>
      <c r="GF75" s="1291"/>
      <c r="GG75" s="1291"/>
      <c r="GH75" s="1292"/>
      <c r="GI75" s="1290"/>
      <c r="GJ75" s="1291"/>
      <c r="GK75" s="1291"/>
      <c r="GL75" s="1291"/>
      <c r="GM75" s="1291"/>
      <c r="GN75" s="1291"/>
      <c r="GO75" s="1291"/>
      <c r="GP75" s="1291"/>
      <c r="GQ75" s="1291"/>
      <c r="GR75" s="1291"/>
      <c r="GS75" s="1291"/>
      <c r="GT75" s="1292"/>
      <c r="GU75" s="891"/>
      <c r="GV75" s="1306"/>
      <c r="GW75" s="1306"/>
      <c r="GX75" s="1306"/>
      <c r="GY75" s="1306"/>
      <c r="GZ75" s="1306"/>
      <c r="HA75" s="1306"/>
      <c r="HB75" s="1306"/>
      <c r="HC75" s="1306"/>
      <c r="HD75" s="1307"/>
      <c r="HE75" s="1290"/>
      <c r="HF75" s="1291"/>
      <c r="HG75" s="1291"/>
      <c r="HH75" s="1291"/>
      <c r="HI75" s="1291"/>
      <c r="HJ75" s="1291"/>
      <c r="HK75" s="1291"/>
      <c r="HL75" s="1291"/>
      <c r="HM75" s="1291"/>
      <c r="HN75" s="1291"/>
      <c r="HO75" s="1292"/>
      <c r="HP75" s="1293"/>
      <c r="HQ75" s="1294"/>
      <c r="HR75" s="1294"/>
      <c r="HS75" s="1294"/>
      <c r="HT75" s="1294"/>
      <c r="HU75" s="1294"/>
      <c r="HV75" s="1294"/>
      <c r="HW75" s="1294"/>
      <c r="HX75" s="1294"/>
      <c r="HY75" s="1294"/>
      <c r="HZ75" s="1294"/>
      <c r="IA75" s="1294"/>
      <c r="IB75" s="1294"/>
      <c r="IC75" s="1295"/>
    </row>
    <row r="76" spans="1:240" x14ac:dyDescent="0.3">
      <c r="A76" s="1249" t="s">
        <v>85</v>
      </c>
      <c r="B76" s="1250"/>
      <c r="C76" s="1250"/>
      <c r="D76" s="1250"/>
      <c r="E76" s="1251"/>
      <c r="F76" s="1296" t="s">
        <v>84</v>
      </c>
      <c r="G76" s="1297"/>
      <c r="H76" s="1297"/>
      <c r="I76" s="1297"/>
      <c r="J76" s="1297"/>
      <c r="K76" s="1297"/>
      <c r="L76" s="1297"/>
      <c r="M76" s="1297"/>
      <c r="N76" s="1297"/>
      <c r="O76" s="1297"/>
      <c r="P76" s="1297"/>
      <c r="Q76" s="1297"/>
      <c r="R76" s="1297"/>
      <c r="S76" s="1297"/>
      <c r="T76" s="1297"/>
      <c r="U76" s="1297"/>
      <c r="V76" s="1297"/>
      <c r="W76" s="1297"/>
      <c r="X76" s="1297"/>
      <c r="Y76" s="1297"/>
      <c r="Z76" s="1297"/>
      <c r="AA76" s="1297"/>
      <c r="AB76" s="1297"/>
      <c r="AC76" s="1297"/>
      <c r="AD76" s="1297"/>
      <c r="AE76" s="1297"/>
      <c r="AF76" s="1297"/>
      <c r="AG76" s="1297"/>
      <c r="AH76" s="1297"/>
      <c r="AI76" s="1297"/>
      <c r="AJ76" s="1297"/>
      <c r="AK76" s="1297"/>
      <c r="AL76" s="1297"/>
      <c r="AM76" s="1298"/>
      <c r="AN76" s="1174"/>
      <c r="AO76" s="1175"/>
      <c r="AP76" s="1175"/>
      <c r="AQ76" s="1175"/>
      <c r="AR76" s="1175"/>
      <c r="AS76" s="1175"/>
      <c r="AT76" s="1175"/>
      <c r="AU76" s="1175"/>
      <c r="AV76" s="1175"/>
      <c r="AW76" s="1175"/>
      <c r="AX76" s="1176"/>
      <c r="AY76" s="1174"/>
      <c r="AZ76" s="1175"/>
      <c r="BA76" s="1175"/>
      <c r="BB76" s="1175"/>
      <c r="BC76" s="1175"/>
      <c r="BD76" s="1175"/>
      <c r="BE76" s="1175"/>
      <c r="BF76" s="1175"/>
      <c r="BG76" s="1176"/>
      <c r="BH76" s="1194"/>
      <c r="BI76" s="1195"/>
      <c r="BJ76" s="1195"/>
      <c r="BK76" s="1195"/>
      <c r="BL76" s="1195"/>
      <c r="BM76" s="1195"/>
      <c r="BN76" s="1195"/>
      <c r="BO76" s="1195"/>
      <c r="BP76" s="1195"/>
      <c r="BQ76" s="1195"/>
      <c r="BR76" s="1196"/>
      <c r="BS76" s="1174"/>
      <c r="BT76" s="1175"/>
      <c r="BU76" s="1175"/>
      <c r="BV76" s="1175"/>
      <c r="BW76" s="1175"/>
      <c r="BX76" s="1175"/>
      <c r="BY76" s="1175"/>
      <c r="BZ76" s="1175"/>
      <c r="CA76" s="1176"/>
      <c r="CB76" s="1174"/>
      <c r="CC76" s="1175"/>
      <c r="CD76" s="1175"/>
      <c r="CE76" s="1175"/>
      <c r="CF76" s="1175"/>
      <c r="CG76" s="1175"/>
      <c r="CH76" s="1175"/>
      <c r="CI76" s="1175"/>
      <c r="CJ76" s="1175"/>
      <c r="CK76" s="1175"/>
      <c r="CL76" s="1176"/>
      <c r="CM76" s="1174"/>
      <c r="CN76" s="1175"/>
      <c r="CO76" s="1175"/>
      <c r="CP76" s="1175"/>
      <c r="CQ76" s="1175"/>
      <c r="CR76" s="1175"/>
      <c r="CS76" s="1175"/>
      <c r="CT76" s="1175"/>
      <c r="CU76" s="1176"/>
      <c r="CV76" s="1174"/>
      <c r="CW76" s="1175"/>
      <c r="CX76" s="1175"/>
      <c r="CY76" s="1175"/>
      <c r="CZ76" s="1175"/>
      <c r="DA76" s="1175"/>
      <c r="DB76" s="1175"/>
      <c r="DC76" s="1175"/>
      <c r="DD76" s="1175"/>
      <c r="DE76" s="1175"/>
      <c r="DF76" s="1176"/>
      <c r="DG76" s="1174"/>
      <c r="DH76" s="1175"/>
      <c r="DI76" s="1175"/>
      <c r="DJ76" s="1175"/>
      <c r="DK76" s="1175"/>
      <c r="DL76" s="1175"/>
      <c r="DM76" s="1175"/>
      <c r="DN76" s="1175"/>
      <c r="DO76" s="1176"/>
      <c r="DP76" s="1174"/>
      <c r="DQ76" s="1175"/>
      <c r="DR76" s="1175"/>
      <c r="DS76" s="1175"/>
      <c r="DT76" s="1175"/>
      <c r="DU76" s="1175"/>
      <c r="DV76" s="1175"/>
      <c r="DW76" s="1175"/>
      <c r="DX76" s="1175"/>
      <c r="DY76" s="1175"/>
      <c r="DZ76" s="1176"/>
      <c r="EA76" s="1174"/>
      <c r="EB76" s="1175"/>
      <c r="EC76" s="1175"/>
      <c r="ED76" s="1175"/>
      <c r="EE76" s="1175"/>
      <c r="EF76" s="1175"/>
      <c r="EG76" s="1175"/>
      <c r="EH76" s="1175"/>
      <c r="EI76" s="1176"/>
      <c r="EJ76" s="1194"/>
      <c r="EK76" s="1195"/>
      <c r="EL76" s="1195"/>
      <c r="EM76" s="1195"/>
      <c r="EN76" s="1195"/>
      <c r="EO76" s="1195"/>
      <c r="EP76" s="1195"/>
      <c r="EQ76" s="1195"/>
      <c r="ER76" s="1195"/>
      <c r="ES76" s="1195"/>
      <c r="ET76" s="1196"/>
      <c r="EU76" s="1194"/>
      <c r="EV76" s="1195"/>
      <c r="EW76" s="1195"/>
      <c r="EX76" s="1195"/>
      <c r="EY76" s="1195"/>
      <c r="EZ76" s="1195"/>
      <c r="FA76" s="1195"/>
      <c r="FB76" s="1195"/>
      <c r="FC76" s="1195"/>
      <c r="FD76" s="1195"/>
      <c r="FE76" s="1195"/>
      <c r="FF76" s="1196"/>
      <c r="FG76" s="1194"/>
      <c r="FH76" s="1195"/>
      <c r="FI76" s="1195"/>
      <c r="FJ76" s="1195"/>
      <c r="FK76" s="1195"/>
      <c r="FL76" s="1195"/>
      <c r="FM76" s="1195"/>
      <c r="FN76" s="1195"/>
      <c r="FO76" s="1196"/>
      <c r="FP76" s="1302"/>
      <c r="FQ76" s="1303"/>
      <c r="FR76" s="1303"/>
      <c r="FS76" s="1303"/>
      <c r="FT76" s="1303"/>
      <c r="FU76" s="1303"/>
      <c r="FV76" s="1304"/>
      <c r="FW76" s="1211"/>
      <c r="FX76" s="1212"/>
      <c r="FY76" s="1212"/>
      <c r="FZ76" s="1212"/>
      <c r="GA76" s="1212"/>
      <c r="GB76" s="1212"/>
      <c r="GC76" s="1212"/>
      <c r="GD76" s="1212"/>
      <c r="GE76" s="1212"/>
      <c r="GF76" s="1212"/>
      <c r="GG76" s="1212"/>
      <c r="GH76" s="1213"/>
      <c r="GI76" s="1211"/>
      <c r="GJ76" s="1212"/>
      <c r="GK76" s="1212"/>
      <c r="GL76" s="1212"/>
      <c r="GM76" s="1212"/>
      <c r="GN76" s="1212"/>
      <c r="GO76" s="1212"/>
      <c r="GP76" s="1212"/>
      <c r="GQ76" s="1212"/>
      <c r="GR76" s="1212"/>
      <c r="GS76" s="1212"/>
      <c r="GT76" s="1213"/>
      <c r="GU76" s="893"/>
      <c r="GV76" s="1214"/>
      <c r="GW76" s="1214"/>
      <c r="GX76" s="1214"/>
      <c r="GY76" s="1214"/>
      <c r="GZ76" s="1214"/>
      <c r="HA76" s="1214"/>
      <c r="HB76" s="1214"/>
      <c r="HC76" s="1214"/>
      <c r="HD76" s="1215"/>
      <c r="HE76" s="1211"/>
      <c r="HF76" s="1212"/>
      <c r="HG76" s="1212"/>
      <c r="HH76" s="1212"/>
      <c r="HI76" s="1212"/>
      <c r="HJ76" s="1212"/>
      <c r="HK76" s="1212"/>
      <c r="HL76" s="1212"/>
      <c r="HM76" s="1212"/>
      <c r="HN76" s="1212"/>
      <c r="HO76" s="1213"/>
      <c r="HP76" s="1280"/>
      <c r="HQ76" s="1281"/>
      <c r="HR76" s="1281"/>
      <c r="HS76" s="1281"/>
      <c r="HT76" s="1281"/>
      <c r="HU76" s="1281"/>
      <c r="HV76" s="1281"/>
      <c r="HW76" s="1281"/>
      <c r="HX76" s="1281"/>
      <c r="HY76" s="1281"/>
      <c r="HZ76" s="1281"/>
      <c r="IA76" s="1281"/>
      <c r="IB76" s="1281"/>
      <c r="IC76" s="1282"/>
    </row>
    <row r="77" spans="1:240" s="457" customFormat="1" x14ac:dyDescent="0.3">
      <c r="A77" s="1228" t="s">
        <v>83</v>
      </c>
      <c r="B77" s="1229"/>
      <c r="C77" s="1229"/>
      <c r="D77" s="1229"/>
      <c r="E77" s="1230"/>
      <c r="F77" s="1231" t="s">
        <v>82</v>
      </c>
      <c r="G77" s="1232"/>
      <c r="H77" s="1232"/>
      <c r="I77" s="1232"/>
      <c r="J77" s="1232"/>
      <c r="K77" s="1232"/>
      <c r="L77" s="1232"/>
      <c r="M77" s="1232"/>
      <c r="N77" s="1232"/>
      <c r="O77" s="1232"/>
      <c r="P77" s="1232"/>
      <c r="Q77" s="1232"/>
      <c r="R77" s="1232"/>
      <c r="S77" s="1232"/>
      <c r="T77" s="1232"/>
      <c r="U77" s="1232"/>
      <c r="V77" s="1232"/>
      <c r="W77" s="1232"/>
      <c r="X77" s="1232"/>
      <c r="Y77" s="1232"/>
      <c r="Z77" s="1232"/>
      <c r="AA77" s="1232"/>
      <c r="AB77" s="1232"/>
      <c r="AC77" s="1232"/>
      <c r="AD77" s="1232"/>
      <c r="AE77" s="1232"/>
      <c r="AF77" s="1232"/>
      <c r="AG77" s="1232"/>
      <c r="AH77" s="1232"/>
      <c r="AI77" s="1232"/>
      <c r="AJ77" s="1232"/>
      <c r="AK77" s="1232"/>
      <c r="AL77" s="1232"/>
      <c r="AM77" s="1233"/>
      <c r="AN77" s="1220"/>
      <c r="AO77" s="1221"/>
      <c r="AP77" s="1221"/>
      <c r="AQ77" s="1221"/>
      <c r="AR77" s="1221"/>
      <c r="AS77" s="1221"/>
      <c r="AT77" s="1221"/>
      <c r="AU77" s="1221"/>
      <c r="AV77" s="1221"/>
      <c r="AW77" s="1221"/>
      <c r="AX77" s="1222"/>
      <c r="AY77" s="1220"/>
      <c r="AZ77" s="1221"/>
      <c r="BA77" s="1221"/>
      <c r="BB77" s="1221"/>
      <c r="BC77" s="1221"/>
      <c r="BD77" s="1221"/>
      <c r="BE77" s="1221"/>
      <c r="BF77" s="1221"/>
      <c r="BG77" s="1222"/>
      <c r="BH77" s="1220"/>
      <c r="BI77" s="1221"/>
      <c r="BJ77" s="1221"/>
      <c r="BK77" s="1221"/>
      <c r="BL77" s="1221"/>
      <c r="BM77" s="1221"/>
      <c r="BN77" s="1221"/>
      <c r="BO77" s="1221"/>
      <c r="BP77" s="1221"/>
      <c r="BQ77" s="1221"/>
      <c r="BR77" s="1222"/>
      <c r="BS77" s="1234"/>
      <c r="BT77" s="1235"/>
      <c r="BU77" s="1235"/>
      <c r="BV77" s="1235"/>
      <c r="BW77" s="1235"/>
      <c r="BX77" s="1235"/>
      <c r="BY77" s="1235"/>
      <c r="BZ77" s="1235"/>
      <c r="CA77" s="1236"/>
      <c r="CB77" s="1220"/>
      <c r="CC77" s="1221"/>
      <c r="CD77" s="1221"/>
      <c r="CE77" s="1221"/>
      <c r="CF77" s="1221"/>
      <c r="CG77" s="1221"/>
      <c r="CH77" s="1221"/>
      <c r="CI77" s="1221"/>
      <c r="CJ77" s="1221"/>
      <c r="CK77" s="1221"/>
      <c r="CL77" s="1222"/>
      <c r="CM77" s="1220"/>
      <c r="CN77" s="1221"/>
      <c r="CO77" s="1221"/>
      <c r="CP77" s="1221"/>
      <c r="CQ77" s="1221"/>
      <c r="CR77" s="1221"/>
      <c r="CS77" s="1221"/>
      <c r="CT77" s="1221"/>
      <c r="CU77" s="1222"/>
      <c r="CV77" s="1220"/>
      <c r="CW77" s="1221"/>
      <c r="CX77" s="1221"/>
      <c r="CY77" s="1221"/>
      <c r="CZ77" s="1221"/>
      <c r="DA77" s="1221"/>
      <c r="DB77" s="1221"/>
      <c r="DC77" s="1221"/>
      <c r="DD77" s="1221"/>
      <c r="DE77" s="1221"/>
      <c r="DF77" s="1222"/>
      <c r="DG77" s="1220"/>
      <c r="DH77" s="1221"/>
      <c r="DI77" s="1221"/>
      <c r="DJ77" s="1221"/>
      <c r="DK77" s="1221"/>
      <c r="DL77" s="1221"/>
      <c r="DM77" s="1221"/>
      <c r="DN77" s="1221"/>
      <c r="DO77" s="1222"/>
      <c r="DP77" s="1220"/>
      <c r="DQ77" s="1221"/>
      <c r="DR77" s="1221"/>
      <c r="DS77" s="1221"/>
      <c r="DT77" s="1221"/>
      <c r="DU77" s="1221"/>
      <c r="DV77" s="1221"/>
      <c r="DW77" s="1221"/>
      <c r="DX77" s="1221"/>
      <c r="DY77" s="1221"/>
      <c r="DZ77" s="1222"/>
      <c r="EA77" s="1220"/>
      <c r="EB77" s="1221"/>
      <c r="EC77" s="1221"/>
      <c r="ED77" s="1221"/>
      <c r="EE77" s="1221"/>
      <c r="EF77" s="1221"/>
      <c r="EG77" s="1221"/>
      <c r="EH77" s="1221"/>
      <c r="EI77" s="1222"/>
      <c r="EJ77" s="1220"/>
      <c r="EK77" s="1221"/>
      <c r="EL77" s="1221"/>
      <c r="EM77" s="1221"/>
      <c r="EN77" s="1221"/>
      <c r="EO77" s="1221"/>
      <c r="EP77" s="1221"/>
      <c r="EQ77" s="1221"/>
      <c r="ER77" s="1221"/>
      <c r="ES77" s="1221"/>
      <c r="ET77" s="1222"/>
      <c r="EU77" s="1220"/>
      <c r="EV77" s="1221"/>
      <c r="EW77" s="1221"/>
      <c r="EX77" s="1221"/>
      <c r="EY77" s="1221"/>
      <c r="EZ77" s="1221"/>
      <c r="FA77" s="1221"/>
      <c r="FB77" s="1221"/>
      <c r="FC77" s="1221"/>
      <c r="FD77" s="1221"/>
      <c r="FE77" s="1221"/>
      <c r="FF77" s="1222"/>
      <c r="FG77" s="1220"/>
      <c r="FH77" s="1221"/>
      <c r="FI77" s="1221"/>
      <c r="FJ77" s="1221"/>
      <c r="FK77" s="1221"/>
      <c r="FL77" s="1221"/>
      <c r="FM77" s="1221"/>
      <c r="FN77" s="1221"/>
      <c r="FO77" s="1222"/>
      <c r="FP77" s="1308"/>
      <c r="FQ77" s="1247"/>
      <c r="FR77" s="1247"/>
      <c r="FS77" s="1247"/>
      <c r="FT77" s="1247"/>
      <c r="FU77" s="1247"/>
      <c r="FV77" s="1248"/>
      <c r="FW77" s="1245"/>
      <c r="FX77" s="1223"/>
      <c r="FY77" s="1223"/>
      <c r="FZ77" s="1223"/>
      <c r="GA77" s="1223"/>
      <c r="GB77" s="1223"/>
      <c r="GC77" s="1223"/>
      <c r="GD77" s="1223"/>
      <c r="GE77" s="1223"/>
      <c r="GF77" s="1223"/>
      <c r="GG77" s="1223"/>
      <c r="GH77" s="1224"/>
      <c r="GI77" s="1245"/>
      <c r="GJ77" s="1223"/>
      <c r="GK77" s="1223"/>
      <c r="GL77" s="1223"/>
      <c r="GM77" s="1223"/>
      <c r="GN77" s="1223"/>
      <c r="GO77" s="1223"/>
      <c r="GP77" s="1223"/>
      <c r="GQ77" s="1223"/>
      <c r="GR77" s="1223"/>
      <c r="GS77" s="1223"/>
      <c r="GT77" s="1224"/>
      <c r="GU77" s="894"/>
      <c r="GV77" s="1247"/>
      <c r="GW77" s="1247"/>
      <c r="GX77" s="1247"/>
      <c r="GY77" s="1247"/>
      <c r="GZ77" s="1247"/>
      <c r="HA77" s="1247"/>
      <c r="HB77" s="1247"/>
      <c r="HC77" s="1247"/>
      <c r="HD77" s="1248"/>
      <c r="HE77" s="1245"/>
      <c r="HF77" s="1223"/>
      <c r="HG77" s="1223"/>
      <c r="HH77" s="1223"/>
      <c r="HI77" s="1223"/>
      <c r="HJ77" s="1223"/>
      <c r="HK77" s="1223"/>
      <c r="HL77" s="1223"/>
      <c r="HM77" s="1223"/>
      <c r="HN77" s="1223"/>
      <c r="HO77" s="1224"/>
      <c r="HP77" s="1309"/>
      <c r="HQ77" s="1310"/>
      <c r="HR77" s="1310"/>
      <c r="HS77" s="1310"/>
      <c r="HT77" s="1310"/>
      <c r="HU77" s="1310"/>
      <c r="HV77" s="1310"/>
      <c r="HW77" s="1310"/>
      <c r="HX77" s="1310"/>
      <c r="HY77" s="1310"/>
      <c r="HZ77" s="1310"/>
      <c r="IA77" s="1310"/>
      <c r="IB77" s="1310"/>
      <c r="IC77" s="1311"/>
      <c r="ID77" s="3"/>
      <c r="IE77" s="3"/>
      <c r="IF77" s="3"/>
    </row>
    <row r="78" spans="1:240" x14ac:dyDescent="0.3">
      <c r="A78" s="1299" t="s">
        <v>168</v>
      </c>
      <c r="B78" s="1300"/>
      <c r="C78" s="1300"/>
      <c r="D78" s="1300"/>
      <c r="E78" s="1301"/>
      <c r="F78" s="1284" t="s">
        <v>170</v>
      </c>
      <c r="G78" s="1285"/>
      <c r="H78" s="1285"/>
      <c r="I78" s="1285"/>
      <c r="J78" s="1285"/>
      <c r="K78" s="1285"/>
      <c r="L78" s="1285"/>
      <c r="M78" s="1285"/>
      <c r="N78" s="1285"/>
      <c r="O78" s="1285"/>
      <c r="P78" s="1285"/>
      <c r="Q78" s="1285"/>
      <c r="R78" s="1285"/>
      <c r="S78" s="1285"/>
      <c r="T78" s="1285"/>
      <c r="U78" s="1285"/>
      <c r="V78" s="1285"/>
      <c r="W78" s="1285"/>
      <c r="X78" s="1285"/>
      <c r="Y78" s="1285"/>
      <c r="Z78" s="1285"/>
      <c r="AA78" s="1285"/>
      <c r="AB78" s="1285"/>
      <c r="AC78" s="1285"/>
      <c r="AD78" s="1285"/>
      <c r="AE78" s="1285"/>
      <c r="AF78" s="1285"/>
      <c r="AG78" s="1285"/>
      <c r="AH78" s="1285"/>
      <c r="AI78" s="1285"/>
      <c r="AJ78" s="1285"/>
      <c r="AK78" s="1285"/>
      <c r="AL78" s="1285"/>
      <c r="AM78" s="1286"/>
      <c r="AN78" s="1158"/>
      <c r="AO78" s="1159"/>
      <c r="AP78" s="1159"/>
      <c r="AQ78" s="1159"/>
      <c r="AR78" s="1159"/>
      <c r="AS78" s="1159"/>
      <c r="AT78" s="1159"/>
      <c r="AU78" s="1159"/>
      <c r="AV78" s="1159"/>
      <c r="AW78" s="1159"/>
      <c r="AX78" s="1160"/>
      <c r="AY78" s="1158"/>
      <c r="AZ78" s="1159"/>
      <c r="BA78" s="1159"/>
      <c r="BB78" s="1159"/>
      <c r="BC78" s="1159"/>
      <c r="BD78" s="1159"/>
      <c r="BE78" s="1159"/>
      <c r="BF78" s="1159"/>
      <c r="BG78" s="1160"/>
      <c r="BH78" s="1158"/>
      <c r="BI78" s="1159"/>
      <c r="BJ78" s="1159"/>
      <c r="BK78" s="1159"/>
      <c r="BL78" s="1159"/>
      <c r="BM78" s="1159"/>
      <c r="BN78" s="1159"/>
      <c r="BO78" s="1159"/>
      <c r="BP78" s="1159"/>
      <c r="BQ78" s="1159"/>
      <c r="BR78" s="1160"/>
      <c r="BS78" s="1287"/>
      <c r="BT78" s="1288"/>
      <c r="BU78" s="1288"/>
      <c r="BV78" s="1288"/>
      <c r="BW78" s="1288"/>
      <c r="BX78" s="1288"/>
      <c r="BY78" s="1288"/>
      <c r="BZ78" s="1288"/>
      <c r="CA78" s="1289"/>
      <c r="CB78" s="1158"/>
      <c r="CC78" s="1159"/>
      <c r="CD78" s="1159"/>
      <c r="CE78" s="1159"/>
      <c r="CF78" s="1159"/>
      <c r="CG78" s="1159"/>
      <c r="CH78" s="1159"/>
      <c r="CI78" s="1159"/>
      <c r="CJ78" s="1159"/>
      <c r="CK78" s="1159"/>
      <c r="CL78" s="1160"/>
      <c r="CM78" s="1158"/>
      <c r="CN78" s="1159"/>
      <c r="CO78" s="1159"/>
      <c r="CP78" s="1159"/>
      <c r="CQ78" s="1159"/>
      <c r="CR78" s="1159"/>
      <c r="CS78" s="1159"/>
      <c r="CT78" s="1159"/>
      <c r="CU78" s="1160"/>
      <c r="CV78" s="1158"/>
      <c r="CW78" s="1159"/>
      <c r="CX78" s="1159"/>
      <c r="CY78" s="1159"/>
      <c r="CZ78" s="1159"/>
      <c r="DA78" s="1159"/>
      <c r="DB78" s="1159"/>
      <c r="DC78" s="1159"/>
      <c r="DD78" s="1159"/>
      <c r="DE78" s="1159"/>
      <c r="DF78" s="1160"/>
      <c r="DG78" s="1158"/>
      <c r="DH78" s="1159"/>
      <c r="DI78" s="1159"/>
      <c r="DJ78" s="1159"/>
      <c r="DK78" s="1159"/>
      <c r="DL78" s="1159"/>
      <c r="DM78" s="1159"/>
      <c r="DN78" s="1159"/>
      <c r="DO78" s="1160"/>
      <c r="DP78" s="1158"/>
      <c r="DQ78" s="1159"/>
      <c r="DR78" s="1159"/>
      <c r="DS78" s="1159"/>
      <c r="DT78" s="1159"/>
      <c r="DU78" s="1159"/>
      <c r="DV78" s="1159"/>
      <c r="DW78" s="1159"/>
      <c r="DX78" s="1159"/>
      <c r="DY78" s="1159"/>
      <c r="DZ78" s="1160"/>
      <c r="EA78" s="1158"/>
      <c r="EB78" s="1159"/>
      <c r="EC78" s="1159"/>
      <c r="ED78" s="1159"/>
      <c r="EE78" s="1159"/>
      <c r="EF78" s="1159"/>
      <c r="EG78" s="1159"/>
      <c r="EH78" s="1159"/>
      <c r="EI78" s="1160"/>
      <c r="EJ78" s="1158"/>
      <c r="EK78" s="1159"/>
      <c r="EL78" s="1159"/>
      <c r="EM78" s="1159"/>
      <c r="EN78" s="1159"/>
      <c r="EO78" s="1159"/>
      <c r="EP78" s="1159"/>
      <c r="EQ78" s="1159"/>
      <c r="ER78" s="1159"/>
      <c r="ES78" s="1159"/>
      <c r="ET78" s="1160"/>
      <c r="EU78" s="1158"/>
      <c r="EV78" s="1159"/>
      <c r="EW78" s="1159"/>
      <c r="EX78" s="1159"/>
      <c r="EY78" s="1159"/>
      <c r="EZ78" s="1159"/>
      <c r="FA78" s="1159"/>
      <c r="FB78" s="1159"/>
      <c r="FC78" s="1159"/>
      <c r="FD78" s="1159"/>
      <c r="FE78" s="1159"/>
      <c r="FF78" s="1160"/>
      <c r="FG78" s="1158"/>
      <c r="FH78" s="1159"/>
      <c r="FI78" s="1159"/>
      <c r="FJ78" s="1159"/>
      <c r="FK78" s="1159"/>
      <c r="FL78" s="1159"/>
      <c r="FM78" s="1159"/>
      <c r="FN78" s="1159"/>
      <c r="FO78" s="1160"/>
      <c r="FP78" s="1305"/>
      <c r="FQ78" s="1306"/>
      <c r="FR78" s="1306"/>
      <c r="FS78" s="1306"/>
      <c r="FT78" s="1306"/>
      <c r="FU78" s="1306"/>
      <c r="FV78" s="1307"/>
      <c r="FW78" s="1290"/>
      <c r="FX78" s="1291"/>
      <c r="FY78" s="1291"/>
      <c r="FZ78" s="1291"/>
      <c r="GA78" s="1291"/>
      <c r="GB78" s="1291"/>
      <c r="GC78" s="1291"/>
      <c r="GD78" s="1291"/>
      <c r="GE78" s="1291"/>
      <c r="GF78" s="1291"/>
      <c r="GG78" s="1291"/>
      <c r="GH78" s="1292"/>
      <c r="GI78" s="1290"/>
      <c r="GJ78" s="1291"/>
      <c r="GK78" s="1291"/>
      <c r="GL78" s="1291"/>
      <c r="GM78" s="1291"/>
      <c r="GN78" s="1291"/>
      <c r="GO78" s="1291"/>
      <c r="GP78" s="1291"/>
      <c r="GQ78" s="1291"/>
      <c r="GR78" s="1291"/>
      <c r="GS78" s="1291"/>
      <c r="GT78" s="1292"/>
      <c r="GU78" s="891"/>
      <c r="GV78" s="1306"/>
      <c r="GW78" s="1306"/>
      <c r="GX78" s="1306"/>
      <c r="GY78" s="1306"/>
      <c r="GZ78" s="1306"/>
      <c r="HA78" s="1306"/>
      <c r="HB78" s="1306"/>
      <c r="HC78" s="1306"/>
      <c r="HD78" s="1307"/>
      <c r="HE78" s="1290"/>
      <c r="HF78" s="1291"/>
      <c r="HG78" s="1291"/>
      <c r="HH78" s="1291"/>
      <c r="HI78" s="1291"/>
      <c r="HJ78" s="1291"/>
      <c r="HK78" s="1291"/>
      <c r="HL78" s="1291"/>
      <c r="HM78" s="1291"/>
      <c r="HN78" s="1291"/>
      <c r="HO78" s="1292"/>
      <c r="HP78" s="1312"/>
      <c r="HQ78" s="1313"/>
      <c r="HR78" s="1313"/>
      <c r="HS78" s="1313"/>
      <c r="HT78" s="1313"/>
      <c r="HU78" s="1313"/>
      <c r="HV78" s="1313"/>
      <c r="HW78" s="1313"/>
      <c r="HX78" s="1313"/>
      <c r="HY78" s="1313"/>
      <c r="HZ78" s="1313"/>
      <c r="IA78" s="1313"/>
      <c r="IB78" s="1313"/>
      <c r="IC78" s="1314"/>
    </row>
    <row r="79" spans="1:240" x14ac:dyDescent="0.3">
      <c r="A79" s="1299" t="s">
        <v>81</v>
      </c>
      <c r="B79" s="1300"/>
      <c r="C79" s="1300"/>
      <c r="D79" s="1300"/>
      <c r="E79" s="1301"/>
      <c r="F79" s="1284" t="s">
        <v>171</v>
      </c>
      <c r="G79" s="1285"/>
      <c r="H79" s="1285"/>
      <c r="I79" s="1285"/>
      <c r="J79" s="1285"/>
      <c r="K79" s="1285"/>
      <c r="L79" s="1285"/>
      <c r="M79" s="1285"/>
      <c r="N79" s="1285"/>
      <c r="O79" s="1285"/>
      <c r="P79" s="1285"/>
      <c r="Q79" s="1285"/>
      <c r="R79" s="1285"/>
      <c r="S79" s="1285"/>
      <c r="T79" s="1285"/>
      <c r="U79" s="1285"/>
      <c r="V79" s="1285"/>
      <c r="W79" s="1285"/>
      <c r="X79" s="1285"/>
      <c r="Y79" s="1285"/>
      <c r="Z79" s="1285"/>
      <c r="AA79" s="1285"/>
      <c r="AB79" s="1285"/>
      <c r="AC79" s="1285"/>
      <c r="AD79" s="1285"/>
      <c r="AE79" s="1285"/>
      <c r="AF79" s="1285"/>
      <c r="AG79" s="1285"/>
      <c r="AH79" s="1285"/>
      <c r="AI79" s="1285"/>
      <c r="AJ79" s="1285"/>
      <c r="AK79" s="1285"/>
      <c r="AL79" s="1285"/>
      <c r="AM79" s="1286"/>
      <c r="AN79" s="1158"/>
      <c r="AO79" s="1159"/>
      <c r="AP79" s="1159"/>
      <c r="AQ79" s="1159"/>
      <c r="AR79" s="1159"/>
      <c r="AS79" s="1159"/>
      <c r="AT79" s="1159"/>
      <c r="AU79" s="1159"/>
      <c r="AV79" s="1159"/>
      <c r="AW79" s="1159"/>
      <c r="AX79" s="1160"/>
      <c r="AY79" s="1158"/>
      <c r="AZ79" s="1159"/>
      <c r="BA79" s="1159"/>
      <c r="BB79" s="1159"/>
      <c r="BC79" s="1159"/>
      <c r="BD79" s="1159"/>
      <c r="BE79" s="1159"/>
      <c r="BF79" s="1159"/>
      <c r="BG79" s="1160"/>
      <c r="BH79" s="1158"/>
      <c r="BI79" s="1159"/>
      <c r="BJ79" s="1159"/>
      <c r="BK79" s="1159"/>
      <c r="BL79" s="1159"/>
      <c r="BM79" s="1159"/>
      <c r="BN79" s="1159"/>
      <c r="BO79" s="1159"/>
      <c r="BP79" s="1159"/>
      <c r="BQ79" s="1159"/>
      <c r="BR79" s="1160"/>
      <c r="BS79" s="1287"/>
      <c r="BT79" s="1288"/>
      <c r="BU79" s="1288"/>
      <c r="BV79" s="1288"/>
      <c r="BW79" s="1288"/>
      <c r="BX79" s="1288"/>
      <c r="BY79" s="1288"/>
      <c r="BZ79" s="1288"/>
      <c r="CA79" s="1289"/>
      <c r="CB79" s="1158"/>
      <c r="CC79" s="1159"/>
      <c r="CD79" s="1159"/>
      <c r="CE79" s="1159"/>
      <c r="CF79" s="1159"/>
      <c r="CG79" s="1159"/>
      <c r="CH79" s="1159"/>
      <c r="CI79" s="1159"/>
      <c r="CJ79" s="1159"/>
      <c r="CK79" s="1159"/>
      <c r="CL79" s="1160"/>
      <c r="CM79" s="1158"/>
      <c r="CN79" s="1159"/>
      <c r="CO79" s="1159"/>
      <c r="CP79" s="1159"/>
      <c r="CQ79" s="1159"/>
      <c r="CR79" s="1159"/>
      <c r="CS79" s="1159"/>
      <c r="CT79" s="1159"/>
      <c r="CU79" s="1160"/>
      <c r="CV79" s="1158"/>
      <c r="CW79" s="1159"/>
      <c r="CX79" s="1159"/>
      <c r="CY79" s="1159"/>
      <c r="CZ79" s="1159"/>
      <c r="DA79" s="1159"/>
      <c r="DB79" s="1159"/>
      <c r="DC79" s="1159"/>
      <c r="DD79" s="1159"/>
      <c r="DE79" s="1159"/>
      <c r="DF79" s="1160"/>
      <c r="DG79" s="1158"/>
      <c r="DH79" s="1159"/>
      <c r="DI79" s="1159"/>
      <c r="DJ79" s="1159"/>
      <c r="DK79" s="1159"/>
      <c r="DL79" s="1159"/>
      <c r="DM79" s="1159"/>
      <c r="DN79" s="1159"/>
      <c r="DO79" s="1160"/>
      <c r="DP79" s="1158"/>
      <c r="DQ79" s="1159"/>
      <c r="DR79" s="1159"/>
      <c r="DS79" s="1159"/>
      <c r="DT79" s="1159"/>
      <c r="DU79" s="1159"/>
      <c r="DV79" s="1159"/>
      <c r="DW79" s="1159"/>
      <c r="DX79" s="1159"/>
      <c r="DY79" s="1159"/>
      <c r="DZ79" s="1160"/>
      <c r="EA79" s="1158"/>
      <c r="EB79" s="1159"/>
      <c r="EC79" s="1159"/>
      <c r="ED79" s="1159"/>
      <c r="EE79" s="1159"/>
      <c r="EF79" s="1159"/>
      <c r="EG79" s="1159"/>
      <c r="EH79" s="1159"/>
      <c r="EI79" s="1160"/>
      <c r="EJ79" s="1158"/>
      <c r="EK79" s="1159"/>
      <c r="EL79" s="1159"/>
      <c r="EM79" s="1159"/>
      <c r="EN79" s="1159"/>
      <c r="EO79" s="1159"/>
      <c r="EP79" s="1159"/>
      <c r="EQ79" s="1159"/>
      <c r="ER79" s="1159"/>
      <c r="ES79" s="1159"/>
      <c r="ET79" s="1160"/>
      <c r="EU79" s="1158"/>
      <c r="EV79" s="1159"/>
      <c r="EW79" s="1159"/>
      <c r="EX79" s="1159"/>
      <c r="EY79" s="1159"/>
      <c r="EZ79" s="1159"/>
      <c r="FA79" s="1159"/>
      <c r="FB79" s="1159"/>
      <c r="FC79" s="1159"/>
      <c r="FD79" s="1159"/>
      <c r="FE79" s="1159"/>
      <c r="FF79" s="1160"/>
      <c r="FG79" s="1158"/>
      <c r="FH79" s="1159"/>
      <c r="FI79" s="1159"/>
      <c r="FJ79" s="1159"/>
      <c r="FK79" s="1159"/>
      <c r="FL79" s="1159"/>
      <c r="FM79" s="1159"/>
      <c r="FN79" s="1159"/>
      <c r="FO79" s="1160"/>
      <c r="FP79" s="1305"/>
      <c r="FQ79" s="1306"/>
      <c r="FR79" s="1306"/>
      <c r="FS79" s="1306"/>
      <c r="FT79" s="1306"/>
      <c r="FU79" s="1306"/>
      <c r="FV79" s="1307"/>
      <c r="FW79" s="1290"/>
      <c r="FX79" s="1291"/>
      <c r="FY79" s="1291"/>
      <c r="FZ79" s="1291"/>
      <c r="GA79" s="1291"/>
      <c r="GB79" s="1291"/>
      <c r="GC79" s="1291"/>
      <c r="GD79" s="1291"/>
      <c r="GE79" s="1291"/>
      <c r="GF79" s="1291"/>
      <c r="GG79" s="1291"/>
      <c r="GH79" s="1292"/>
      <c r="GI79" s="1290"/>
      <c r="GJ79" s="1291"/>
      <c r="GK79" s="1291"/>
      <c r="GL79" s="1291"/>
      <c r="GM79" s="1291"/>
      <c r="GN79" s="1291"/>
      <c r="GO79" s="1291"/>
      <c r="GP79" s="1291"/>
      <c r="GQ79" s="1291"/>
      <c r="GR79" s="1291"/>
      <c r="GS79" s="1291"/>
      <c r="GT79" s="1292"/>
      <c r="GU79" s="891"/>
      <c r="GV79" s="1306"/>
      <c r="GW79" s="1306"/>
      <c r="GX79" s="1306"/>
      <c r="GY79" s="1306"/>
      <c r="GZ79" s="1306"/>
      <c r="HA79" s="1306"/>
      <c r="HB79" s="1306"/>
      <c r="HC79" s="1306"/>
      <c r="HD79" s="1307"/>
      <c r="HE79" s="1290"/>
      <c r="HF79" s="1291"/>
      <c r="HG79" s="1291"/>
      <c r="HH79" s="1291"/>
      <c r="HI79" s="1291"/>
      <c r="HJ79" s="1291"/>
      <c r="HK79" s="1291"/>
      <c r="HL79" s="1291"/>
      <c r="HM79" s="1291"/>
      <c r="HN79" s="1291"/>
      <c r="HO79" s="1292"/>
      <c r="HP79" s="1312"/>
      <c r="HQ79" s="1313"/>
      <c r="HR79" s="1313"/>
      <c r="HS79" s="1313"/>
      <c r="HT79" s="1313"/>
      <c r="HU79" s="1313"/>
      <c r="HV79" s="1313"/>
      <c r="HW79" s="1313"/>
      <c r="HX79" s="1313"/>
      <c r="HY79" s="1313"/>
      <c r="HZ79" s="1313"/>
      <c r="IA79" s="1313"/>
      <c r="IB79" s="1313"/>
      <c r="IC79" s="1314"/>
    </row>
    <row r="80" spans="1:240" x14ac:dyDescent="0.3">
      <c r="A80" s="1299" t="s">
        <v>172</v>
      </c>
      <c r="B80" s="1300"/>
      <c r="C80" s="1300"/>
      <c r="D80" s="1300"/>
      <c r="E80" s="1301"/>
      <c r="F80" s="1284"/>
      <c r="G80" s="1285"/>
      <c r="H80" s="1285"/>
      <c r="I80" s="1285"/>
      <c r="J80" s="1285"/>
      <c r="K80" s="1285"/>
      <c r="L80" s="1285"/>
      <c r="M80" s="1285"/>
      <c r="N80" s="1285"/>
      <c r="O80" s="1285"/>
      <c r="P80" s="1285"/>
      <c r="Q80" s="1285"/>
      <c r="R80" s="1285"/>
      <c r="S80" s="1285"/>
      <c r="T80" s="1285"/>
      <c r="U80" s="1285"/>
      <c r="V80" s="1285"/>
      <c r="W80" s="1285"/>
      <c r="X80" s="1285"/>
      <c r="Y80" s="1285"/>
      <c r="Z80" s="1285"/>
      <c r="AA80" s="1285"/>
      <c r="AB80" s="1285"/>
      <c r="AC80" s="1285"/>
      <c r="AD80" s="1285"/>
      <c r="AE80" s="1285"/>
      <c r="AF80" s="1285"/>
      <c r="AG80" s="1285"/>
      <c r="AH80" s="1285"/>
      <c r="AI80" s="1285"/>
      <c r="AJ80" s="1285"/>
      <c r="AK80" s="1285"/>
      <c r="AL80" s="1285"/>
      <c r="AM80" s="1286"/>
      <c r="AN80" s="1158"/>
      <c r="AO80" s="1159"/>
      <c r="AP80" s="1159"/>
      <c r="AQ80" s="1159"/>
      <c r="AR80" s="1159"/>
      <c r="AS80" s="1159"/>
      <c r="AT80" s="1159"/>
      <c r="AU80" s="1159"/>
      <c r="AV80" s="1159"/>
      <c r="AW80" s="1159"/>
      <c r="AX80" s="1160"/>
      <c r="AY80" s="1158"/>
      <c r="AZ80" s="1159"/>
      <c r="BA80" s="1159"/>
      <c r="BB80" s="1159"/>
      <c r="BC80" s="1159"/>
      <c r="BD80" s="1159"/>
      <c r="BE80" s="1159"/>
      <c r="BF80" s="1159"/>
      <c r="BG80" s="1160"/>
      <c r="BH80" s="1158"/>
      <c r="BI80" s="1159"/>
      <c r="BJ80" s="1159"/>
      <c r="BK80" s="1159"/>
      <c r="BL80" s="1159"/>
      <c r="BM80" s="1159"/>
      <c r="BN80" s="1159"/>
      <c r="BO80" s="1159"/>
      <c r="BP80" s="1159"/>
      <c r="BQ80" s="1159"/>
      <c r="BR80" s="1160"/>
      <c r="BS80" s="1287"/>
      <c r="BT80" s="1288"/>
      <c r="BU80" s="1288"/>
      <c r="BV80" s="1288"/>
      <c r="BW80" s="1288"/>
      <c r="BX80" s="1288"/>
      <c r="BY80" s="1288"/>
      <c r="BZ80" s="1288"/>
      <c r="CA80" s="1289"/>
      <c r="CB80" s="1158"/>
      <c r="CC80" s="1159"/>
      <c r="CD80" s="1159"/>
      <c r="CE80" s="1159"/>
      <c r="CF80" s="1159"/>
      <c r="CG80" s="1159"/>
      <c r="CH80" s="1159"/>
      <c r="CI80" s="1159"/>
      <c r="CJ80" s="1159"/>
      <c r="CK80" s="1159"/>
      <c r="CL80" s="1160"/>
      <c r="CM80" s="1158"/>
      <c r="CN80" s="1159"/>
      <c r="CO80" s="1159"/>
      <c r="CP80" s="1159"/>
      <c r="CQ80" s="1159"/>
      <c r="CR80" s="1159"/>
      <c r="CS80" s="1159"/>
      <c r="CT80" s="1159"/>
      <c r="CU80" s="1160"/>
      <c r="CV80" s="1158"/>
      <c r="CW80" s="1159"/>
      <c r="CX80" s="1159"/>
      <c r="CY80" s="1159"/>
      <c r="CZ80" s="1159"/>
      <c r="DA80" s="1159"/>
      <c r="DB80" s="1159"/>
      <c r="DC80" s="1159"/>
      <c r="DD80" s="1159"/>
      <c r="DE80" s="1159"/>
      <c r="DF80" s="1160"/>
      <c r="DG80" s="1158"/>
      <c r="DH80" s="1159"/>
      <c r="DI80" s="1159"/>
      <c r="DJ80" s="1159"/>
      <c r="DK80" s="1159"/>
      <c r="DL80" s="1159"/>
      <c r="DM80" s="1159"/>
      <c r="DN80" s="1159"/>
      <c r="DO80" s="1160"/>
      <c r="DP80" s="1158"/>
      <c r="DQ80" s="1159"/>
      <c r="DR80" s="1159"/>
      <c r="DS80" s="1159"/>
      <c r="DT80" s="1159"/>
      <c r="DU80" s="1159"/>
      <c r="DV80" s="1159"/>
      <c r="DW80" s="1159"/>
      <c r="DX80" s="1159"/>
      <c r="DY80" s="1159"/>
      <c r="DZ80" s="1160"/>
      <c r="EA80" s="1158"/>
      <c r="EB80" s="1159"/>
      <c r="EC80" s="1159"/>
      <c r="ED80" s="1159"/>
      <c r="EE80" s="1159"/>
      <c r="EF80" s="1159"/>
      <c r="EG80" s="1159"/>
      <c r="EH80" s="1159"/>
      <c r="EI80" s="1160"/>
      <c r="EJ80" s="1158"/>
      <c r="EK80" s="1159"/>
      <c r="EL80" s="1159"/>
      <c r="EM80" s="1159"/>
      <c r="EN80" s="1159"/>
      <c r="EO80" s="1159"/>
      <c r="EP80" s="1159"/>
      <c r="EQ80" s="1159"/>
      <c r="ER80" s="1159"/>
      <c r="ES80" s="1159"/>
      <c r="ET80" s="1160"/>
      <c r="EU80" s="1158"/>
      <c r="EV80" s="1159"/>
      <c r="EW80" s="1159"/>
      <c r="EX80" s="1159"/>
      <c r="EY80" s="1159"/>
      <c r="EZ80" s="1159"/>
      <c r="FA80" s="1159"/>
      <c r="FB80" s="1159"/>
      <c r="FC80" s="1159"/>
      <c r="FD80" s="1159"/>
      <c r="FE80" s="1159"/>
      <c r="FF80" s="1160"/>
      <c r="FG80" s="1158"/>
      <c r="FH80" s="1159"/>
      <c r="FI80" s="1159"/>
      <c r="FJ80" s="1159"/>
      <c r="FK80" s="1159"/>
      <c r="FL80" s="1159"/>
      <c r="FM80" s="1159"/>
      <c r="FN80" s="1159"/>
      <c r="FO80" s="1160"/>
      <c r="FP80" s="1305"/>
      <c r="FQ80" s="1306"/>
      <c r="FR80" s="1306"/>
      <c r="FS80" s="1306"/>
      <c r="FT80" s="1306"/>
      <c r="FU80" s="1306"/>
      <c r="FV80" s="1307"/>
      <c r="FW80" s="1290"/>
      <c r="FX80" s="1291"/>
      <c r="FY80" s="1291"/>
      <c r="FZ80" s="1291"/>
      <c r="GA80" s="1291"/>
      <c r="GB80" s="1291"/>
      <c r="GC80" s="1291"/>
      <c r="GD80" s="1291"/>
      <c r="GE80" s="1291"/>
      <c r="GF80" s="1291"/>
      <c r="GG80" s="1291"/>
      <c r="GH80" s="1292"/>
      <c r="GI80" s="1290"/>
      <c r="GJ80" s="1291"/>
      <c r="GK80" s="1291"/>
      <c r="GL80" s="1291"/>
      <c r="GM80" s="1291"/>
      <c r="GN80" s="1291"/>
      <c r="GO80" s="1291"/>
      <c r="GP80" s="1291"/>
      <c r="GQ80" s="1291"/>
      <c r="GR80" s="1291"/>
      <c r="GS80" s="1291"/>
      <c r="GT80" s="1292"/>
      <c r="GU80" s="891"/>
      <c r="GV80" s="1306"/>
      <c r="GW80" s="1306"/>
      <c r="GX80" s="1306"/>
      <c r="GY80" s="1306"/>
      <c r="GZ80" s="1306"/>
      <c r="HA80" s="1306"/>
      <c r="HB80" s="1306"/>
      <c r="HC80" s="1306"/>
      <c r="HD80" s="1307"/>
      <c r="HE80" s="1290"/>
      <c r="HF80" s="1291"/>
      <c r="HG80" s="1291"/>
      <c r="HH80" s="1291"/>
      <c r="HI80" s="1291"/>
      <c r="HJ80" s="1291"/>
      <c r="HK80" s="1291"/>
      <c r="HL80" s="1291"/>
      <c r="HM80" s="1291"/>
      <c r="HN80" s="1291"/>
      <c r="HO80" s="1292"/>
      <c r="HP80" s="1312"/>
      <c r="HQ80" s="1313"/>
      <c r="HR80" s="1313"/>
      <c r="HS80" s="1313"/>
      <c r="HT80" s="1313"/>
      <c r="HU80" s="1313"/>
      <c r="HV80" s="1313"/>
      <c r="HW80" s="1313"/>
      <c r="HX80" s="1313"/>
      <c r="HY80" s="1313"/>
      <c r="HZ80" s="1313"/>
      <c r="IA80" s="1313"/>
      <c r="IB80" s="1313"/>
      <c r="IC80" s="1314"/>
    </row>
    <row r="81" spans="1:237" x14ac:dyDescent="0.3">
      <c r="A81" s="1249" t="s">
        <v>81</v>
      </c>
      <c r="B81" s="1250"/>
      <c r="C81" s="1250"/>
      <c r="D81" s="1250"/>
      <c r="E81" s="1251"/>
      <c r="F81" s="1283" t="s">
        <v>80</v>
      </c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  <c r="T81" s="1214"/>
      <c r="U81" s="1214"/>
      <c r="V81" s="1214"/>
      <c r="W81" s="1214"/>
      <c r="X81" s="1214"/>
      <c r="Y81" s="1214"/>
      <c r="Z81" s="1214"/>
      <c r="AA81" s="1214"/>
      <c r="AB81" s="1214"/>
      <c r="AC81" s="1214"/>
      <c r="AD81" s="1214"/>
      <c r="AE81" s="1214"/>
      <c r="AF81" s="1214"/>
      <c r="AG81" s="1214"/>
      <c r="AH81" s="1214"/>
      <c r="AI81" s="1214"/>
      <c r="AJ81" s="1214"/>
      <c r="AK81" s="1214"/>
      <c r="AL81" s="1214"/>
      <c r="AM81" s="1215"/>
      <c r="AN81" s="1194"/>
      <c r="AO81" s="1195"/>
      <c r="AP81" s="1195"/>
      <c r="AQ81" s="1195"/>
      <c r="AR81" s="1195"/>
      <c r="AS81" s="1195"/>
      <c r="AT81" s="1195"/>
      <c r="AU81" s="1195"/>
      <c r="AV81" s="1195"/>
      <c r="AW81" s="1195"/>
      <c r="AX81" s="1196"/>
      <c r="AY81" s="1194"/>
      <c r="AZ81" s="1195"/>
      <c r="BA81" s="1195"/>
      <c r="BB81" s="1195"/>
      <c r="BC81" s="1195"/>
      <c r="BD81" s="1195"/>
      <c r="BE81" s="1195"/>
      <c r="BF81" s="1195"/>
      <c r="BG81" s="1196"/>
      <c r="BH81" s="1194"/>
      <c r="BI81" s="1195"/>
      <c r="BJ81" s="1195"/>
      <c r="BK81" s="1195"/>
      <c r="BL81" s="1195"/>
      <c r="BM81" s="1195"/>
      <c r="BN81" s="1195"/>
      <c r="BO81" s="1195"/>
      <c r="BP81" s="1195"/>
      <c r="BQ81" s="1195"/>
      <c r="BR81" s="1196"/>
      <c r="BS81" s="1174"/>
      <c r="BT81" s="1175"/>
      <c r="BU81" s="1175"/>
      <c r="BV81" s="1175"/>
      <c r="BW81" s="1175"/>
      <c r="BX81" s="1175"/>
      <c r="BY81" s="1175"/>
      <c r="BZ81" s="1175"/>
      <c r="CA81" s="1176"/>
      <c r="CB81" s="1194"/>
      <c r="CC81" s="1195"/>
      <c r="CD81" s="1195"/>
      <c r="CE81" s="1195"/>
      <c r="CF81" s="1195"/>
      <c r="CG81" s="1195"/>
      <c r="CH81" s="1195"/>
      <c r="CI81" s="1195"/>
      <c r="CJ81" s="1195"/>
      <c r="CK81" s="1195"/>
      <c r="CL81" s="1196"/>
      <c r="CM81" s="1194"/>
      <c r="CN81" s="1195"/>
      <c r="CO81" s="1195"/>
      <c r="CP81" s="1195"/>
      <c r="CQ81" s="1195"/>
      <c r="CR81" s="1195"/>
      <c r="CS81" s="1195"/>
      <c r="CT81" s="1195"/>
      <c r="CU81" s="1196"/>
      <c r="CV81" s="1194"/>
      <c r="CW81" s="1195"/>
      <c r="CX81" s="1195"/>
      <c r="CY81" s="1195"/>
      <c r="CZ81" s="1195"/>
      <c r="DA81" s="1195"/>
      <c r="DB81" s="1195"/>
      <c r="DC81" s="1195"/>
      <c r="DD81" s="1195"/>
      <c r="DE81" s="1195"/>
      <c r="DF81" s="1196"/>
      <c r="DG81" s="1194"/>
      <c r="DH81" s="1195"/>
      <c r="DI81" s="1195"/>
      <c r="DJ81" s="1195"/>
      <c r="DK81" s="1195"/>
      <c r="DL81" s="1195"/>
      <c r="DM81" s="1195"/>
      <c r="DN81" s="1195"/>
      <c r="DO81" s="1196"/>
      <c r="DP81" s="1194"/>
      <c r="DQ81" s="1195"/>
      <c r="DR81" s="1195"/>
      <c r="DS81" s="1195"/>
      <c r="DT81" s="1195"/>
      <c r="DU81" s="1195"/>
      <c r="DV81" s="1195"/>
      <c r="DW81" s="1195"/>
      <c r="DX81" s="1195"/>
      <c r="DY81" s="1195"/>
      <c r="DZ81" s="1196"/>
      <c r="EA81" s="1194"/>
      <c r="EB81" s="1195"/>
      <c r="EC81" s="1195"/>
      <c r="ED81" s="1195"/>
      <c r="EE81" s="1195"/>
      <c r="EF81" s="1195"/>
      <c r="EG81" s="1195"/>
      <c r="EH81" s="1195"/>
      <c r="EI81" s="1196"/>
      <c r="EJ81" s="1194"/>
      <c r="EK81" s="1195"/>
      <c r="EL81" s="1195"/>
      <c r="EM81" s="1195"/>
      <c r="EN81" s="1195"/>
      <c r="EO81" s="1195"/>
      <c r="EP81" s="1195"/>
      <c r="EQ81" s="1195"/>
      <c r="ER81" s="1195"/>
      <c r="ES81" s="1195"/>
      <c r="ET81" s="1196"/>
      <c r="EU81" s="1194"/>
      <c r="EV81" s="1195"/>
      <c r="EW81" s="1195"/>
      <c r="EX81" s="1195"/>
      <c r="EY81" s="1195"/>
      <c r="EZ81" s="1195"/>
      <c r="FA81" s="1195"/>
      <c r="FB81" s="1195"/>
      <c r="FC81" s="1195"/>
      <c r="FD81" s="1195"/>
      <c r="FE81" s="1195"/>
      <c r="FF81" s="1196"/>
      <c r="FG81" s="1194"/>
      <c r="FH81" s="1195"/>
      <c r="FI81" s="1195"/>
      <c r="FJ81" s="1195"/>
      <c r="FK81" s="1195"/>
      <c r="FL81" s="1195"/>
      <c r="FM81" s="1195"/>
      <c r="FN81" s="1195"/>
      <c r="FO81" s="1196"/>
      <c r="FP81" s="1283"/>
      <c r="FQ81" s="1214"/>
      <c r="FR81" s="1214"/>
      <c r="FS81" s="1214"/>
      <c r="FT81" s="1214"/>
      <c r="FU81" s="1214"/>
      <c r="FV81" s="1215"/>
      <c r="FW81" s="1211"/>
      <c r="FX81" s="1212"/>
      <c r="FY81" s="1212"/>
      <c r="FZ81" s="1212"/>
      <c r="GA81" s="1212"/>
      <c r="GB81" s="1212"/>
      <c r="GC81" s="1212"/>
      <c r="GD81" s="1212"/>
      <c r="GE81" s="1212"/>
      <c r="GF81" s="1212"/>
      <c r="GG81" s="1212"/>
      <c r="GH81" s="1213"/>
      <c r="GI81" s="1211"/>
      <c r="GJ81" s="1212"/>
      <c r="GK81" s="1212"/>
      <c r="GL81" s="1212"/>
      <c r="GM81" s="1212"/>
      <c r="GN81" s="1212"/>
      <c r="GO81" s="1212"/>
      <c r="GP81" s="1212"/>
      <c r="GQ81" s="1212"/>
      <c r="GR81" s="1212"/>
      <c r="GS81" s="1212"/>
      <c r="GT81" s="1213"/>
      <c r="GU81" s="893"/>
      <c r="GV81" s="1214"/>
      <c r="GW81" s="1214"/>
      <c r="GX81" s="1214"/>
      <c r="GY81" s="1214"/>
      <c r="GZ81" s="1214"/>
      <c r="HA81" s="1214"/>
      <c r="HB81" s="1214"/>
      <c r="HC81" s="1214"/>
      <c r="HD81" s="1215"/>
      <c r="HE81" s="1211"/>
      <c r="HF81" s="1212"/>
      <c r="HG81" s="1212"/>
      <c r="HH81" s="1212"/>
      <c r="HI81" s="1212"/>
      <c r="HJ81" s="1212"/>
      <c r="HK81" s="1212"/>
      <c r="HL81" s="1212"/>
      <c r="HM81" s="1212"/>
      <c r="HN81" s="1212"/>
      <c r="HO81" s="1213"/>
      <c r="HP81" s="1315"/>
      <c r="HQ81" s="1316"/>
      <c r="HR81" s="1316"/>
      <c r="HS81" s="1316"/>
      <c r="HT81" s="1316"/>
      <c r="HU81" s="1316"/>
      <c r="HV81" s="1316"/>
      <c r="HW81" s="1316"/>
      <c r="HX81" s="1316"/>
      <c r="HY81" s="1316"/>
      <c r="HZ81" s="1316"/>
      <c r="IA81" s="1316"/>
      <c r="IB81" s="1316"/>
      <c r="IC81" s="1317"/>
    </row>
    <row r="82" spans="1:237" x14ac:dyDescent="0.3">
      <c r="A82" s="1249" t="s">
        <v>79</v>
      </c>
      <c r="B82" s="1250"/>
      <c r="C82" s="1250"/>
      <c r="D82" s="1250"/>
      <c r="E82" s="1251"/>
      <c r="F82" s="1296" t="s">
        <v>78</v>
      </c>
      <c r="G82" s="1297"/>
      <c r="H82" s="1297"/>
      <c r="I82" s="1297"/>
      <c r="J82" s="1297"/>
      <c r="K82" s="1297"/>
      <c r="L82" s="1297"/>
      <c r="M82" s="1297"/>
      <c r="N82" s="1297"/>
      <c r="O82" s="1297"/>
      <c r="P82" s="1297"/>
      <c r="Q82" s="1297"/>
      <c r="R82" s="1297"/>
      <c r="S82" s="1297"/>
      <c r="T82" s="1297"/>
      <c r="U82" s="1297"/>
      <c r="V82" s="1297"/>
      <c r="W82" s="1297"/>
      <c r="X82" s="1297"/>
      <c r="Y82" s="1297"/>
      <c r="Z82" s="1297"/>
      <c r="AA82" s="1297"/>
      <c r="AB82" s="1297"/>
      <c r="AC82" s="1297"/>
      <c r="AD82" s="1297"/>
      <c r="AE82" s="1297"/>
      <c r="AF82" s="1297"/>
      <c r="AG82" s="1297"/>
      <c r="AH82" s="1297"/>
      <c r="AI82" s="1297"/>
      <c r="AJ82" s="1297"/>
      <c r="AK82" s="1297"/>
      <c r="AL82" s="1297"/>
      <c r="AM82" s="1298"/>
      <c r="AN82" s="1194"/>
      <c r="AO82" s="1195"/>
      <c r="AP82" s="1195"/>
      <c r="AQ82" s="1195"/>
      <c r="AR82" s="1195"/>
      <c r="AS82" s="1195"/>
      <c r="AT82" s="1195"/>
      <c r="AU82" s="1195"/>
      <c r="AV82" s="1195"/>
      <c r="AW82" s="1195"/>
      <c r="AX82" s="1196"/>
      <c r="AY82" s="1194"/>
      <c r="AZ82" s="1195"/>
      <c r="BA82" s="1195"/>
      <c r="BB82" s="1195"/>
      <c r="BC82" s="1195"/>
      <c r="BD82" s="1195"/>
      <c r="BE82" s="1195"/>
      <c r="BF82" s="1195"/>
      <c r="BG82" s="1196"/>
      <c r="BH82" s="1194"/>
      <c r="BI82" s="1195"/>
      <c r="BJ82" s="1195"/>
      <c r="BK82" s="1195"/>
      <c r="BL82" s="1195"/>
      <c r="BM82" s="1195"/>
      <c r="BN82" s="1195"/>
      <c r="BO82" s="1195"/>
      <c r="BP82" s="1195"/>
      <c r="BQ82" s="1195"/>
      <c r="BR82" s="1196"/>
      <c r="BS82" s="1174"/>
      <c r="BT82" s="1175"/>
      <c r="BU82" s="1175"/>
      <c r="BV82" s="1175"/>
      <c r="BW82" s="1175"/>
      <c r="BX82" s="1175"/>
      <c r="BY82" s="1175"/>
      <c r="BZ82" s="1175"/>
      <c r="CA82" s="1176"/>
      <c r="CB82" s="1194"/>
      <c r="CC82" s="1195"/>
      <c r="CD82" s="1195"/>
      <c r="CE82" s="1195"/>
      <c r="CF82" s="1195"/>
      <c r="CG82" s="1195"/>
      <c r="CH82" s="1195"/>
      <c r="CI82" s="1195"/>
      <c r="CJ82" s="1195"/>
      <c r="CK82" s="1195"/>
      <c r="CL82" s="1196"/>
      <c r="CM82" s="1194"/>
      <c r="CN82" s="1195"/>
      <c r="CO82" s="1195"/>
      <c r="CP82" s="1195"/>
      <c r="CQ82" s="1195"/>
      <c r="CR82" s="1195"/>
      <c r="CS82" s="1195"/>
      <c r="CT82" s="1195"/>
      <c r="CU82" s="1196"/>
      <c r="CV82" s="1194"/>
      <c r="CW82" s="1195"/>
      <c r="CX82" s="1195"/>
      <c r="CY82" s="1195"/>
      <c r="CZ82" s="1195"/>
      <c r="DA82" s="1195"/>
      <c r="DB82" s="1195"/>
      <c r="DC82" s="1195"/>
      <c r="DD82" s="1195"/>
      <c r="DE82" s="1195"/>
      <c r="DF82" s="1196"/>
      <c r="DG82" s="1194"/>
      <c r="DH82" s="1195"/>
      <c r="DI82" s="1195"/>
      <c r="DJ82" s="1195"/>
      <c r="DK82" s="1195"/>
      <c r="DL82" s="1195"/>
      <c r="DM82" s="1195"/>
      <c r="DN82" s="1195"/>
      <c r="DO82" s="1196"/>
      <c r="DP82" s="1194"/>
      <c r="DQ82" s="1195"/>
      <c r="DR82" s="1195"/>
      <c r="DS82" s="1195"/>
      <c r="DT82" s="1195"/>
      <c r="DU82" s="1195"/>
      <c r="DV82" s="1195"/>
      <c r="DW82" s="1195"/>
      <c r="DX82" s="1195"/>
      <c r="DY82" s="1195"/>
      <c r="DZ82" s="1196"/>
      <c r="EA82" s="1194"/>
      <c r="EB82" s="1195"/>
      <c r="EC82" s="1195"/>
      <c r="ED82" s="1195"/>
      <c r="EE82" s="1195"/>
      <c r="EF82" s="1195"/>
      <c r="EG82" s="1195"/>
      <c r="EH82" s="1195"/>
      <c r="EI82" s="1196"/>
      <c r="EJ82" s="1194"/>
      <c r="EK82" s="1195"/>
      <c r="EL82" s="1195"/>
      <c r="EM82" s="1195"/>
      <c r="EN82" s="1195"/>
      <c r="EO82" s="1195"/>
      <c r="EP82" s="1195"/>
      <c r="EQ82" s="1195"/>
      <c r="ER82" s="1195"/>
      <c r="ES82" s="1195"/>
      <c r="ET82" s="1196"/>
      <c r="EU82" s="1194"/>
      <c r="EV82" s="1195"/>
      <c r="EW82" s="1195"/>
      <c r="EX82" s="1195"/>
      <c r="EY82" s="1195"/>
      <c r="EZ82" s="1195"/>
      <c r="FA82" s="1195"/>
      <c r="FB82" s="1195"/>
      <c r="FC82" s="1195"/>
      <c r="FD82" s="1195"/>
      <c r="FE82" s="1195"/>
      <c r="FF82" s="1196"/>
      <c r="FG82" s="1194"/>
      <c r="FH82" s="1195"/>
      <c r="FI82" s="1195"/>
      <c r="FJ82" s="1195"/>
      <c r="FK82" s="1195"/>
      <c r="FL82" s="1195"/>
      <c r="FM82" s="1195"/>
      <c r="FN82" s="1195"/>
      <c r="FO82" s="1196"/>
      <c r="FP82" s="1283"/>
      <c r="FQ82" s="1214"/>
      <c r="FR82" s="1214"/>
      <c r="FS82" s="1214"/>
      <c r="FT82" s="1214"/>
      <c r="FU82" s="1214"/>
      <c r="FV82" s="1215"/>
      <c r="FW82" s="1211"/>
      <c r="FX82" s="1212"/>
      <c r="FY82" s="1212"/>
      <c r="FZ82" s="1212"/>
      <c r="GA82" s="1212"/>
      <c r="GB82" s="1212"/>
      <c r="GC82" s="1212"/>
      <c r="GD82" s="1212"/>
      <c r="GE82" s="1212"/>
      <c r="GF82" s="1212"/>
      <c r="GG82" s="1212"/>
      <c r="GH82" s="1213"/>
      <c r="GI82" s="1211"/>
      <c r="GJ82" s="1212"/>
      <c r="GK82" s="1212"/>
      <c r="GL82" s="1212"/>
      <c r="GM82" s="1212"/>
      <c r="GN82" s="1212"/>
      <c r="GO82" s="1212"/>
      <c r="GP82" s="1212"/>
      <c r="GQ82" s="1212"/>
      <c r="GR82" s="1212"/>
      <c r="GS82" s="1212"/>
      <c r="GT82" s="1213"/>
      <c r="GU82" s="893"/>
      <c r="GV82" s="1214"/>
      <c r="GW82" s="1214"/>
      <c r="GX82" s="1214"/>
      <c r="GY82" s="1214"/>
      <c r="GZ82" s="1214"/>
      <c r="HA82" s="1214"/>
      <c r="HB82" s="1214"/>
      <c r="HC82" s="1214"/>
      <c r="HD82" s="1215"/>
      <c r="HE82" s="1211"/>
      <c r="HF82" s="1212"/>
      <c r="HG82" s="1212"/>
      <c r="HH82" s="1212"/>
      <c r="HI82" s="1212"/>
      <c r="HJ82" s="1212"/>
      <c r="HK82" s="1212"/>
      <c r="HL82" s="1212"/>
      <c r="HM82" s="1212"/>
      <c r="HN82" s="1212"/>
      <c r="HO82" s="1213"/>
      <c r="HP82" s="1315"/>
      <c r="HQ82" s="1316"/>
      <c r="HR82" s="1316"/>
      <c r="HS82" s="1316"/>
      <c r="HT82" s="1316"/>
      <c r="HU82" s="1316"/>
      <c r="HV82" s="1316"/>
      <c r="HW82" s="1316"/>
      <c r="HX82" s="1316"/>
      <c r="HY82" s="1316"/>
      <c r="HZ82" s="1316"/>
      <c r="IA82" s="1316"/>
      <c r="IB82" s="1316"/>
      <c r="IC82" s="1317"/>
    </row>
    <row r="83" spans="1:237" x14ac:dyDescent="0.3">
      <c r="A83" s="1299" t="s">
        <v>168</v>
      </c>
      <c r="B83" s="1300"/>
      <c r="C83" s="1300"/>
      <c r="D83" s="1300"/>
      <c r="E83" s="1301"/>
      <c r="F83" s="1284" t="s">
        <v>170</v>
      </c>
      <c r="G83" s="1285"/>
      <c r="H83" s="1285"/>
      <c r="I83" s="1285"/>
      <c r="J83" s="1285"/>
      <c r="K83" s="1285"/>
      <c r="L83" s="1285"/>
      <c r="M83" s="1285"/>
      <c r="N83" s="1285"/>
      <c r="O83" s="1285"/>
      <c r="P83" s="1285"/>
      <c r="Q83" s="1285"/>
      <c r="R83" s="1285"/>
      <c r="S83" s="1285"/>
      <c r="T83" s="1285"/>
      <c r="U83" s="1285"/>
      <c r="V83" s="1285"/>
      <c r="W83" s="1285"/>
      <c r="X83" s="1285"/>
      <c r="Y83" s="1285"/>
      <c r="Z83" s="1285"/>
      <c r="AA83" s="1285"/>
      <c r="AB83" s="1285"/>
      <c r="AC83" s="1285"/>
      <c r="AD83" s="1285"/>
      <c r="AE83" s="1285"/>
      <c r="AF83" s="1285"/>
      <c r="AG83" s="1285"/>
      <c r="AH83" s="1285"/>
      <c r="AI83" s="1285"/>
      <c r="AJ83" s="1285"/>
      <c r="AK83" s="1285"/>
      <c r="AL83" s="1285"/>
      <c r="AM83" s="1286"/>
      <c r="AN83" s="1290"/>
      <c r="AO83" s="1291"/>
      <c r="AP83" s="1291"/>
      <c r="AQ83" s="1291"/>
      <c r="AR83" s="1291"/>
      <c r="AS83" s="1291"/>
      <c r="AT83" s="1291"/>
      <c r="AU83" s="1291"/>
      <c r="AV83" s="1291"/>
      <c r="AW83" s="1291"/>
      <c r="AX83" s="1292"/>
      <c r="AY83" s="1305"/>
      <c r="AZ83" s="1306"/>
      <c r="BA83" s="1306"/>
      <c r="BB83" s="1306"/>
      <c r="BC83" s="1306"/>
      <c r="BD83" s="1306"/>
      <c r="BE83" s="1306"/>
      <c r="BF83" s="1306"/>
      <c r="BG83" s="1307"/>
      <c r="BH83" s="1290"/>
      <c r="BI83" s="1291"/>
      <c r="BJ83" s="1291"/>
      <c r="BK83" s="1291"/>
      <c r="BL83" s="1291"/>
      <c r="BM83" s="1291"/>
      <c r="BN83" s="1291"/>
      <c r="BO83" s="1291"/>
      <c r="BP83" s="1291"/>
      <c r="BQ83" s="1291"/>
      <c r="BR83" s="1292"/>
      <c r="BS83" s="1287"/>
      <c r="BT83" s="1288"/>
      <c r="BU83" s="1288"/>
      <c r="BV83" s="1288"/>
      <c r="BW83" s="1288"/>
      <c r="BX83" s="1288"/>
      <c r="BY83" s="1288"/>
      <c r="BZ83" s="1288"/>
      <c r="CA83" s="1289"/>
      <c r="CB83" s="1290"/>
      <c r="CC83" s="1291"/>
      <c r="CD83" s="1291"/>
      <c r="CE83" s="1291"/>
      <c r="CF83" s="1291"/>
      <c r="CG83" s="1291"/>
      <c r="CH83" s="1291"/>
      <c r="CI83" s="1291"/>
      <c r="CJ83" s="1291"/>
      <c r="CK83" s="1291"/>
      <c r="CL83" s="1292"/>
      <c r="CM83" s="1305"/>
      <c r="CN83" s="1306"/>
      <c r="CO83" s="1306"/>
      <c r="CP83" s="1306"/>
      <c r="CQ83" s="1306"/>
      <c r="CR83" s="1306"/>
      <c r="CS83" s="1306"/>
      <c r="CT83" s="1306"/>
      <c r="CU83" s="1307"/>
      <c r="CV83" s="1290"/>
      <c r="CW83" s="1291"/>
      <c r="CX83" s="1291"/>
      <c r="CY83" s="1291"/>
      <c r="CZ83" s="1291"/>
      <c r="DA83" s="1291"/>
      <c r="DB83" s="1291"/>
      <c r="DC83" s="1291"/>
      <c r="DD83" s="1291"/>
      <c r="DE83" s="1291"/>
      <c r="DF83" s="1292"/>
      <c r="DG83" s="1305"/>
      <c r="DH83" s="1306"/>
      <c r="DI83" s="1306"/>
      <c r="DJ83" s="1306"/>
      <c r="DK83" s="1306"/>
      <c r="DL83" s="1306"/>
      <c r="DM83" s="1306"/>
      <c r="DN83" s="1306"/>
      <c r="DO83" s="1307"/>
      <c r="DP83" s="1290"/>
      <c r="DQ83" s="1291"/>
      <c r="DR83" s="1291"/>
      <c r="DS83" s="1291"/>
      <c r="DT83" s="1291"/>
      <c r="DU83" s="1291"/>
      <c r="DV83" s="1291"/>
      <c r="DW83" s="1291"/>
      <c r="DX83" s="1291"/>
      <c r="DY83" s="1291"/>
      <c r="DZ83" s="1292"/>
      <c r="EA83" s="1305"/>
      <c r="EB83" s="1306"/>
      <c r="EC83" s="1306"/>
      <c r="ED83" s="1306"/>
      <c r="EE83" s="1306"/>
      <c r="EF83" s="1306"/>
      <c r="EG83" s="1306"/>
      <c r="EH83" s="1306"/>
      <c r="EI83" s="1307"/>
      <c r="EJ83" s="1290"/>
      <c r="EK83" s="1291"/>
      <c r="EL83" s="1291"/>
      <c r="EM83" s="1291"/>
      <c r="EN83" s="1291"/>
      <c r="EO83" s="1291"/>
      <c r="EP83" s="1291"/>
      <c r="EQ83" s="1291"/>
      <c r="ER83" s="1291"/>
      <c r="ES83" s="1291"/>
      <c r="ET83" s="1292"/>
      <c r="EU83" s="1290"/>
      <c r="EV83" s="1291"/>
      <c r="EW83" s="1291"/>
      <c r="EX83" s="1291"/>
      <c r="EY83" s="1291"/>
      <c r="EZ83" s="1291"/>
      <c r="FA83" s="1291"/>
      <c r="FB83" s="1291"/>
      <c r="FC83" s="1291"/>
      <c r="FD83" s="1291"/>
      <c r="FE83" s="1291"/>
      <c r="FF83" s="1292"/>
      <c r="FG83" s="1305"/>
      <c r="FH83" s="1306"/>
      <c r="FI83" s="1306"/>
      <c r="FJ83" s="1306"/>
      <c r="FK83" s="1306"/>
      <c r="FL83" s="1306"/>
      <c r="FM83" s="1306"/>
      <c r="FN83" s="1306"/>
      <c r="FO83" s="1307"/>
      <c r="FP83" s="1305"/>
      <c r="FQ83" s="1306"/>
      <c r="FR83" s="1306"/>
      <c r="FS83" s="1306"/>
      <c r="FT83" s="1306"/>
      <c r="FU83" s="1306"/>
      <c r="FV83" s="1307"/>
      <c r="FW83" s="1290"/>
      <c r="FX83" s="1291"/>
      <c r="FY83" s="1291"/>
      <c r="FZ83" s="1291"/>
      <c r="GA83" s="1291"/>
      <c r="GB83" s="1291"/>
      <c r="GC83" s="1291"/>
      <c r="GD83" s="1291"/>
      <c r="GE83" s="1291"/>
      <c r="GF83" s="1291"/>
      <c r="GG83" s="1291"/>
      <c r="GH83" s="1292"/>
      <c r="GI83" s="1290"/>
      <c r="GJ83" s="1291"/>
      <c r="GK83" s="1291"/>
      <c r="GL83" s="1291"/>
      <c r="GM83" s="1291"/>
      <c r="GN83" s="1291"/>
      <c r="GO83" s="1291"/>
      <c r="GP83" s="1291"/>
      <c r="GQ83" s="1291"/>
      <c r="GR83" s="1291"/>
      <c r="GS83" s="1291"/>
      <c r="GT83" s="1292"/>
      <c r="GU83" s="891"/>
      <c r="GV83" s="1306"/>
      <c r="GW83" s="1306"/>
      <c r="GX83" s="1306"/>
      <c r="GY83" s="1306"/>
      <c r="GZ83" s="1306"/>
      <c r="HA83" s="1306"/>
      <c r="HB83" s="1306"/>
      <c r="HC83" s="1306"/>
      <c r="HD83" s="1307"/>
      <c r="HE83" s="1290"/>
      <c r="HF83" s="1291"/>
      <c r="HG83" s="1291"/>
      <c r="HH83" s="1291"/>
      <c r="HI83" s="1291"/>
      <c r="HJ83" s="1291"/>
      <c r="HK83" s="1291"/>
      <c r="HL83" s="1291"/>
      <c r="HM83" s="1291"/>
      <c r="HN83" s="1291"/>
      <c r="HO83" s="1292"/>
      <c r="HP83" s="1312"/>
      <c r="HQ83" s="1313"/>
      <c r="HR83" s="1313"/>
      <c r="HS83" s="1313"/>
      <c r="HT83" s="1313"/>
      <c r="HU83" s="1313"/>
      <c r="HV83" s="1313"/>
      <c r="HW83" s="1313"/>
      <c r="HX83" s="1313"/>
      <c r="HY83" s="1313"/>
      <c r="HZ83" s="1313"/>
      <c r="IA83" s="1313"/>
      <c r="IB83" s="1313"/>
      <c r="IC83" s="1314"/>
    </row>
    <row r="84" spans="1:237" x14ac:dyDescent="0.3">
      <c r="A84" s="1299" t="s">
        <v>81</v>
      </c>
      <c r="B84" s="1300"/>
      <c r="C84" s="1300"/>
      <c r="D84" s="1300"/>
      <c r="E84" s="1301"/>
      <c r="F84" s="1284" t="s">
        <v>171</v>
      </c>
      <c r="G84" s="1285"/>
      <c r="H84" s="1285"/>
      <c r="I84" s="1285"/>
      <c r="J84" s="1285"/>
      <c r="K84" s="1285"/>
      <c r="L84" s="1285"/>
      <c r="M84" s="1285"/>
      <c r="N84" s="1285"/>
      <c r="O84" s="1285"/>
      <c r="P84" s="1285"/>
      <c r="Q84" s="1285"/>
      <c r="R84" s="1285"/>
      <c r="S84" s="1285"/>
      <c r="T84" s="1285"/>
      <c r="U84" s="1285"/>
      <c r="V84" s="1285"/>
      <c r="W84" s="1285"/>
      <c r="X84" s="1285"/>
      <c r="Y84" s="1285"/>
      <c r="Z84" s="1285"/>
      <c r="AA84" s="1285"/>
      <c r="AB84" s="1285"/>
      <c r="AC84" s="1285"/>
      <c r="AD84" s="1285"/>
      <c r="AE84" s="1285"/>
      <c r="AF84" s="1285"/>
      <c r="AG84" s="1285"/>
      <c r="AH84" s="1285"/>
      <c r="AI84" s="1285"/>
      <c r="AJ84" s="1285"/>
      <c r="AK84" s="1285"/>
      <c r="AL84" s="1285"/>
      <c r="AM84" s="1286"/>
      <c r="AN84" s="1290"/>
      <c r="AO84" s="1291"/>
      <c r="AP84" s="1291"/>
      <c r="AQ84" s="1291"/>
      <c r="AR84" s="1291"/>
      <c r="AS84" s="1291"/>
      <c r="AT84" s="1291"/>
      <c r="AU84" s="1291"/>
      <c r="AV84" s="1291"/>
      <c r="AW84" s="1291"/>
      <c r="AX84" s="1292"/>
      <c r="AY84" s="1305"/>
      <c r="AZ84" s="1306"/>
      <c r="BA84" s="1306"/>
      <c r="BB84" s="1306"/>
      <c r="BC84" s="1306"/>
      <c r="BD84" s="1306"/>
      <c r="BE84" s="1306"/>
      <c r="BF84" s="1306"/>
      <c r="BG84" s="1307"/>
      <c r="BH84" s="1290"/>
      <c r="BI84" s="1291"/>
      <c r="BJ84" s="1291"/>
      <c r="BK84" s="1291"/>
      <c r="BL84" s="1291"/>
      <c r="BM84" s="1291"/>
      <c r="BN84" s="1291"/>
      <c r="BO84" s="1291"/>
      <c r="BP84" s="1291"/>
      <c r="BQ84" s="1291"/>
      <c r="BR84" s="1292"/>
      <c r="BS84" s="1287"/>
      <c r="BT84" s="1288"/>
      <c r="BU84" s="1288"/>
      <c r="BV84" s="1288"/>
      <c r="BW84" s="1288"/>
      <c r="BX84" s="1288"/>
      <c r="BY84" s="1288"/>
      <c r="BZ84" s="1288"/>
      <c r="CA84" s="1289"/>
      <c r="CB84" s="1290"/>
      <c r="CC84" s="1291"/>
      <c r="CD84" s="1291"/>
      <c r="CE84" s="1291"/>
      <c r="CF84" s="1291"/>
      <c r="CG84" s="1291"/>
      <c r="CH84" s="1291"/>
      <c r="CI84" s="1291"/>
      <c r="CJ84" s="1291"/>
      <c r="CK84" s="1291"/>
      <c r="CL84" s="1292"/>
      <c r="CM84" s="1305"/>
      <c r="CN84" s="1306"/>
      <c r="CO84" s="1306"/>
      <c r="CP84" s="1306"/>
      <c r="CQ84" s="1306"/>
      <c r="CR84" s="1306"/>
      <c r="CS84" s="1306"/>
      <c r="CT84" s="1306"/>
      <c r="CU84" s="1307"/>
      <c r="CV84" s="1290"/>
      <c r="CW84" s="1291"/>
      <c r="CX84" s="1291"/>
      <c r="CY84" s="1291"/>
      <c r="CZ84" s="1291"/>
      <c r="DA84" s="1291"/>
      <c r="DB84" s="1291"/>
      <c r="DC84" s="1291"/>
      <c r="DD84" s="1291"/>
      <c r="DE84" s="1291"/>
      <c r="DF84" s="1292"/>
      <c r="DG84" s="1305"/>
      <c r="DH84" s="1306"/>
      <c r="DI84" s="1306"/>
      <c r="DJ84" s="1306"/>
      <c r="DK84" s="1306"/>
      <c r="DL84" s="1306"/>
      <c r="DM84" s="1306"/>
      <c r="DN84" s="1306"/>
      <c r="DO84" s="1307"/>
      <c r="DP84" s="1290"/>
      <c r="DQ84" s="1291"/>
      <c r="DR84" s="1291"/>
      <c r="DS84" s="1291"/>
      <c r="DT84" s="1291"/>
      <c r="DU84" s="1291"/>
      <c r="DV84" s="1291"/>
      <c r="DW84" s="1291"/>
      <c r="DX84" s="1291"/>
      <c r="DY84" s="1291"/>
      <c r="DZ84" s="1292"/>
      <c r="EA84" s="1305"/>
      <c r="EB84" s="1306"/>
      <c r="EC84" s="1306"/>
      <c r="ED84" s="1306"/>
      <c r="EE84" s="1306"/>
      <c r="EF84" s="1306"/>
      <c r="EG84" s="1306"/>
      <c r="EH84" s="1306"/>
      <c r="EI84" s="1307"/>
      <c r="EJ84" s="1290"/>
      <c r="EK84" s="1291"/>
      <c r="EL84" s="1291"/>
      <c r="EM84" s="1291"/>
      <c r="EN84" s="1291"/>
      <c r="EO84" s="1291"/>
      <c r="EP84" s="1291"/>
      <c r="EQ84" s="1291"/>
      <c r="ER84" s="1291"/>
      <c r="ES84" s="1291"/>
      <c r="ET84" s="1292"/>
      <c r="EU84" s="1290"/>
      <c r="EV84" s="1291"/>
      <c r="EW84" s="1291"/>
      <c r="EX84" s="1291"/>
      <c r="EY84" s="1291"/>
      <c r="EZ84" s="1291"/>
      <c r="FA84" s="1291"/>
      <c r="FB84" s="1291"/>
      <c r="FC84" s="1291"/>
      <c r="FD84" s="1291"/>
      <c r="FE84" s="1291"/>
      <c r="FF84" s="1292"/>
      <c r="FG84" s="1305"/>
      <c r="FH84" s="1306"/>
      <c r="FI84" s="1306"/>
      <c r="FJ84" s="1306"/>
      <c r="FK84" s="1306"/>
      <c r="FL84" s="1306"/>
      <c r="FM84" s="1306"/>
      <c r="FN84" s="1306"/>
      <c r="FO84" s="1307"/>
      <c r="FP84" s="1305"/>
      <c r="FQ84" s="1306"/>
      <c r="FR84" s="1306"/>
      <c r="FS84" s="1306"/>
      <c r="FT84" s="1306"/>
      <c r="FU84" s="1306"/>
      <c r="FV84" s="1307"/>
      <c r="FW84" s="1290"/>
      <c r="FX84" s="1291"/>
      <c r="FY84" s="1291"/>
      <c r="FZ84" s="1291"/>
      <c r="GA84" s="1291"/>
      <c r="GB84" s="1291"/>
      <c r="GC84" s="1291"/>
      <c r="GD84" s="1291"/>
      <c r="GE84" s="1291"/>
      <c r="GF84" s="1291"/>
      <c r="GG84" s="1291"/>
      <c r="GH84" s="1292"/>
      <c r="GI84" s="1290"/>
      <c r="GJ84" s="1291"/>
      <c r="GK84" s="1291"/>
      <c r="GL84" s="1291"/>
      <c r="GM84" s="1291"/>
      <c r="GN84" s="1291"/>
      <c r="GO84" s="1291"/>
      <c r="GP84" s="1291"/>
      <c r="GQ84" s="1291"/>
      <c r="GR84" s="1291"/>
      <c r="GS84" s="1291"/>
      <c r="GT84" s="1292"/>
      <c r="GU84" s="891"/>
      <c r="GV84" s="1306"/>
      <c r="GW84" s="1306"/>
      <c r="GX84" s="1306"/>
      <c r="GY84" s="1306"/>
      <c r="GZ84" s="1306"/>
      <c r="HA84" s="1306"/>
      <c r="HB84" s="1306"/>
      <c r="HC84" s="1306"/>
      <c r="HD84" s="1307"/>
      <c r="HE84" s="1290"/>
      <c r="HF84" s="1291"/>
      <c r="HG84" s="1291"/>
      <c r="HH84" s="1291"/>
      <c r="HI84" s="1291"/>
      <c r="HJ84" s="1291"/>
      <c r="HK84" s="1291"/>
      <c r="HL84" s="1291"/>
      <c r="HM84" s="1291"/>
      <c r="HN84" s="1291"/>
      <c r="HO84" s="1292"/>
      <c r="HP84" s="1312"/>
      <c r="HQ84" s="1313"/>
      <c r="HR84" s="1313"/>
      <c r="HS84" s="1313"/>
      <c r="HT84" s="1313"/>
      <c r="HU84" s="1313"/>
      <c r="HV84" s="1313"/>
      <c r="HW84" s="1313"/>
      <c r="HX84" s="1313"/>
      <c r="HY84" s="1313"/>
      <c r="HZ84" s="1313"/>
      <c r="IA84" s="1313"/>
      <c r="IB84" s="1313"/>
      <c r="IC84" s="1314"/>
    </row>
    <row r="85" spans="1:237" x14ac:dyDescent="0.3">
      <c r="A85" s="1299" t="s">
        <v>172</v>
      </c>
      <c r="B85" s="1300"/>
      <c r="C85" s="1300"/>
      <c r="D85" s="1300"/>
      <c r="E85" s="1301"/>
      <c r="F85" s="1284"/>
      <c r="G85" s="1285"/>
      <c r="H85" s="1285"/>
      <c r="I85" s="1285"/>
      <c r="J85" s="1285"/>
      <c r="K85" s="1285"/>
      <c r="L85" s="1285"/>
      <c r="M85" s="1285"/>
      <c r="N85" s="1285"/>
      <c r="O85" s="1285"/>
      <c r="P85" s="1285"/>
      <c r="Q85" s="1285"/>
      <c r="R85" s="1285"/>
      <c r="S85" s="1285"/>
      <c r="T85" s="1285"/>
      <c r="U85" s="1285"/>
      <c r="V85" s="1285"/>
      <c r="W85" s="1285"/>
      <c r="X85" s="1285"/>
      <c r="Y85" s="1285"/>
      <c r="Z85" s="1285"/>
      <c r="AA85" s="1285"/>
      <c r="AB85" s="1285"/>
      <c r="AC85" s="1285"/>
      <c r="AD85" s="1285"/>
      <c r="AE85" s="1285"/>
      <c r="AF85" s="1285"/>
      <c r="AG85" s="1285"/>
      <c r="AH85" s="1285"/>
      <c r="AI85" s="1285"/>
      <c r="AJ85" s="1285"/>
      <c r="AK85" s="1285"/>
      <c r="AL85" s="1285"/>
      <c r="AM85" s="1286"/>
      <c r="AN85" s="1290"/>
      <c r="AO85" s="1291"/>
      <c r="AP85" s="1291"/>
      <c r="AQ85" s="1291"/>
      <c r="AR85" s="1291"/>
      <c r="AS85" s="1291"/>
      <c r="AT85" s="1291"/>
      <c r="AU85" s="1291"/>
      <c r="AV85" s="1291"/>
      <c r="AW85" s="1291"/>
      <c r="AX85" s="1292"/>
      <c r="AY85" s="1305"/>
      <c r="AZ85" s="1306"/>
      <c r="BA85" s="1306"/>
      <c r="BB85" s="1306"/>
      <c r="BC85" s="1306"/>
      <c r="BD85" s="1306"/>
      <c r="BE85" s="1306"/>
      <c r="BF85" s="1306"/>
      <c r="BG85" s="1307"/>
      <c r="BH85" s="1290"/>
      <c r="BI85" s="1291"/>
      <c r="BJ85" s="1291"/>
      <c r="BK85" s="1291"/>
      <c r="BL85" s="1291"/>
      <c r="BM85" s="1291"/>
      <c r="BN85" s="1291"/>
      <c r="BO85" s="1291"/>
      <c r="BP85" s="1291"/>
      <c r="BQ85" s="1291"/>
      <c r="BR85" s="1292"/>
      <c r="BS85" s="1305"/>
      <c r="BT85" s="1306"/>
      <c r="BU85" s="1306"/>
      <c r="BV85" s="1306"/>
      <c r="BW85" s="1306"/>
      <c r="BX85" s="1306"/>
      <c r="BY85" s="1306"/>
      <c r="BZ85" s="1306"/>
      <c r="CA85" s="1307"/>
      <c r="CB85" s="1290"/>
      <c r="CC85" s="1291"/>
      <c r="CD85" s="1291"/>
      <c r="CE85" s="1291"/>
      <c r="CF85" s="1291"/>
      <c r="CG85" s="1291"/>
      <c r="CH85" s="1291"/>
      <c r="CI85" s="1291"/>
      <c r="CJ85" s="1291"/>
      <c r="CK85" s="1291"/>
      <c r="CL85" s="1292"/>
      <c r="CM85" s="1305"/>
      <c r="CN85" s="1306"/>
      <c r="CO85" s="1306"/>
      <c r="CP85" s="1306"/>
      <c r="CQ85" s="1306"/>
      <c r="CR85" s="1306"/>
      <c r="CS85" s="1306"/>
      <c r="CT85" s="1306"/>
      <c r="CU85" s="1307"/>
      <c r="CV85" s="1290"/>
      <c r="CW85" s="1291"/>
      <c r="CX85" s="1291"/>
      <c r="CY85" s="1291"/>
      <c r="CZ85" s="1291"/>
      <c r="DA85" s="1291"/>
      <c r="DB85" s="1291"/>
      <c r="DC85" s="1291"/>
      <c r="DD85" s="1291"/>
      <c r="DE85" s="1291"/>
      <c r="DF85" s="1292"/>
      <c r="DG85" s="1305"/>
      <c r="DH85" s="1306"/>
      <c r="DI85" s="1306"/>
      <c r="DJ85" s="1306"/>
      <c r="DK85" s="1306"/>
      <c r="DL85" s="1306"/>
      <c r="DM85" s="1306"/>
      <c r="DN85" s="1306"/>
      <c r="DO85" s="1307"/>
      <c r="DP85" s="1290"/>
      <c r="DQ85" s="1291"/>
      <c r="DR85" s="1291"/>
      <c r="DS85" s="1291"/>
      <c r="DT85" s="1291"/>
      <c r="DU85" s="1291"/>
      <c r="DV85" s="1291"/>
      <c r="DW85" s="1291"/>
      <c r="DX85" s="1291"/>
      <c r="DY85" s="1291"/>
      <c r="DZ85" s="1292"/>
      <c r="EA85" s="1305"/>
      <c r="EB85" s="1306"/>
      <c r="EC85" s="1306"/>
      <c r="ED85" s="1306"/>
      <c r="EE85" s="1306"/>
      <c r="EF85" s="1306"/>
      <c r="EG85" s="1306"/>
      <c r="EH85" s="1306"/>
      <c r="EI85" s="1307"/>
      <c r="EJ85" s="1290"/>
      <c r="EK85" s="1291"/>
      <c r="EL85" s="1291"/>
      <c r="EM85" s="1291"/>
      <c r="EN85" s="1291"/>
      <c r="EO85" s="1291"/>
      <c r="EP85" s="1291"/>
      <c r="EQ85" s="1291"/>
      <c r="ER85" s="1291"/>
      <c r="ES85" s="1291"/>
      <c r="ET85" s="1292"/>
      <c r="EU85" s="1290"/>
      <c r="EV85" s="1291"/>
      <c r="EW85" s="1291"/>
      <c r="EX85" s="1291"/>
      <c r="EY85" s="1291"/>
      <c r="EZ85" s="1291"/>
      <c r="FA85" s="1291"/>
      <c r="FB85" s="1291"/>
      <c r="FC85" s="1291"/>
      <c r="FD85" s="1291"/>
      <c r="FE85" s="1291"/>
      <c r="FF85" s="1292"/>
      <c r="FG85" s="1305"/>
      <c r="FH85" s="1306"/>
      <c r="FI85" s="1306"/>
      <c r="FJ85" s="1306"/>
      <c r="FK85" s="1306"/>
      <c r="FL85" s="1306"/>
      <c r="FM85" s="1306"/>
      <c r="FN85" s="1306"/>
      <c r="FO85" s="1307"/>
      <c r="FP85" s="1305"/>
      <c r="FQ85" s="1306"/>
      <c r="FR85" s="1306"/>
      <c r="FS85" s="1306"/>
      <c r="FT85" s="1306"/>
      <c r="FU85" s="1306"/>
      <c r="FV85" s="1307"/>
      <c r="FW85" s="1290"/>
      <c r="FX85" s="1291"/>
      <c r="FY85" s="1291"/>
      <c r="FZ85" s="1291"/>
      <c r="GA85" s="1291"/>
      <c r="GB85" s="1291"/>
      <c r="GC85" s="1291"/>
      <c r="GD85" s="1291"/>
      <c r="GE85" s="1291"/>
      <c r="GF85" s="1291"/>
      <c r="GG85" s="1291"/>
      <c r="GH85" s="1292"/>
      <c r="GI85" s="1290"/>
      <c r="GJ85" s="1291"/>
      <c r="GK85" s="1291"/>
      <c r="GL85" s="1291"/>
      <c r="GM85" s="1291"/>
      <c r="GN85" s="1291"/>
      <c r="GO85" s="1291"/>
      <c r="GP85" s="1291"/>
      <c r="GQ85" s="1291"/>
      <c r="GR85" s="1291"/>
      <c r="GS85" s="1291"/>
      <c r="GT85" s="1292"/>
      <c r="GU85" s="891"/>
      <c r="GV85" s="1306"/>
      <c r="GW85" s="1306"/>
      <c r="GX85" s="1306"/>
      <c r="GY85" s="1306"/>
      <c r="GZ85" s="1306"/>
      <c r="HA85" s="1306"/>
      <c r="HB85" s="1306"/>
      <c r="HC85" s="1306"/>
      <c r="HD85" s="1307"/>
      <c r="HE85" s="1290"/>
      <c r="HF85" s="1291"/>
      <c r="HG85" s="1291"/>
      <c r="HH85" s="1291"/>
      <c r="HI85" s="1291"/>
      <c r="HJ85" s="1291"/>
      <c r="HK85" s="1291"/>
      <c r="HL85" s="1291"/>
      <c r="HM85" s="1291"/>
      <c r="HN85" s="1291"/>
      <c r="HO85" s="1292"/>
      <c r="HP85" s="1312"/>
      <c r="HQ85" s="1313"/>
      <c r="HR85" s="1313"/>
      <c r="HS85" s="1313"/>
      <c r="HT85" s="1313"/>
      <c r="HU85" s="1313"/>
      <c r="HV85" s="1313"/>
      <c r="HW85" s="1313"/>
      <c r="HX85" s="1313"/>
      <c r="HY85" s="1313"/>
      <c r="HZ85" s="1313"/>
      <c r="IA85" s="1313"/>
      <c r="IB85" s="1313"/>
      <c r="IC85" s="1314"/>
    </row>
    <row r="86" spans="1:237" x14ac:dyDescent="0.3">
      <c r="A86" s="1249" t="s">
        <v>77</v>
      </c>
      <c r="B86" s="1250"/>
      <c r="C86" s="1250"/>
      <c r="D86" s="1250"/>
      <c r="E86" s="1251"/>
      <c r="F86" s="1318" t="s">
        <v>76</v>
      </c>
      <c r="G86" s="1319"/>
      <c r="H86" s="1319"/>
      <c r="I86" s="1319"/>
      <c r="J86" s="1319"/>
      <c r="K86" s="1319"/>
      <c r="L86" s="1319"/>
      <c r="M86" s="1319"/>
      <c r="N86" s="1319"/>
      <c r="O86" s="1319"/>
      <c r="P86" s="1319"/>
      <c r="Q86" s="1319"/>
      <c r="R86" s="1319"/>
      <c r="S86" s="1319"/>
      <c r="T86" s="1319"/>
      <c r="U86" s="1319"/>
      <c r="V86" s="1319"/>
      <c r="W86" s="1319"/>
      <c r="X86" s="1319"/>
      <c r="Y86" s="1319"/>
      <c r="Z86" s="1319"/>
      <c r="AA86" s="1319"/>
      <c r="AB86" s="1319"/>
      <c r="AC86" s="1319"/>
      <c r="AD86" s="1319"/>
      <c r="AE86" s="1319"/>
      <c r="AF86" s="1319"/>
      <c r="AG86" s="1319"/>
      <c r="AH86" s="1319"/>
      <c r="AI86" s="1319"/>
      <c r="AJ86" s="1319"/>
      <c r="AK86" s="1319"/>
      <c r="AL86" s="1319"/>
      <c r="AM86" s="1320"/>
      <c r="AN86" s="1211"/>
      <c r="AO86" s="1212"/>
      <c r="AP86" s="1212"/>
      <c r="AQ86" s="1212"/>
      <c r="AR86" s="1212"/>
      <c r="AS86" s="1212"/>
      <c r="AT86" s="1212"/>
      <c r="AU86" s="1212"/>
      <c r="AV86" s="1212"/>
      <c r="AW86" s="1212"/>
      <c r="AX86" s="1213"/>
      <c r="AY86" s="1283"/>
      <c r="AZ86" s="1214"/>
      <c r="BA86" s="1214"/>
      <c r="BB86" s="1214"/>
      <c r="BC86" s="1214"/>
      <c r="BD86" s="1214"/>
      <c r="BE86" s="1214"/>
      <c r="BF86" s="1214"/>
      <c r="BG86" s="1215"/>
      <c r="BH86" s="1211"/>
      <c r="BI86" s="1212"/>
      <c r="BJ86" s="1212"/>
      <c r="BK86" s="1212"/>
      <c r="BL86" s="1212"/>
      <c r="BM86" s="1212"/>
      <c r="BN86" s="1212"/>
      <c r="BO86" s="1212"/>
      <c r="BP86" s="1212"/>
      <c r="BQ86" s="1212"/>
      <c r="BR86" s="1213"/>
      <c r="BS86" s="1283"/>
      <c r="BT86" s="1214"/>
      <c r="BU86" s="1214"/>
      <c r="BV86" s="1214"/>
      <c r="BW86" s="1214"/>
      <c r="BX86" s="1214"/>
      <c r="BY86" s="1214"/>
      <c r="BZ86" s="1214"/>
      <c r="CA86" s="1215"/>
      <c r="CB86" s="1211"/>
      <c r="CC86" s="1212"/>
      <c r="CD86" s="1212"/>
      <c r="CE86" s="1212"/>
      <c r="CF86" s="1212"/>
      <c r="CG86" s="1212"/>
      <c r="CH86" s="1212"/>
      <c r="CI86" s="1212"/>
      <c r="CJ86" s="1212"/>
      <c r="CK86" s="1212"/>
      <c r="CL86" s="1213"/>
      <c r="CM86" s="1283"/>
      <c r="CN86" s="1214"/>
      <c r="CO86" s="1214"/>
      <c r="CP86" s="1214"/>
      <c r="CQ86" s="1214"/>
      <c r="CR86" s="1214"/>
      <c r="CS86" s="1214"/>
      <c r="CT86" s="1214"/>
      <c r="CU86" s="1215"/>
      <c r="CV86" s="1211"/>
      <c r="CW86" s="1212"/>
      <c r="CX86" s="1212"/>
      <c r="CY86" s="1212"/>
      <c r="CZ86" s="1212"/>
      <c r="DA86" s="1212"/>
      <c r="DB86" s="1212"/>
      <c r="DC86" s="1212"/>
      <c r="DD86" s="1212"/>
      <c r="DE86" s="1212"/>
      <c r="DF86" s="1213"/>
      <c r="DG86" s="1283"/>
      <c r="DH86" s="1214"/>
      <c r="DI86" s="1214"/>
      <c r="DJ86" s="1214"/>
      <c r="DK86" s="1214"/>
      <c r="DL86" s="1214"/>
      <c r="DM86" s="1214"/>
      <c r="DN86" s="1214"/>
      <c r="DO86" s="1215"/>
      <c r="DP86" s="1211"/>
      <c r="DQ86" s="1212"/>
      <c r="DR86" s="1212"/>
      <c r="DS86" s="1212"/>
      <c r="DT86" s="1212"/>
      <c r="DU86" s="1212"/>
      <c r="DV86" s="1212"/>
      <c r="DW86" s="1212"/>
      <c r="DX86" s="1212"/>
      <c r="DY86" s="1212"/>
      <c r="DZ86" s="1213"/>
      <c r="EA86" s="1283"/>
      <c r="EB86" s="1214"/>
      <c r="EC86" s="1214"/>
      <c r="ED86" s="1214"/>
      <c r="EE86" s="1214"/>
      <c r="EF86" s="1214"/>
      <c r="EG86" s="1214"/>
      <c r="EH86" s="1214"/>
      <c r="EI86" s="1215"/>
      <c r="EJ86" s="1211"/>
      <c r="EK86" s="1212"/>
      <c r="EL86" s="1212"/>
      <c r="EM86" s="1212"/>
      <c r="EN86" s="1212"/>
      <c r="EO86" s="1212"/>
      <c r="EP86" s="1212"/>
      <c r="EQ86" s="1212"/>
      <c r="ER86" s="1212"/>
      <c r="ES86" s="1212"/>
      <c r="ET86" s="1213"/>
      <c r="EU86" s="1211"/>
      <c r="EV86" s="1212"/>
      <c r="EW86" s="1212"/>
      <c r="EX86" s="1212"/>
      <c r="EY86" s="1212"/>
      <c r="EZ86" s="1212"/>
      <c r="FA86" s="1212"/>
      <c r="FB86" s="1212"/>
      <c r="FC86" s="1212"/>
      <c r="FD86" s="1212"/>
      <c r="FE86" s="1212"/>
      <c r="FF86" s="1213"/>
      <c r="FG86" s="1283"/>
      <c r="FH86" s="1214"/>
      <c r="FI86" s="1214"/>
      <c r="FJ86" s="1214"/>
      <c r="FK86" s="1214"/>
      <c r="FL86" s="1214"/>
      <c r="FM86" s="1214"/>
      <c r="FN86" s="1214"/>
      <c r="FO86" s="1215"/>
      <c r="FP86" s="1283"/>
      <c r="FQ86" s="1214"/>
      <c r="FR86" s="1214"/>
      <c r="FS86" s="1214"/>
      <c r="FT86" s="1214"/>
      <c r="FU86" s="1214"/>
      <c r="FV86" s="1215"/>
      <c r="FW86" s="1211"/>
      <c r="FX86" s="1212"/>
      <c r="FY86" s="1212"/>
      <c r="FZ86" s="1212"/>
      <c r="GA86" s="1212"/>
      <c r="GB86" s="1212"/>
      <c r="GC86" s="1212"/>
      <c r="GD86" s="1212"/>
      <c r="GE86" s="1212"/>
      <c r="GF86" s="1212"/>
      <c r="GG86" s="1212"/>
      <c r="GH86" s="1213"/>
      <c r="GI86" s="1211"/>
      <c r="GJ86" s="1212"/>
      <c r="GK86" s="1212"/>
      <c r="GL86" s="1212"/>
      <c r="GM86" s="1212"/>
      <c r="GN86" s="1212"/>
      <c r="GO86" s="1212"/>
      <c r="GP86" s="1212"/>
      <c r="GQ86" s="1212"/>
      <c r="GR86" s="1212"/>
      <c r="GS86" s="1212"/>
      <c r="GT86" s="1213"/>
      <c r="GU86" s="893"/>
      <c r="GV86" s="1214"/>
      <c r="GW86" s="1214"/>
      <c r="GX86" s="1214"/>
      <c r="GY86" s="1214"/>
      <c r="GZ86" s="1214"/>
      <c r="HA86" s="1214"/>
      <c r="HB86" s="1214"/>
      <c r="HC86" s="1214"/>
      <c r="HD86" s="1215"/>
      <c r="HE86" s="1211"/>
      <c r="HF86" s="1212"/>
      <c r="HG86" s="1212"/>
      <c r="HH86" s="1212"/>
      <c r="HI86" s="1212"/>
      <c r="HJ86" s="1212"/>
      <c r="HK86" s="1212"/>
      <c r="HL86" s="1212"/>
      <c r="HM86" s="1212"/>
      <c r="HN86" s="1212"/>
      <c r="HO86" s="1213"/>
      <c r="HP86" s="1315"/>
      <c r="HQ86" s="1316"/>
      <c r="HR86" s="1316"/>
      <c r="HS86" s="1316"/>
      <c r="HT86" s="1316"/>
      <c r="HU86" s="1316"/>
      <c r="HV86" s="1316"/>
      <c r="HW86" s="1316"/>
      <c r="HX86" s="1316"/>
      <c r="HY86" s="1316"/>
      <c r="HZ86" s="1316"/>
      <c r="IA86" s="1316"/>
      <c r="IB86" s="1316"/>
      <c r="IC86" s="1317"/>
    </row>
    <row r="87" spans="1:237" x14ac:dyDescent="0.3">
      <c r="A87" s="1299" t="s">
        <v>168</v>
      </c>
      <c r="B87" s="1300"/>
      <c r="C87" s="1300"/>
      <c r="D87" s="1300"/>
      <c r="E87" s="1301"/>
      <c r="F87" s="1284" t="s">
        <v>170</v>
      </c>
      <c r="G87" s="1285"/>
      <c r="H87" s="1285"/>
      <c r="I87" s="1285"/>
      <c r="J87" s="1285"/>
      <c r="K87" s="1285"/>
      <c r="L87" s="1285"/>
      <c r="M87" s="1285"/>
      <c r="N87" s="1285"/>
      <c r="O87" s="1285"/>
      <c r="P87" s="1285"/>
      <c r="Q87" s="1285"/>
      <c r="R87" s="1285"/>
      <c r="S87" s="1285"/>
      <c r="T87" s="1285"/>
      <c r="U87" s="1285"/>
      <c r="V87" s="1285"/>
      <c r="W87" s="1285"/>
      <c r="X87" s="1285"/>
      <c r="Y87" s="1285"/>
      <c r="Z87" s="1285"/>
      <c r="AA87" s="1285"/>
      <c r="AB87" s="1285"/>
      <c r="AC87" s="1285"/>
      <c r="AD87" s="1285"/>
      <c r="AE87" s="1285"/>
      <c r="AF87" s="1285"/>
      <c r="AG87" s="1285"/>
      <c r="AH87" s="1285"/>
      <c r="AI87" s="1285"/>
      <c r="AJ87" s="1285"/>
      <c r="AK87" s="1285"/>
      <c r="AL87" s="1285"/>
      <c r="AM87" s="1286"/>
      <c r="AN87" s="1290"/>
      <c r="AO87" s="1291"/>
      <c r="AP87" s="1291"/>
      <c r="AQ87" s="1291"/>
      <c r="AR87" s="1291"/>
      <c r="AS87" s="1291"/>
      <c r="AT87" s="1291"/>
      <c r="AU87" s="1291"/>
      <c r="AV87" s="1291"/>
      <c r="AW87" s="1291"/>
      <c r="AX87" s="1292"/>
      <c r="AY87" s="1305"/>
      <c r="AZ87" s="1306"/>
      <c r="BA87" s="1306"/>
      <c r="BB87" s="1306"/>
      <c r="BC87" s="1306"/>
      <c r="BD87" s="1306"/>
      <c r="BE87" s="1306"/>
      <c r="BF87" s="1306"/>
      <c r="BG87" s="1307"/>
      <c r="BH87" s="1290"/>
      <c r="BI87" s="1291"/>
      <c r="BJ87" s="1291"/>
      <c r="BK87" s="1291"/>
      <c r="BL87" s="1291"/>
      <c r="BM87" s="1291"/>
      <c r="BN87" s="1291"/>
      <c r="BO87" s="1291"/>
      <c r="BP87" s="1291"/>
      <c r="BQ87" s="1291"/>
      <c r="BR87" s="1292"/>
      <c r="BS87" s="1305"/>
      <c r="BT87" s="1306"/>
      <c r="BU87" s="1306"/>
      <c r="BV87" s="1306"/>
      <c r="BW87" s="1306"/>
      <c r="BX87" s="1306"/>
      <c r="BY87" s="1306"/>
      <c r="BZ87" s="1306"/>
      <c r="CA87" s="1307"/>
      <c r="CB87" s="1290"/>
      <c r="CC87" s="1291"/>
      <c r="CD87" s="1291"/>
      <c r="CE87" s="1291"/>
      <c r="CF87" s="1291"/>
      <c r="CG87" s="1291"/>
      <c r="CH87" s="1291"/>
      <c r="CI87" s="1291"/>
      <c r="CJ87" s="1291"/>
      <c r="CK87" s="1291"/>
      <c r="CL87" s="1292"/>
      <c r="CM87" s="1305"/>
      <c r="CN87" s="1306"/>
      <c r="CO87" s="1306"/>
      <c r="CP87" s="1306"/>
      <c r="CQ87" s="1306"/>
      <c r="CR87" s="1306"/>
      <c r="CS87" s="1306"/>
      <c r="CT87" s="1306"/>
      <c r="CU87" s="1307"/>
      <c r="CV87" s="1290"/>
      <c r="CW87" s="1291"/>
      <c r="CX87" s="1291"/>
      <c r="CY87" s="1291"/>
      <c r="CZ87" s="1291"/>
      <c r="DA87" s="1291"/>
      <c r="DB87" s="1291"/>
      <c r="DC87" s="1291"/>
      <c r="DD87" s="1291"/>
      <c r="DE87" s="1291"/>
      <c r="DF87" s="1292"/>
      <c r="DG87" s="1305"/>
      <c r="DH87" s="1306"/>
      <c r="DI87" s="1306"/>
      <c r="DJ87" s="1306"/>
      <c r="DK87" s="1306"/>
      <c r="DL87" s="1306"/>
      <c r="DM87" s="1306"/>
      <c r="DN87" s="1306"/>
      <c r="DO87" s="1307"/>
      <c r="DP87" s="1290"/>
      <c r="DQ87" s="1291"/>
      <c r="DR87" s="1291"/>
      <c r="DS87" s="1291"/>
      <c r="DT87" s="1291"/>
      <c r="DU87" s="1291"/>
      <c r="DV87" s="1291"/>
      <c r="DW87" s="1291"/>
      <c r="DX87" s="1291"/>
      <c r="DY87" s="1291"/>
      <c r="DZ87" s="1292"/>
      <c r="EA87" s="1305"/>
      <c r="EB87" s="1306"/>
      <c r="EC87" s="1306"/>
      <c r="ED87" s="1306"/>
      <c r="EE87" s="1306"/>
      <c r="EF87" s="1306"/>
      <c r="EG87" s="1306"/>
      <c r="EH87" s="1306"/>
      <c r="EI87" s="1307"/>
      <c r="EJ87" s="1290"/>
      <c r="EK87" s="1291"/>
      <c r="EL87" s="1291"/>
      <c r="EM87" s="1291"/>
      <c r="EN87" s="1291"/>
      <c r="EO87" s="1291"/>
      <c r="EP87" s="1291"/>
      <c r="EQ87" s="1291"/>
      <c r="ER87" s="1291"/>
      <c r="ES87" s="1291"/>
      <c r="ET87" s="1292"/>
      <c r="EU87" s="1290"/>
      <c r="EV87" s="1291"/>
      <c r="EW87" s="1291"/>
      <c r="EX87" s="1291"/>
      <c r="EY87" s="1291"/>
      <c r="EZ87" s="1291"/>
      <c r="FA87" s="1291"/>
      <c r="FB87" s="1291"/>
      <c r="FC87" s="1291"/>
      <c r="FD87" s="1291"/>
      <c r="FE87" s="1291"/>
      <c r="FF87" s="1292"/>
      <c r="FG87" s="1305"/>
      <c r="FH87" s="1306"/>
      <c r="FI87" s="1306"/>
      <c r="FJ87" s="1306"/>
      <c r="FK87" s="1306"/>
      <c r="FL87" s="1306"/>
      <c r="FM87" s="1306"/>
      <c r="FN87" s="1306"/>
      <c r="FO87" s="1307"/>
      <c r="FP87" s="1305"/>
      <c r="FQ87" s="1306"/>
      <c r="FR87" s="1306"/>
      <c r="FS87" s="1306"/>
      <c r="FT87" s="1306"/>
      <c r="FU87" s="1306"/>
      <c r="FV87" s="1307"/>
      <c r="FW87" s="1290"/>
      <c r="FX87" s="1291"/>
      <c r="FY87" s="1291"/>
      <c r="FZ87" s="1291"/>
      <c r="GA87" s="1291"/>
      <c r="GB87" s="1291"/>
      <c r="GC87" s="1291"/>
      <c r="GD87" s="1291"/>
      <c r="GE87" s="1291"/>
      <c r="GF87" s="1291"/>
      <c r="GG87" s="1291"/>
      <c r="GH87" s="1292"/>
      <c r="GI87" s="1290"/>
      <c r="GJ87" s="1291"/>
      <c r="GK87" s="1291"/>
      <c r="GL87" s="1291"/>
      <c r="GM87" s="1291"/>
      <c r="GN87" s="1291"/>
      <c r="GO87" s="1291"/>
      <c r="GP87" s="1291"/>
      <c r="GQ87" s="1291"/>
      <c r="GR87" s="1291"/>
      <c r="GS87" s="1291"/>
      <c r="GT87" s="1292"/>
      <c r="GU87" s="891"/>
      <c r="GV87" s="1306"/>
      <c r="GW87" s="1306"/>
      <c r="GX87" s="1306"/>
      <c r="GY87" s="1306"/>
      <c r="GZ87" s="1306"/>
      <c r="HA87" s="1306"/>
      <c r="HB87" s="1306"/>
      <c r="HC87" s="1306"/>
      <c r="HD87" s="1307"/>
      <c r="HE87" s="1290"/>
      <c r="HF87" s="1291"/>
      <c r="HG87" s="1291"/>
      <c r="HH87" s="1291"/>
      <c r="HI87" s="1291"/>
      <c r="HJ87" s="1291"/>
      <c r="HK87" s="1291"/>
      <c r="HL87" s="1291"/>
      <c r="HM87" s="1291"/>
      <c r="HN87" s="1291"/>
      <c r="HO87" s="1292"/>
      <c r="HP87" s="1312"/>
      <c r="HQ87" s="1313"/>
      <c r="HR87" s="1313"/>
      <c r="HS87" s="1313"/>
      <c r="HT87" s="1313"/>
      <c r="HU87" s="1313"/>
      <c r="HV87" s="1313"/>
      <c r="HW87" s="1313"/>
      <c r="HX87" s="1313"/>
      <c r="HY87" s="1313"/>
      <c r="HZ87" s="1313"/>
      <c r="IA87" s="1313"/>
      <c r="IB87" s="1313"/>
      <c r="IC87" s="1314"/>
    </row>
    <row r="88" spans="1:237" x14ac:dyDescent="0.3">
      <c r="A88" s="1299"/>
      <c r="B88" s="1300"/>
      <c r="C88" s="1300"/>
      <c r="D88" s="1300"/>
      <c r="E88" s="1301"/>
      <c r="F88" s="1284" t="s">
        <v>174</v>
      </c>
      <c r="G88" s="1285"/>
      <c r="H88" s="1285"/>
      <c r="I88" s="1285"/>
      <c r="J88" s="1285"/>
      <c r="K88" s="1285"/>
      <c r="L88" s="1285"/>
      <c r="M88" s="1285"/>
      <c r="N88" s="1285"/>
      <c r="O88" s="1285"/>
      <c r="P88" s="1285"/>
      <c r="Q88" s="1285"/>
      <c r="R88" s="1285"/>
      <c r="S88" s="1285"/>
      <c r="T88" s="1285"/>
      <c r="U88" s="1285"/>
      <c r="V88" s="1285"/>
      <c r="W88" s="1285"/>
      <c r="X88" s="1285"/>
      <c r="Y88" s="1285"/>
      <c r="Z88" s="1285"/>
      <c r="AA88" s="1285"/>
      <c r="AB88" s="1285"/>
      <c r="AC88" s="1285"/>
      <c r="AD88" s="1285"/>
      <c r="AE88" s="1285"/>
      <c r="AF88" s="1285"/>
      <c r="AG88" s="1285"/>
      <c r="AH88" s="1285"/>
      <c r="AI88" s="1285"/>
      <c r="AJ88" s="1285"/>
      <c r="AK88" s="1285"/>
      <c r="AL88" s="1285"/>
      <c r="AM88" s="1286"/>
      <c r="AN88" s="1290"/>
      <c r="AO88" s="1291"/>
      <c r="AP88" s="1291"/>
      <c r="AQ88" s="1291"/>
      <c r="AR88" s="1291"/>
      <c r="AS88" s="1291"/>
      <c r="AT88" s="1291"/>
      <c r="AU88" s="1291"/>
      <c r="AV88" s="1291"/>
      <c r="AW88" s="1291"/>
      <c r="AX88" s="1292"/>
      <c r="AY88" s="1305"/>
      <c r="AZ88" s="1306"/>
      <c r="BA88" s="1306"/>
      <c r="BB88" s="1306"/>
      <c r="BC88" s="1306"/>
      <c r="BD88" s="1306"/>
      <c r="BE88" s="1306"/>
      <c r="BF88" s="1306"/>
      <c r="BG88" s="1307"/>
      <c r="BH88" s="1290"/>
      <c r="BI88" s="1291"/>
      <c r="BJ88" s="1291"/>
      <c r="BK88" s="1291"/>
      <c r="BL88" s="1291"/>
      <c r="BM88" s="1291"/>
      <c r="BN88" s="1291"/>
      <c r="BO88" s="1291"/>
      <c r="BP88" s="1291"/>
      <c r="BQ88" s="1291"/>
      <c r="BR88" s="1292"/>
      <c r="BS88" s="1305"/>
      <c r="BT88" s="1306"/>
      <c r="BU88" s="1306"/>
      <c r="BV88" s="1306"/>
      <c r="BW88" s="1306"/>
      <c r="BX88" s="1306"/>
      <c r="BY88" s="1306"/>
      <c r="BZ88" s="1306"/>
      <c r="CA88" s="1307"/>
      <c r="CB88" s="1290"/>
      <c r="CC88" s="1291"/>
      <c r="CD88" s="1291"/>
      <c r="CE88" s="1291"/>
      <c r="CF88" s="1291"/>
      <c r="CG88" s="1291"/>
      <c r="CH88" s="1291"/>
      <c r="CI88" s="1291"/>
      <c r="CJ88" s="1291"/>
      <c r="CK88" s="1291"/>
      <c r="CL88" s="1292"/>
      <c r="CM88" s="1305"/>
      <c r="CN88" s="1306"/>
      <c r="CO88" s="1306"/>
      <c r="CP88" s="1306"/>
      <c r="CQ88" s="1306"/>
      <c r="CR88" s="1306"/>
      <c r="CS88" s="1306"/>
      <c r="CT88" s="1306"/>
      <c r="CU88" s="1307"/>
      <c r="CV88" s="1290"/>
      <c r="CW88" s="1291"/>
      <c r="CX88" s="1291"/>
      <c r="CY88" s="1291"/>
      <c r="CZ88" s="1291"/>
      <c r="DA88" s="1291"/>
      <c r="DB88" s="1291"/>
      <c r="DC88" s="1291"/>
      <c r="DD88" s="1291"/>
      <c r="DE88" s="1291"/>
      <c r="DF88" s="1292"/>
      <c r="DG88" s="1305"/>
      <c r="DH88" s="1306"/>
      <c r="DI88" s="1306"/>
      <c r="DJ88" s="1306"/>
      <c r="DK88" s="1306"/>
      <c r="DL88" s="1306"/>
      <c r="DM88" s="1306"/>
      <c r="DN88" s="1306"/>
      <c r="DO88" s="1307"/>
      <c r="DP88" s="1290"/>
      <c r="DQ88" s="1291"/>
      <c r="DR88" s="1291"/>
      <c r="DS88" s="1291"/>
      <c r="DT88" s="1291"/>
      <c r="DU88" s="1291"/>
      <c r="DV88" s="1291"/>
      <c r="DW88" s="1291"/>
      <c r="DX88" s="1291"/>
      <c r="DY88" s="1291"/>
      <c r="DZ88" s="1292"/>
      <c r="EA88" s="1305"/>
      <c r="EB88" s="1306"/>
      <c r="EC88" s="1306"/>
      <c r="ED88" s="1306"/>
      <c r="EE88" s="1306"/>
      <c r="EF88" s="1306"/>
      <c r="EG88" s="1306"/>
      <c r="EH88" s="1306"/>
      <c r="EI88" s="1307"/>
      <c r="EJ88" s="1290"/>
      <c r="EK88" s="1291"/>
      <c r="EL88" s="1291"/>
      <c r="EM88" s="1291"/>
      <c r="EN88" s="1291"/>
      <c r="EO88" s="1291"/>
      <c r="EP88" s="1291"/>
      <c r="EQ88" s="1291"/>
      <c r="ER88" s="1291"/>
      <c r="ES88" s="1291"/>
      <c r="ET88" s="1292"/>
      <c r="EU88" s="1290"/>
      <c r="EV88" s="1291"/>
      <c r="EW88" s="1291"/>
      <c r="EX88" s="1291"/>
      <c r="EY88" s="1291"/>
      <c r="EZ88" s="1291"/>
      <c r="FA88" s="1291"/>
      <c r="FB88" s="1291"/>
      <c r="FC88" s="1291"/>
      <c r="FD88" s="1291"/>
      <c r="FE88" s="1291"/>
      <c r="FF88" s="1292"/>
      <c r="FG88" s="1305"/>
      <c r="FH88" s="1306"/>
      <c r="FI88" s="1306"/>
      <c r="FJ88" s="1306"/>
      <c r="FK88" s="1306"/>
      <c r="FL88" s="1306"/>
      <c r="FM88" s="1306"/>
      <c r="FN88" s="1306"/>
      <c r="FO88" s="1307"/>
      <c r="FP88" s="1305"/>
      <c r="FQ88" s="1306"/>
      <c r="FR88" s="1306"/>
      <c r="FS88" s="1306"/>
      <c r="FT88" s="1306"/>
      <c r="FU88" s="1306"/>
      <c r="FV88" s="1307"/>
      <c r="FW88" s="1290"/>
      <c r="FX88" s="1291"/>
      <c r="FY88" s="1291"/>
      <c r="FZ88" s="1291"/>
      <c r="GA88" s="1291"/>
      <c r="GB88" s="1291"/>
      <c r="GC88" s="1291"/>
      <c r="GD88" s="1291"/>
      <c r="GE88" s="1291"/>
      <c r="GF88" s="1291"/>
      <c r="GG88" s="1291"/>
      <c r="GH88" s="1292"/>
      <c r="GI88" s="1290"/>
      <c r="GJ88" s="1291"/>
      <c r="GK88" s="1291"/>
      <c r="GL88" s="1291"/>
      <c r="GM88" s="1291"/>
      <c r="GN88" s="1291"/>
      <c r="GO88" s="1291"/>
      <c r="GP88" s="1291"/>
      <c r="GQ88" s="1291"/>
      <c r="GR88" s="1291"/>
      <c r="GS88" s="1291"/>
      <c r="GT88" s="1292"/>
      <c r="GU88" s="891"/>
      <c r="GV88" s="1306"/>
      <c r="GW88" s="1306"/>
      <c r="GX88" s="1306"/>
      <c r="GY88" s="1306"/>
      <c r="GZ88" s="1306"/>
      <c r="HA88" s="1306"/>
      <c r="HB88" s="1306"/>
      <c r="HC88" s="1306"/>
      <c r="HD88" s="1307"/>
      <c r="HE88" s="1290"/>
      <c r="HF88" s="1291"/>
      <c r="HG88" s="1291"/>
      <c r="HH88" s="1291"/>
      <c r="HI88" s="1291"/>
      <c r="HJ88" s="1291"/>
      <c r="HK88" s="1291"/>
      <c r="HL88" s="1291"/>
      <c r="HM88" s="1291"/>
      <c r="HN88" s="1291"/>
      <c r="HO88" s="1292"/>
      <c r="HP88" s="1312"/>
      <c r="HQ88" s="1313"/>
      <c r="HR88" s="1313"/>
      <c r="HS88" s="1313"/>
      <c r="HT88" s="1313"/>
      <c r="HU88" s="1313"/>
      <c r="HV88" s="1313"/>
      <c r="HW88" s="1313"/>
      <c r="HX88" s="1313"/>
      <c r="HY88" s="1313"/>
      <c r="HZ88" s="1313"/>
      <c r="IA88" s="1313"/>
      <c r="IB88" s="1313"/>
      <c r="IC88" s="1314"/>
    </row>
    <row r="89" spans="1:237" x14ac:dyDescent="0.3">
      <c r="A89" s="1299" t="s">
        <v>81</v>
      </c>
      <c r="B89" s="1300"/>
      <c r="C89" s="1300"/>
      <c r="D89" s="1300"/>
      <c r="E89" s="1301"/>
      <c r="F89" s="1284" t="s">
        <v>171</v>
      </c>
      <c r="G89" s="1285"/>
      <c r="H89" s="1285"/>
      <c r="I89" s="1285"/>
      <c r="J89" s="1285"/>
      <c r="K89" s="1285"/>
      <c r="L89" s="1285"/>
      <c r="M89" s="1285"/>
      <c r="N89" s="1285"/>
      <c r="O89" s="1285"/>
      <c r="P89" s="1285"/>
      <c r="Q89" s="1285"/>
      <c r="R89" s="1285"/>
      <c r="S89" s="1285"/>
      <c r="T89" s="1285"/>
      <c r="U89" s="1285"/>
      <c r="V89" s="1285"/>
      <c r="W89" s="1285"/>
      <c r="X89" s="1285"/>
      <c r="Y89" s="1285"/>
      <c r="Z89" s="1285"/>
      <c r="AA89" s="1285"/>
      <c r="AB89" s="1285"/>
      <c r="AC89" s="1285"/>
      <c r="AD89" s="1285"/>
      <c r="AE89" s="1285"/>
      <c r="AF89" s="1285"/>
      <c r="AG89" s="1285"/>
      <c r="AH89" s="1285"/>
      <c r="AI89" s="1285"/>
      <c r="AJ89" s="1285"/>
      <c r="AK89" s="1285"/>
      <c r="AL89" s="1285"/>
      <c r="AM89" s="1286"/>
      <c r="AN89" s="1290"/>
      <c r="AO89" s="1291"/>
      <c r="AP89" s="1291"/>
      <c r="AQ89" s="1291"/>
      <c r="AR89" s="1291"/>
      <c r="AS89" s="1291"/>
      <c r="AT89" s="1291"/>
      <c r="AU89" s="1291"/>
      <c r="AV89" s="1291"/>
      <c r="AW89" s="1291"/>
      <c r="AX89" s="1292"/>
      <c r="AY89" s="1305"/>
      <c r="AZ89" s="1306"/>
      <c r="BA89" s="1306"/>
      <c r="BB89" s="1306"/>
      <c r="BC89" s="1306"/>
      <c r="BD89" s="1306"/>
      <c r="BE89" s="1306"/>
      <c r="BF89" s="1306"/>
      <c r="BG89" s="1307"/>
      <c r="BH89" s="1290"/>
      <c r="BI89" s="1291"/>
      <c r="BJ89" s="1291"/>
      <c r="BK89" s="1291"/>
      <c r="BL89" s="1291"/>
      <c r="BM89" s="1291"/>
      <c r="BN89" s="1291"/>
      <c r="BO89" s="1291"/>
      <c r="BP89" s="1291"/>
      <c r="BQ89" s="1291"/>
      <c r="BR89" s="1292"/>
      <c r="BS89" s="1305"/>
      <c r="BT89" s="1306"/>
      <c r="BU89" s="1306"/>
      <c r="BV89" s="1306"/>
      <c r="BW89" s="1306"/>
      <c r="BX89" s="1306"/>
      <c r="BY89" s="1306"/>
      <c r="BZ89" s="1306"/>
      <c r="CA89" s="1307"/>
      <c r="CB89" s="1290"/>
      <c r="CC89" s="1291"/>
      <c r="CD89" s="1291"/>
      <c r="CE89" s="1291"/>
      <c r="CF89" s="1291"/>
      <c r="CG89" s="1291"/>
      <c r="CH89" s="1291"/>
      <c r="CI89" s="1291"/>
      <c r="CJ89" s="1291"/>
      <c r="CK89" s="1291"/>
      <c r="CL89" s="1292"/>
      <c r="CM89" s="1305"/>
      <c r="CN89" s="1306"/>
      <c r="CO89" s="1306"/>
      <c r="CP89" s="1306"/>
      <c r="CQ89" s="1306"/>
      <c r="CR89" s="1306"/>
      <c r="CS89" s="1306"/>
      <c r="CT89" s="1306"/>
      <c r="CU89" s="1307"/>
      <c r="CV89" s="1290"/>
      <c r="CW89" s="1291"/>
      <c r="CX89" s="1291"/>
      <c r="CY89" s="1291"/>
      <c r="CZ89" s="1291"/>
      <c r="DA89" s="1291"/>
      <c r="DB89" s="1291"/>
      <c r="DC89" s="1291"/>
      <c r="DD89" s="1291"/>
      <c r="DE89" s="1291"/>
      <c r="DF89" s="1292"/>
      <c r="DG89" s="1305"/>
      <c r="DH89" s="1306"/>
      <c r="DI89" s="1306"/>
      <c r="DJ89" s="1306"/>
      <c r="DK89" s="1306"/>
      <c r="DL89" s="1306"/>
      <c r="DM89" s="1306"/>
      <c r="DN89" s="1306"/>
      <c r="DO89" s="1307"/>
      <c r="DP89" s="1290"/>
      <c r="DQ89" s="1291"/>
      <c r="DR89" s="1291"/>
      <c r="DS89" s="1291"/>
      <c r="DT89" s="1291"/>
      <c r="DU89" s="1291"/>
      <c r="DV89" s="1291"/>
      <c r="DW89" s="1291"/>
      <c r="DX89" s="1291"/>
      <c r="DY89" s="1291"/>
      <c r="DZ89" s="1292"/>
      <c r="EA89" s="1305"/>
      <c r="EB89" s="1306"/>
      <c r="EC89" s="1306"/>
      <c r="ED89" s="1306"/>
      <c r="EE89" s="1306"/>
      <c r="EF89" s="1306"/>
      <c r="EG89" s="1306"/>
      <c r="EH89" s="1306"/>
      <c r="EI89" s="1307"/>
      <c r="EJ89" s="1290"/>
      <c r="EK89" s="1291"/>
      <c r="EL89" s="1291"/>
      <c r="EM89" s="1291"/>
      <c r="EN89" s="1291"/>
      <c r="EO89" s="1291"/>
      <c r="EP89" s="1291"/>
      <c r="EQ89" s="1291"/>
      <c r="ER89" s="1291"/>
      <c r="ES89" s="1291"/>
      <c r="ET89" s="1292"/>
      <c r="EU89" s="1290"/>
      <c r="EV89" s="1291"/>
      <c r="EW89" s="1291"/>
      <c r="EX89" s="1291"/>
      <c r="EY89" s="1291"/>
      <c r="EZ89" s="1291"/>
      <c r="FA89" s="1291"/>
      <c r="FB89" s="1291"/>
      <c r="FC89" s="1291"/>
      <c r="FD89" s="1291"/>
      <c r="FE89" s="1291"/>
      <c r="FF89" s="1292"/>
      <c r="FG89" s="1305"/>
      <c r="FH89" s="1306"/>
      <c r="FI89" s="1306"/>
      <c r="FJ89" s="1306"/>
      <c r="FK89" s="1306"/>
      <c r="FL89" s="1306"/>
      <c r="FM89" s="1306"/>
      <c r="FN89" s="1306"/>
      <c r="FO89" s="1307"/>
      <c r="FP89" s="1305"/>
      <c r="FQ89" s="1306"/>
      <c r="FR89" s="1306"/>
      <c r="FS89" s="1306"/>
      <c r="FT89" s="1306"/>
      <c r="FU89" s="1306"/>
      <c r="FV89" s="1307"/>
      <c r="FW89" s="1290"/>
      <c r="FX89" s="1291"/>
      <c r="FY89" s="1291"/>
      <c r="FZ89" s="1291"/>
      <c r="GA89" s="1291"/>
      <c r="GB89" s="1291"/>
      <c r="GC89" s="1291"/>
      <c r="GD89" s="1291"/>
      <c r="GE89" s="1291"/>
      <c r="GF89" s="1291"/>
      <c r="GG89" s="1291"/>
      <c r="GH89" s="1292"/>
      <c r="GI89" s="1290"/>
      <c r="GJ89" s="1291"/>
      <c r="GK89" s="1291"/>
      <c r="GL89" s="1291"/>
      <c r="GM89" s="1291"/>
      <c r="GN89" s="1291"/>
      <c r="GO89" s="1291"/>
      <c r="GP89" s="1291"/>
      <c r="GQ89" s="1291"/>
      <c r="GR89" s="1291"/>
      <c r="GS89" s="1291"/>
      <c r="GT89" s="1292"/>
      <c r="GU89" s="891"/>
      <c r="GV89" s="1306"/>
      <c r="GW89" s="1306"/>
      <c r="GX89" s="1306"/>
      <c r="GY89" s="1306"/>
      <c r="GZ89" s="1306"/>
      <c r="HA89" s="1306"/>
      <c r="HB89" s="1306"/>
      <c r="HC89" s="1306"/>
      <c r="HD89" s="1307"/>
      <c r="HE89" s="1290"/>
      <c r="HF89" s="1291"/>
      <c r="HG89" s="1291"/>
      <c r="HH89" s="1291"/>
      <c r="HI89" s="1291"/>
      <c r="HJ89" s="1291"/>
      <c r="HK89" s="1291"/>
      <c r="HL89" s="1291"/>
      <c r="HM89" s="1291"/>
      <c r="HN89" s="1291"/>
      <c r="HO89" s="1292"/>
      <c r="HP89" s="1312"/>
      <c r="HQ89" s="1313"/>
      <c r="HR89" s="1313"/>
      <c r="HS89" s="1313"/>
      <c r="HT89" s="1313"/>
      <c r="HU89" s="1313"/>
      <c r="HV89" s="1313"/>
      <c r="HW89" s="1313"/>
      <c r="HX89" s="1313"/>
      <c r="HY89" s="1313"/>
      <c r="HZ89" s="1313"/>
      <c r="IA89" s="1313"/>
      <c r="IB89" s="1313"/>
      <c r="IC89" s="1314"/>
    </row>
    <row r="90" spans="1:237" x14ac:dyDescent="0.3">
      <c r="A90" s="1299"/>
      <c r="B90" s="1300"/>
      <c r="C90" s="1300"/>
      <c r="D90" s="1300"/>
      <c r="E90" s="1301"/>
      <c r="F90" s="1284" t="s">
        <v>174</v>
      </c>
      <c r="G90" s="1285"/>
      <c r="H90" s="1285"/>
      <c r="I90" s="1285"/>
      <c r="J90" s="1285"/>
      <c r="K90" s="1285"/>
      <c r="L90" s="1285"/>
      <c r="M90" s="1285"/>
      <c r="N90" s="1285"/>
      <c r="O90" s="1285"/>
      <c r="P90" s="1285"/>
      <c r="Q90" s="1285"/>
      <c r="R90" s="1285"/>
      <c r="S90" s="1285"/>
      <c r="T90" s="1285"/>
      <c r="U90" s="1285"/>
      <c r="V90" s="1285"/>
      <c r="W90" s="1285"/>
      <c r="X90" s="1285"/>
      <c r="Y90" s="1285"/>
      <c r="Z90" s="1285"/>
      <c r="AA90" s="1285"/>
      <c r="AB90" s="1285"/>
      <c r="AC90" s="1285"/>
      <c r="AD90" s="1285"/>
      <c r="AE90" s="1285"/>
      <c r="AF90" s="1285"/>
      <c r="AG90" s="1285"/>
      <c r="AH90" s="1285"/>
      <c r="AI90" s="1285"/>
      <c r="AJ90" s="1285"/>
      <c r="AK90" s="1285"/>
      <c r="AL90" s="1285"/>
      <c r="AM90" s="1286"/>
      <c r="AN90" s="1290"/>
      <c r="AO90" s="1291"/>
      <c r="AP90" s="1291"/>
      <c r="AQ90" s="1291"/>
      <c r="AR90" s="1291"/>
      <c r="AS90" s="1291"/>
      <c r="AT90" s="1291"/>
      <c r="AU90" s="1291"/>
      <c r="AV90" s="1291"/>
      <c r="AW90" s="1291"/>
      <c r="AX90" s="1292"/>
      <c r="AY90" s="1305"/>
      <c r="AZ90" s="1306"/>
      <c r="BA90" s="1306"/>
      <c r="BB90" s="1306"/>
      <c r="BC90" s="1306"/>
      <c r="BD90" s="1306"/>
      <c r="BE90" s="1306"/>
      <c r="BF90" s="1306"/>
      <c r="BG90" s="1307"/>
      <c r="BH90" s="1290"/>
      <c r="BI90" s="1291"/>
      <c r="BJ90" s="1291"/>
      <c r="BK90" s="1291"/>
      <c r="BL90" s="1291"/>
      <c r="BM90" s="1291"/>
      <c r="BN90" s="1291"/>
      <c r="BO90" s="1291"/>
      <c r="BP90" s="1291"/>
      <c r="BQ90" s="1291"/>
      <c r="BR90" s="1292"/>
      <c r="BS90" s="1305"/>
      <c r="BT90" s="1306"/>
      <c r="BU90" s="1306"/>
      <c r="BV90" s="1306"/>
      <c r="BW90" s="1306"/>
      <c r="BX90" s="1306"/>
      <c r="BY90" s="1306"/>
      <c r="BZ90" s="1306"/>
      <c r="CA90" s="1307"/>
      <c r="CB90" s="1290"/>
      <c r="CC90" s="1291"/>
      <c r="CD90" s="1291"/>
      <c r="CE90" s="1291"/>
      <c r="CF90" s="1291"/>
      <c r="CG90" s="1291"/>
      <c r="CH90" s="1291"/>
      <c r="CI90" s="1291"/>
      <c r="CJ90" s="1291"/>
      <c r="CK90" s="1291"/>
      <c r="CL90" s="1292"/>
      <c r="CM90" s="1305"/>
      <c r="CN90" s="1306"/>
      <c r="CO90" s="1306"/>
      <c r="CP90" s="1306"/>
      <c r="CQ90" s="1306"/>
      <c r="CR90" s="1306"/>
      <c r="CS90" s="1306"/>
      <c r="CT90" s="1306"/>
      <c r="CU90" s="1307"/>
      <c r="CV90" s="1290"/>
      <c r="CW90" s="1291"/>
      <c r="CX90" s="1291"/>
      <c r="CY90" s="1291"/>
      <c r="CZ90" s="1291"/>
      <c r="DA90" s="1291"/>
      <c r="DB90" s="1291"/>
      <c r="DC90" s="1291"/>
      <c r="DD90" s="1291"/>
      <c r="DE90" s="1291"/>
      <c r="DF90" s="1292"/>
      <c r="DG90" s="1305"/>
      <c r="DH90" s="1306"/>
      <c r="DI90" s="1306"/>
      <c r="DJ90" s="1306"/>
      <c r="DK90" s="1306"/>
      <c r="DL90" s="1306"/>
      <c r="DM90" s="1306"/>
      <c r="DN90" s="1306"/>
      <c r="DO90" s="1307"/>
      <c r="DP90" s="1290"/>
      <c r="DQ90" s="1291"/>
      <c r="DR90" s="1291"/>
      <c r="DS90" s="1291"/>
      <c r="DT90" s="1291"/>
      <c r="DU90" s="1291"/>
      <c r="DV90" s="1291"/>
      <c r="DW90" s="1291"/>
      <c r="DX90" s="1291"/>
      <c r="DY90" s="1291"/>
      <c r="DZ90" s="1292"/>
      <c r="EA90" s="1305"/>
      <c r="EB90" s="1306"/>
      <c r="EC90" s="1306"/>
      <c r="ED90" s="1306"/>
      <c r="EE90" s="1306"/>
      <c r="EF90" s="1306"/>
      <c r="EG90" s="1306"/>
      <c r="EH90" s="1306"/>
      <c r="EI90" s="1307"/>
      <c r="EJ90" s="1290"/>
      <c r="EK90" s="1291"/>
      <c r="EL90" s="1291"/>
      <c r="EM90" s="1291"/>
      <c r="EN90" s="1291"/>
      <c r="EO90" s="1291"/>
      <c r="EP90" s="1291"/>
      <c r="EQ90" s="1291"/>
      <c r="ER90" s="1291"/>
      <c r="ES90" s="1291"/>
      <c r="ET90" s="1292"/>
      <c r="EU90" s="1290"/>
      <c r="EV90" s="1291"/>
      <c r="EW90" s="1291"/>
      <c r="EX90" s="1291"/>
      <c r="EY90" s="1291"/>
      <c r="EZ90" s="1291"/>
      <c r="FA90" s="1291"/>
      <c r="FB90" s="1291"/>
      <c r="FC90" s="1291"/>
      <c r="FD90" s="1291"/>
      <c r="FE90" s="1291"/>
      <c r="FF90" s="1292"/>
      <c r="FG90" s="1305"/>
      <c r="FH90" s="1306"/>
      <c r="FI90" s="1306"/>
      <c r="FJ90" s="1306"/>
      <c r="FK90" s="1306"/>
      <c r="FL90" s="1306"/>
      <c r="FM90" s="1306"/>
      <c r="FN90" s="1306"/>
      <c r="FO90" s="1307"/>
      <c r="FP90" s="1305"/>
      <c r="FQ90" s="1306"/>
      <c r="FR90" s="1306"/>
      <c r="FS90" s="1306"/>
      <c r="FT90" s="1306"/>
      <c r="FU90" s="1306"/>
      <c r="FV90" s="1307"/>
      <c r="FW90" s="1290"/>
      <c r="FX90" s="1291"/>
      <c r="FY90" s="1291"/>
      <c r="FZ90" s="1291"/>
      <c r="GA90" s="1291"/>
      <c r="GB90" s="1291"/>
      <c r="GC90" s="1291"/>
      <c r="GD90" s="1291"/>
      <c r="GE90" s="1291"/>
      <c r="GF90" s="1291"/>
      <c r="GG90" s="1291"/>
      <c r="GH90" s="1292"/>
      <c r="GI90" s="1290"/>
      <c r="GJ90" s="1291"/>
      <c r="GK90" s="1291"/>
      <c r="GL90" s="1291"/>
      <c r="GM90" s="1291"/>
      <c r="GN90" s="1291"/>
      <c r="GO90" s="1291"/>
      <c r="GP90" s="1291"/>
      <c r="GQ90" s="1291"/>
      <c r="GR90" s="1291"/>
      <c r="GS90" s="1291"/>
      <c r="GT90" s="1292"/>
      <c r="GU90" s="891"/>
      <c r="GV90" s="1306"/>
      <c r="GW90" s="1306"/>
      <c r="GX90" s="1306"/>
      <c r="GY90" s="1306"/>
      <c r="GZ90" s="1306"/>
      <c r="HA90" s="1306"/>
      <c r="HB90" s="1306"/>
      <c r="HC90" s="1306"/>
      <c r="HD90" s="1307"/>
      <c r="HE90" s="1290"/>
      <c r="HF90" s="1291"/>
      <c r="HG90" s="1291"/>
      <c r="HH90" s="1291"/>
      <c r="HI90" s="1291"/>
      <c r="HJ90" s="1291"/>
      <c r="HK90" s="1291"/>
      <c r="HL90" s="1291"/>
      <c r="HM90" s="1291"/>
      <c r="HN90" s="1291"/>
      <c r="HO90" s="1292"/>
      <c r="HP90" s="1312"/>
      <c r="HQ90" s="1313"/>
      <c r="HR90" s="1313"/>
      <c r="HS90" s="1313"/>
      <c r="HT90" s="1313"/>
      <c r="HU90" s="1313"/>
      <c r="HV90" s="1313"/>
      <c r="HW90" s="1313"/>
      <c r="HX90" s="1313"/>
      <c r="HY90" s="1313"/>
      <c r="HZ90" s="1313"/>
      <c r="IA90" s="1313"/>
      <c r="IB90" s="1313"/>
      <c r="IC90" s="1314"/>
    </row>
    <row r="91" spans="1:237" x14ac:dyDescent="0.3">
      <c r="A91" s="1299" t="s">
        <v>172</v>
      </c>
      <c r="B91" s="1300"/>
      <c r="C91" s="1300"/>
      <c r="D91" s="1300"/>
      <c r="E91" s="1301"/>
      <c r="F91" s="1284"/>
      <c r="G91" s="1285"/>
      <c r="H91" s="1285"/>
      <c r="I91" s="1285"/>
      <c r="J91" s="1285"/>
      <c r="K91" s="1285"/>
      <c r="L91" s="1285"/>
      <c r="M91" s="1285"/>
      <c r="N91" s="1285"/>
      <c r="O91" s="1285"/>
      <c r="P91" s="1285"/>
      <c r="Q91" s="1285"/>
      <c r="R91" s="1285"/>
      <c r="S91" s="1285"/>
      <c r="T91" s="1285"/>
      <c r="U91" s="1285"/>
      <c r="V91" s="1285"/>
      <c r="W91" s="1285"/>
      <c r="X91" s="1285"/>
      <c r="Y91" s="1285"/>
      <c r="Z91" s="1285"/>
      <c r="AA91" s="1285"/>
      <c r="AB91" s="1285"/>
      <c r="AC91" s="1285"/>
      <c r="AD91" s="1285"/>
      <c r="AE91" s="1285"/>
      <c r="AF91" s="1285"/>
      <c r="AG91" s="1285"/>
      <c r="AH91" s="1285"/>
      <c r="AI91" s="1285"/>
      <c r="AJ91" s="1285"/>
      <c r="AK91" s="1285"/>
      <c r="AL91" s="1285"/>
      <c r="AM91" s="1286"/>
      <c r="AN91" s="1290"/>
      <c r="AO91" s="1291"/>
      <c r="AP91" s="1291"/>
      <c r="AQ91" s="1291"/>
      <c r="AR91" s="1291"/>
      <c r="AS91" s="1291"/>
      <c r="AT91" s="1291"/>
      <c r="AU91" s="1291"/>
      <c r="AV91" s="1291"/>
      <c r="AW91" s="1291"/>
      <c r="AX91" s="1292"/>
      <c r="AY91" s="1305"/>
      <c r="AZ91" s="1306"/>
      <c r="BA91" s="1306"/>
      <c r="BB91" s="1306"/>
      <c r="BC91" s="1306"/>
      <c r="BD91" s="1306"/>
      <c r="BE91" s="1306"/>
      <c r="BF91" s="1306"/>
      <c r="BG91" s="1307"/>
      <c r="BH91" s="1290"/>
      <c r="BI91" s="1291"/>
      <c r="BJ91" s="1291"/>
      <c r="BK91" s="1291"/>
      <c r="BL91" s="1291"/>
      <c r="BM91" s="1291"/>
      <c r="BN91" s="1291"/>
      <c r="BO91" s="1291"/>
      <c r="BP91" s="1291"/>
      <c r="BQ91" s="1291"/>
      <c r="BR91" s="1292"/>
      <c r="BS91" s="1305"/>
      <c r="BT91" s="1306"/>
      <c r="BU91" s="1306"/>
      <c r="BV91" s="1306"/>
      <c r="BW91" s="1306"/>
      <c r="BX91" s="1306"/>
      <c r="BY91" s="1306"/>
      <c r="BZ91" s="1306"/>
      <c r="CA91" s="1307"/>
      <c r="CB91" s="1290"/>
      <c r="CC91" s="1291"/>
      <c r="CD91" s="1291"/>
      <c r="CE91" s="1291"/>
      <c r="CF91" s="1291"/>
      <c r="CG91" s="1291"/>
      <c r="CH91" s="1291"/>
      <c r="CI91" s="1291"/>
      <c r="CJ91" s="1291"/>
      <c r="CK91" s="1291"/>
      <c r="CL91" s="1292"/>
      <c r="CM91" s="1305"/>
      <c r="CN91" s="1306"/>
      <c r="CO91" s="1306"/>
      <c r="CP91" s="1306"/>
      <c r="CQ91" s="1306"/>
      <c r="CR91" s="1306"/>
      <c r="CS91" s="1306"/>
      <c r="CT91" s="1306"/>
      <c r="CU91" s="1307"/>
      <c r="CV91" s="1290"/>
      <c r="CW91" s="1291"/>
      <c r="CX91" s="1291"/>
      <c r="CY91" s="1291"/>
      <c r="CZ91" s="1291"/>
      <c r="DA91" s="1291"/>
      <c r="DB91" s="1291"/>
      <c r="DC91" s="1291"/>
      <c r="DD91" s="1291"/>
      <c r="DE91" s="1291"/>
      <c r="DF91" s="1292"/>
      <c r="DG91" s="1305"/>
      <c r="DH91" s="1306"/>
      <c r="DI91" s="1306"/>
      <c r="DJ91" s="1306"/>
      <c r="DK91" s="1306"/>
      <c r="DL91" s="1306"/>
      <c r="DM91" s="1306"/>
      <c r="DN91" s="1306"/>
      <c r="DO91" s="1307"/>
      <c r="DP91" s="1290"/>
      <c r="DQ91" s="1291"/>
      <c r="DR91" s="1291"/>
      <c r="DS91" s="1291"/>
      <c r="DT91" s="1291"/>
      <c r="DU91" s="1291"/>
      <c r="DV91" s="1291"/>
      <c r="DW91" s="1291"/>
      <c r="DX91" s="1291"/>
      <c r="DY91" s="1291"/>
      <c r="DZ91" s="1292"/>
      <c r="EA91" s="1305"/>
      <c r="EB91" s="1306"/>
      <c r="EC91" s="1306"/>
      <c r="ED91" s="1306"/>
      <c r="EE91" s="1306"/>
      <c r="EF91" s="1306"/>
      <c r="EG91" s="1306"/>
      <c r="EH91" s="1306"/>
      <c r="EI91" s="1307"/>
      <c r="EJ91" s="1290"/>
      <c r="EK91" s="1291"/>
      <c r="EL91" s="1291"/>
      <c r="EM91" s="1291"/>
      <c r="EN91" s="1291"/>
      <c r="EO91" s="1291"/>
      <c r="EP91" s="1291"/>
      <c r="EQ91" s="1291"/>
      <c r="ER91" s="1291"/>
      <c r="ES91" s="1291"/>
      <c r="ET91" s="1292"/>
      <c r="EU91" s="1290"/>
      <c r="EV91" s="1291"/>
      <c r="EW91" s="1291"/>
      <c r="EX91" s="1291"/>
      <c r="EY91" s="1291"/>
      <c r="EZ91" s="1291"/>
      <c r="FA91" s="1291"/>
      <c r="FB91" s="1291"/>
      <c r="FC91" s="1291"/>
      <c r="FD91" s="1291"/>
      <c r="FE91" s="1291"/>
      <c r="FF91" s="1292"/>
      <c r="FG91" s="1305"/>
      <c r="FH91" s="1306"/>
      <c r="FI91" s="1306"/>
      <c r="FJ91" s="1306"/>
      <c r="FK91" s="1306"/>
      <c r="FL91" s="1306"/>
      <c r="FM91" s="1306"/>
      <c r="FN91" s="1306"/>
      <c r="FO91" s="1307"/>
      <c r="FP91" s="1305"/>
      <c r="FQ91" s="1306"/>
      <c r="FR91" s="1306"/>
      <c r="FS91" s="1306"/>
      <c r="FT91" s="1306"/>
      <c r="FU91" s="1306"/>
      <c r="FV91" s="1307"/>
      <c r="FW91" s="1290"/>
      <c r="FX91" s="1291"/>
      <c r="FY91" s="1291"/>
      <c r="FZ91" s="1291"/>
      <c r="GA91" s="1291"/>
      <c r="GB91" s="1291"/>
      <c r="GC91" s="1291"/>
      <c r="GD91" s="1291"/>
      <c r="GE91" s="1291"/>
      <c r="GF91" s="1291"/>
      <c r="GG91" s="1291"/>
      <c r="GH91" s="1292"/>
      <c r="GI91" s="1290"/>
      <c r="GJ91" s="1291"/>
      <c r="GK91" s="1291"/>
      <c r="GL91" s="1291"/>
      <c r="GM91" s="1291"/>
      <c r="GN91" s="1291"/>
      <c r="GO91" s="1291"/>
      <c r="GP91" s="1291"/>
      <c r="GQ91" s="1291"/>
      <c r="GR91" s="1291"/>
      <c r="GS91" s="1291"/>
      <c r="GT91" s="1292"/>
      <c r="GU91" s="891"/>
      <c r="GV91" s="1306"/>
      <c r="GW91" s="1306"/>
      <c r="GX91" s="1306"/>
      <c r="GY91" s="1306"/>
      <c r="GZ91" s="1306"/>
      <c r="HA91" s="1306"/>
      <c r="HB91" s="1306"/>
      <c r="HC91" s="1306"/>
      <c r="HD91" s="1307"/>
      <c r="HE91" s="1290"/>
      <c r="HF91" s="1291"/>
      <c r="HG91" s="1291"/>
      <c r="HH91" s="1291"/>
      <c r="HI91" s="1291"/>
      <c r="HJ91" s="1291"/>
      <c r="HK91" s="1291"/>
      <c r="HL91" s="1291"/>
      <c r="HM91" s="1291"/>
      <c r="HN91" s="1291"/>
      <c r="HO91" s="1292"/>
      <c r="HP91" s="1312"/>
      <c r="HQ91" s="1313"/>
      <c r="HR91" s="1313"/>
      <c r="HS91" s="1313"/>
      <c r="HT91" s="1313"/>
      <c r="HU91" s="1313"/>
      <c r="HV91" s="1313"/>
      <c r="HW91" s="1313"/>
      <c r="HX91" s="1313"/>
      <c r="HY91" s="1313"/>
      <c r="HZ91" s="1313"/>
      <c r="IA91" s="1313"/>
      <c r="IB91" s="1313"/>
      <c r="IC91" s="1314"/>
    </row>
    <row r="92" spans="1:237" x14ac:dyDescent="0.3">
      <c r="A92" s="1321" t="s">
        <v>75</v>
      </c>
      <c r="B92" s="1322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1322"/>
      <c r="T92" s="1322"/>
      <c r="U92" s="1322"/>
      <c r="V92" s="1322"/>
      <c r="W92" s="1322"/>
      <c r="X92" s="1322"/>
      <c r="Y92" s="1322"/>
      <c r="Z92" s="1322"/>
      <c r="AA92" s="1322"/>
      <c r="AB92" s="1322"/>
      <c r="AC92" s="1322"/>
      <c r="AD92" s="1322"/>
      <c r="AE92" s="1322"/>
      <c r="AF92" s="1322"/>
      <c r="AG92" s="1322"/>
      <c r="AH92" s="1322"/>
      <c r="AI92" s="1322"/>
      <c r="AJ92" s="1322"/>
      <c r="AK92" s="1322"/>
      <c r="AL92" s="1322"/>
      <c r="AM92" s="1323"/>
      <c r="AN92" s="1211"/>
      <c r="AO92" s="1212"/>
      <c r="AP92" s="1212"/>
      <c r="AQ92" s="1212"/>
      <c r="AR92" s="1212"/>
      <c r="AS92" s="1212"/>
      <c r="AT92" s="1212"/>
      <c r="AU92" s="1212"/>
      <c r="AV92" s="1212"/>
      <c r="AW92" s="1212"/>
      <c r="AX92" s="1213"/>
      <c r="AY92" s="1283"/>
      <c r="AZ92" s="1214"/>
      <c r="BA92" s="1214"/>
      <c r="BB92" s="1214"/>
      <c r="BC92" s="1214"/>
      <c r="BD92" s="1214"/>
      <c r="BE92" s="1214"/>
      <c r="BF92" s="1214"/>
      <c r="BG92" s="1215"/>
      <c r="BH92" s="1211"/>
      <c r="BI92" s="1212"/>
      <c r="BJ92" s="1212"/>
      <c r="BK92" s="1212"/>
      <c r="BL92" s="1212"/>
      <c r="BM92" s="1212"/>
      <c r="BN92" s="1212"/>
      <c r="BO92" s="1212"/>
      <c r="BP92" s="1212"/>
      <c r="BQ92" s="1212"/>
      <c r="BR92" s="1213"/>
      <c r="BS92" s="1283"/>
      <c r="BT92" s="1214"/>
      <c r="BU92" s="1214"/>
      <c r="BV92" s="1214"/>
      <c r="BW92" s="1214"/>
      <c r="BX92" s="1214"/>
      <c r="BY92" s="1214"/>
      <c r="BZ92" s="1214"/>
      <c r="CA92" s="1215"/>
      <c r="CB92" s="1211"/>
      <c r="CC92" s="1212"/>
      <c r="CD92" s="1212"/>
      <c r="CE92" s="1212"/>
      <c r="CF92" s="1212"/>
      <c r="CG92" s="1212"/>
      <c r="CH92" s="1212"/>
      <c r="CI92" s="1212"/>
      <c r="CJ92" s="1212"/>
      <c r="CK92" s="1212"/>
      <c r="CL92" s="1213"/>
      <c r="CM92" s="1283"/>
      <c r="CN92" s="1214"/>
      <c r="CO92" s="1214"/>
      <c r="CP92" s="1214"/>
      <c r="CQ92" s="1214"/>
      <c r="CR92" s="1214"/>
      <c r="CS92" s="1214"/>
      <c r="CT92" s="1214"/>
      <c r="CU92" s="1215"/>
      <c r="CV92" s="1211"/>
      <c r="CW92" s="1212"/>
      <c r="CX92" s="1212"/>
      <c r="CY92" s="1212"/>
      <c r="CZ92" s="1212"/>
      <c r="DA92" s="1212"/>
      <c r="DB92" s="1212"/>
      <c r="DC92" s="1212"/>
      <c r="DD92" s="1212"/>
      <c r="DE92" s="1212"/>
      <c r="DF92" s="1213"/>
      <c r="DG92" s="1283"/>
      <c r="DH92" s="1214"/>
      <c r="DI92" s="1214"/>
      <c r="DJ92" s="1214"/>
      <c r="DK92" s="1214"/>
      <c r="DL92" s="1214"/>
      <c r="DM92" s="1214"/>
      <c r="DN92" s="1214"/>
      <c r="DO92" s="1215"/>
      <c r="DP92" s="1211"/>
      <c r="DQ92" s="1212"/>
      <c r="DR92" s="1212"/>
      <c r="DS92" s="1212"/>
      <c r="DT92" s="1212"/>
      <c r="DU92" s="1212"/>
      <c r="DV92" s="1212"/>
      <c r="DW92" s="1212"/>
      <c r="DX92" s="1212"/>
      <c r="DY92" s="1212"/>
      <c r="DZ92" s="1213"/>
      <c r="EA92" s="1283"/>
      <c r="EB92" s="1214"/>
      <c r="EC92" s="1214"/>
      <c r="ED92" s="1214"/>
      <c r="EE92" s="1214"/>
      <c r="EF92" s="1214"/>
      <c r="EG92" s="1214"/>
      <c r="EH92" s="1214"/>
      <c r="EI92" s="1215"/>
      <c r="EJ92" s="1211"/>
      <c r="EK92" s="1212"/>
      <c r="EL92" s="1212"/>
      <c r="EM92" s="1212"/>
      <c r="EN92" s="1212"/>
      <c r="EO92" s="1212"/>
      <c r="EP92" s="1212"/>
      <c r="EQ92" s="1212"/>
      <c r="ER92" s="1212"/>
      <c r="ES92" s="1212"/>
      <c r="ET92" s="1213"/>
      <c r="EU92" s="1211"/>
      <c r="EV92" s="1212"/>
      <c r="EW92" s="1212"/>
      <c r="EX92" s="1212"/>
      <c r="EY92" s="1212"/>
      <c r="EZ92" s="1212"/>
      <c r="FA92" s="1212"/>
      <c r="FB92" s="1212"/>
      <c r="FC92" s="1212"/>
      <c r="FD92" s="1212"/>
      <c r="FE92" s="1212"/>
      <c r="FF92" s="1213"/>
      <c r="FG92" s="1283"/>
      <c r="FH92" s="1214"/>
      <c r="FI92" s="1214"/>
      <c r="FJ92" s="1214"/>
      <c r="FK92" s="1214"/>
      <c r="FL92" s="1214"/>
      <c r="FM92" s="1214"/>
      <c r="FN92" s="1214"/>
      <c r="FO92" s="1215"/>
      <c r="FP92" s="1283"/>
      <c r="FQ92" s="1214"/>
      <c r="FR92" s="1214"/>
      <c r="FS92" s="1214"/>
      <c r="FT92" s="1214"/>
      <c r="FU92" s="1214"/>
      <c r="FV92" s="1215"/>
      <c r="FW92" s="1211"/>
      <c r="FX92" s="1212"/>
      <c r="FY92" s="1212"/>
      <c r="FZ92" s="1212"/>
      <c r="GA92" s="1212"/>
      <c r="GB92" s="1212"/>
      <c r="GC92" s="1212"/>
      <c r="GD92" s="1212"/>
      <c r="GE92" s="1212"/>
      <c r="GF92" s="1212"/>
      <c r="GG92" s="1212"/>
      <c r="GH92" s="1213"/>
      <c r="GI92" s="1211"/>
      <c r="GJ92" s="1212"/>
      <c r="GK92" s="1212"/>
      <c r="GL92" s="1212"/>
      <c r="GM92" s="1212"/>
      <c r="GN92" s="1212"/>
      <c r="GO92" s="1212"/>
      <c r="GP92" s="1212"/>
      <c r="GQ92" s="1212"/>
      <c r="GR92" s="1212"/>
      <c r="GS92" s="1212"/>
      <c r="GT92" s="1213"/>
      <c r="GU92" s="893"/>
      <c r="GV92" s="1214"/>
      <c r="GW92" s="1214"/>
      <c r="GX92" s="1214"/>
      <c r="GY92" s="1214"/>
      <c r="GZ92" s="1214"/>
      <c r="HA92" s="1214"/>
      <c r="HB92" s="1214"/>
      <c r="HC92" s="1214"/>
      <c r="HD92" s="1215"/>
      <c r="HE92" s="1211"/>
      <c r="HF92" s="1212"/>
      <c r="HG92" s="1212"/>
      <c r="HH92" s="1212"/>
      <c r="HI92" s="1212"/>
      <c r="HJ92" s="1212"/>
      <c r="HK92" s="1212"/>
      <c r="HL92" s="1212"/>
      <c r="HM92" s="1212"/>
      <c r="HN92" s="1212"/>
      <c r="HO92" s="1213"/>
      <c r="HP92" s="1324"/>
      <c r="HQ92" s="1325"/>
      <c r="HR92" s="1325"/>
      <c r="HS92" s="1325"/>
      <c r="HT92" s="1325"/>
      <c r="HU92" s="1325"/>
      <c r="HV92" s="1325"/>
      <c r="HW92" s="1325"/>
      <c r="HX92" s="1325"/>
      <c r="HY92" s="1325"/>
      <c r="HZ92" s="1325"/>
      <c r="IA92" s="1325"/>
      <c r="IB92" s="1325"/>
      <c r="IC92" s="1326"/>
    </row>
    <row r="93" spans="1:237" x14ac:dyDescent="0.3">
      <c r="A93" s="1249"/>
      <c r="B93" s="1250"/>
      <c r="C93" s="1250"/>
      <c r="D93" s="1250"/>
      <c r="E93" s="1251"/>
      <c r="F93" s="1296" t="s">
        <v>74</v>
      </c>
      <c r="G93" s="1297"/>
      <c r="H93" s="1297"/>
      <c r="I93" s="1297"/>
      <c r="J93" s="1297"/>
      <c r="K93" s="1297"/>
      <c r="L93" s="1297"/>
      <c r="M93" s="1297"/>
      <c r="N93" s="1297"/>
      <c r="O93" s="1297"/>
      <c r="P93" s="1297"/>
      <c r="Q93" s="1297"/>
      <c r="R93" s="1297"/>
      <c r="S93" s="1297"/>
      <c r="T93" s="1297"/>
      <c r="U93" s="1297"/>
      <c r="V93" s="1297"/>
      <c r="W93" s="1297"/>
      <c r="X93" s="1297"/>
      <c r="Y93" s="1297"/>
      <c r="Z93" s="1297"/>
      <c r="AA93" s="1297"/>
      <c r="AB93" s="1297"/>
      <c r="AC93" s="1297"/>
      <c r="AD93" s="1297"/>
      <c r="AE93" s="1297"/>
      <c r="AF93" s="1297"/>
      <c r="AG93" s="1297"/>
      <c r="AH93" s="1297"/>
      <c r="AI93" s="1297"/>
      <c r="AJ93" s="1297"/>
      <c r="AK93" s="1297"/>
      <c r="AL93" s="1297"/>
      <c r="AM93" s="1298"/>
      <c r="AN93" s="1211"/>
      <c r="AO93" s="1212"/>
      <c r="AP93" s="1212"/>
      <c r="AQ93" s="1212"/>
      <c r="AR93" s="1212"/>
      <c r="AS93" s="1212"/>
      <c r="AT93" s="1212"/>
      <c r="AU93" s="1212"/>
      <c r="AV93" s="1212"/>
      <c r="AW93" s="1212"/>
      <c r="AX93" s="1213"/>
      <c r="AY93" s="1283"/>
      <c r="AZ93" s="1214"/>
      <c r="BA93" s="1214"/>
      <c r="BB93" s="1214"/>
      <c r="BC93" s="1214"/>
      <c r="BD93" s="1214"/>
      <c r="BE93" s="1214"/>
      <c r="BF93" s="1214"/>
      <c r="BG93" s="1215"/>
      <c r="BH93" s="1211"/>
      <c r="BI93" s="1212"/>
      <c r="BJ93" s="1212"/>
      <c r="BK93" s="1212"/>
      <c r="BL93" s="1212"/>
      <c r="BM93" s="1212"/>
      <c r="BN93" s="1212"/>
      <c r="BO93" s="1212"/>
      <c r="BP93" s="1212"/>
      <c r="BQ93" s="1212"/>
      <c r="BR93" s="1213"/>
      <c r="BS93" s="1283"/>
      <c r="BT93" s="1214"/>
      <c r="BU93" s="1214"/>
      <c r="BV93" s="1214"/>
      <c r="BW93" s="1214"/>
      <c r="BX93" s="1214"/>
      <c r="BY93" s="1214"/>
      <c r="BZ93" s="1214"/>
      <c r="CA93" s="1215"/>
      <c r="CB93" s="1211"/>
      <c r="CC93" s="1212"/>
      <c r="CD93" s="1212"/>
      <c r="CE93" s="1212"/>
      <c r="CF93" s="1212"/>
      <c r="CG93" s="1212"/>
      <c r="CH93" s="1212"/>
      <c r="CI93" s="1212"/>
      <c r="CJ93" s="1212"/>
      <c r="CK93" s="1212"/>
      <c r="CL93" s="1213"/>
      <c r="CM93" s="1283"/>
      <c r="CN93" s="1214"/>
      <c r="CO93" s="1214"/>
      <c r="CP93" s="1214"/>
      <c r="CQ93" s="1214"/>
      <c r="CR93" s="1214"/>
      <c r="CS93" s="1214"/>
      <c r="CT93" s="1214"/>
      <c r="CU93" s="1215"/>
      <c r="CV93" s="1211"/>
      <c r="CW93" s="1212"/>
      <c r="CX93" s="1212"/>
      <c r="CY93" s="1212"/>
      <c r="CZ93" s="1212"/>
      <c r="DA93" s="1212"/>
      <c r="DB93" s="1212"/>
      <c r="DC93" s="1212"/>
      <c r="DD93" s="1212"/>
      <c r="DE93" s="1212"/>
      <c r="DF93" s="1213"/>
      <c r="DG93" s="1283"/>
      <c r="DH93" s="1214"/>
      <c r="DI93" s="1214"/>
      <c r="DJ93" s="1214"/>
      <c r="DK93" s="1214"/>
      <c r="DL93" s="1214"/>
      <c r="DM93" s="1214"/>
      <c r="DN93" s="1214"/>
      <c r="DO93" s="1215"/>
      <c r="DP93" s="1211"/>
      <c r="DQ93" s="1212"/>
      <c r="DR93" s="1212"/>
      <c r="DS93" s="1212"/>
      <c r="DT93" s="1212"/>
      <c r="DU93" s="1212"/>
      <c r="DV93" s="1212"/>
      <c r="DW93" s="1212"/>
      <c r="DX93" s="1212"/>
      <c r="DY93" s="1212"/>
      <c r="DZ93" s="1213"/>
      <c r="EA93" s="1283"/>
      <c r="EB93" s="1214"/>
      <c r="EC93" s="1214"/>
      <c r="ED93" s="1214"/>
      <c r="EE93" s="1214"/>
      <c r="EF93" s="1214"/>
      <c r="EG93" s="1214"/>
      <c r="EH93" s="1214"/>
      <c r="EI93" s="1215"/>
      <c r="EJ93" s="1211"/>
      <c r="EK93" s="1212"/>
      <c r="EL93" s="1212"/>
      <c r="EM93" s="1212"/>
      <c r="EN93" s="1212"/>
      <c r="EO93" s="1212"/>
      <c r="EP93" s="1212"/>
      <c r="EQ93" s="1212"/>
      <c r="ER93" s="1212"/>
      <c r="ES93" s="1212"/>
      <c r="ET93" s="1213"/>
      <c r="EU93" s="1211"/>
      <c r="EV93" s="1212"/>
      <c r="EW93" s="1212"/>
      <c r="EX93" s="1212"/>
      <c r="EY93" s="1212"/>
      <c r="EZ93" s="1212"/>
      <c r="FA93" s="1212"/>
      <c r="FB93" s="1212"/>
      <c r="FC93" s="1212"/>
      <c r="FD93" s="1212"/>
      <c r="FE93" s="1212"/>
      <c r="FF93" s="1213"/>
      <c r="FG93" s="1283"/>
      <c r="FH93" s="1214"/>
      <c r="FI93" s="1214"/>
      <c r="FJ93" s="1214"/>
      <c r="FK93" s="1214"/>
      <c r="FL93" s="1214"/>
      <c r="FM93" s="1214"/>
      <c r="FN93" s="1214"/>
      <c r="FO93" s="1215"/>
      <c r="FP93" s="1283"/>
      <c r="FQ93" s="1214"/>
      <c r="FR93" s="1214"/>
      <c r="FS93" s="1214"/>
      <c r="FT93" s="1214"/>
      <c r="FU93" s="1214"/>
      <c r="FV93" s="1215"/>
      <c r="FW93" s="1211"/>
      <c r="FX93" s="1212"/>
      <c r="FY93" s="1212"/>
      <c r="FZ93" s="1212"/>
      <c r="GA93" s="1212"/>
      <c r="GB93" s="1212"/>
      <c r="GC93" s="1212"/>
      <c r="GD93" s="1212"/>
      <c r="GE93" s="1212"/>
      <c r="GF93" s="1212"/>
      <c r="GG93" s="1212"/>
      <c r="GH93" s="1213"/>
      <c r="GI93" s="1211"/>
      <c r="GJ93" s="1212"/>
      <c r="GK93" s="1212"/>
      <c r="GL93" s="1212"/>
      <c r="GM93" s="1212"/>
      <c r="GN93" s="1212"/>
      <c r="GO93" s="1212"/>
      <c r="GP93" s="1212"/>
      <c r="GQ93" s="1212"/>
      <c r="GR93" s="1212"/>
      <c r="GS93" s="1212"/>
      <c r="GT93" s="1213"/>
      <c r="GU93" s="893"/>
      <c r="GV93" s="1214"/>
      <c r="GW93" s="1214"/>
      <c r="GX93" s="1214"/>
      <c r="GY93" s="1214"/>
      <c r="GZ93" s="1214"/>
      <c r="HA93" s="1214"/>
      <c r="HB93" s="1214"/>
      <c r="HC93" s="1214"/>
      <c r="HD93" s="1215"/>
      <c r="HE93" s="1211"/>
      <c r="HF93" s="1212"/>
      <c r="HG93" s="1212"/>
      <c r="HH93" s="1212"/>
      <c r="HI93" s="1212"/>
      <c r="HJ93" s="1212"/>
      <c r="HK93" s="1212"/>
      <c r="HL93" s="1212"/>
      <c r="HM93" s="1212"/>
      <c r="HN93" s="1212"/>
      <c r="HO93" s="1213"/>
      <c r="HP93" s="1324"/>
      <c r="HQ93" s="1325"/>
      <c r="HR93" s="1325"/>
      <c r="HS93" s="1325"/>
      <c r="HT93" s="1325"/>
      <c r="HU93" s="1325"/>
      <c r="HV93" s="1325"/>
      <c r="HW93" s="1325"/>
      <c r="HX93" s="1325"/>
      <c r="HY93" s="1325"/>
      <c r="HZ93" s="1325"/>
      <c r="IA93" s="1325"/>
      <c r="IB93" s="1325"/>
      <c r="IC93" s="1326"/>
    </row>
    <row r="94" spans="1:237" x14ac:dyDescent="0.3">
      <c r="A94" s="1299" t="s">
        <v>168</v>
      </c>
      <c r="B94" s="1300"/>
      <c r="C94" s="1300"/>
      <c r="D94" s="1300"/>
      <c r="E94" s="1301"/>
      <c r="F94" s="1284" t="s">
        <v>170</v>
      </c>
      <c r="G94" s="1285"/>
      <c r="H94" s="1285"/>
      <c r="I94" s="1285"/>
      <c r="J94" s="1285"/>
      <c r="K94" s="1285"/>
      <c r="L94" s="1285"/>
      <c r="M94" s="1285"/>
      <c r="N94" s="1285"/>
      <c r="O94" s="1285"/>
      <c r="P94" s="1285"/>
      <c r="Q94" s="1285"/>
      <c r="R94" s="1285"/>
      <c r="S94" s="1285"/>
      <c r="T94" s="1285"/>
      <c r="U94" s="1285"/>
      <c r="V94" s="1285"/>
      <c r="W94" s="1285"/>
      <c r="X94" s="1285"/>
      <c r="Y94" s="1285"/>
      <c r="Z94" s="1285"/>
      <c r="AA94" s="1285"/>
      <c r="AB94" s="1285"/>
      <c r="AC94" s="1285"/>
      <c r="AD94" s="1285"/>
      <c r="AE94" s="1285"/>
      <c r="AF94" s="1285"/>
      <c r="AG94" s="1285"/>
      <c r="AH94" s="1285"/>
      <c r="AI94" s="1285"/>
      <c r="AJ94" s="1285"/>
      <c r="AK94" s="1285"/>
      <c r="AL94" s="1285"/>
      <c r="AM94" s="1286"/>
      <c r="AN94" s="1290"/>
      <c r="AO94" s="1291"/>
      <c r="AP94" s="1291"/>
      <c r="AQ94" s="1291"/>
      <c r="AR94" s="1291"/>
      <c r="AS94" s="1291"/>
      <c r="AT94" s="1291"/>
      <c r="AU94" s="1291"/>
      <c r="AV94" s="1291"/>
      <c r="AW94" s="1291"/>
      <c r="AX94" s="1292"/>
      <c r="AY94" s="1305"/>
      <c r="AZ94" s="1306"/>
      <c r="BA94" s="1306"/>
      <c r="BB94" s="1306"/>
      <c r="BC94" s="1306"/>
      <c r="BD94" s="1306"/>
      <c r="BE94" s="1306"/>
      <c r="BF94" s="1306"/>
      <c r="BG94" s="1307"/>
      <c r="BH94" s="1290"/>
      <c r="BI94" s="1291"/>
      <c r="BJ94" s="1291"/>
      <c r="BK94" s="1291"/>
      <c r="BL94" s="1291"/>
      <c r="BM94" s="1291"/>
      <c r="BN94" s="1291"/>
      <c r="BO94" s="1291"/>
      <c r="BP94" s="1291"/>
      <c r="BQ94" s="1291"/>
      <c r="BR94" s="1292"/>
      <c r="BS94" s="1305"/>
      <c r="BT94" s="1306"/>
      <c r="BU94" s="1306"/>
      <c r="BV94" s="1306"/>
      <c r="BW94" s="1306"/>
      <c r="BX94" s="1306"/>
      <c r="BY94" s="1306"/>
      <c r="BZ94" s="1306"/>
      <c r="CA94" s="1307"/>
      <c r="CB94" s="1290"/>
      <c r="CC94" s="1291"/>
      <c r="CD94" s="1291"/>
      <c r="CE94" s="1291"/>
      <c r="CF94" s="1291"/>
      <c r="CG94" s="1291"/>
      <c r="CH94" s="1291"/>
      <c r="CI94" s="1291"/>
      <c r="CJ94" s="1291"/>
      <c r="CK94" s="1291"/>
      <c r="CL94" s="1292"/>
      <c r="CM94" s="1305"/>
      <c r="CN94" s="1306"/>
      <c r="CO94" s="1306"/>
      <c r="CP94" s="1306"/>
      <c r="CQ94" s="1306"/>
      <c r="CR94" s="1306"/>
      <c r="CS94" s="1306"/>
      <c r="CT94" s="1306"/>
      <c r="CU94" s="1307"/>
      <c r="CV94" s="1290"/>
      <c r="CW94" s="1291"/>
      <c r="CX94" s="1291"/>
      <c r="CY94" s="1291"/>
      <c r="CZ94" s="1291"/>
      <c r="DA94" s="1291"/>
      <c r="DB94" s="1291"/>
      <c r="DC94" s="1291"/>
      <c r="DD94" s="1291"/>
      <c r="DE94" s="1291"/>
      <c r="DF94" s="1292"/>
      <c r="DG94" s="1305"/>
      <c r="DH94" s="1306"/>
      <c r="DI94" s="1306"/>
      <c r="DJ94" s="1306"/>
      <c r="DK94" s="1306"/>
      <c r="DL94" s="1306"/>
      <c r="DM94" s="1306"/>
      <c r="DN94" s="1306"/>
      <c r="DO94" s="1307"/>
      <c r="DP94" s="1290"/>
      <c r="DQ94" s="1291"/>
      <c r="DR94" s="1291"/>
      <c r="DS94" s="1291"/>
      <c r="DT94" s="1291"/>
      <c r="DU94" s="1291"/>
      <c r="DV94" s="1291"/>
      <c r="DW94" s="1291"/>
      <c r="DX94" s="1291"/>
      <c r="DY94" s="1291"/>
      <c r="DZ94" s="1292"/>
      <c r="EA94" s="1305"/>
      <c r="EB94" s="1306"/>
      <c r="EC94" s="1306"/>
      <c r="ED94" s="1306"/>
      <c r="EE94" s="1306"/>
      <c r="EF94" s="1306"/>
      <c r="EG94" s="1306"/>
      <c r="EH94" s="1306"/>
      <c r="EI94" s="1307"/>
      <c r="EJ94" s="1290"/>
      <c r="EK94" s="1291"/>
      <c r="EL94" s="1291"/>
      <c r="EM94" s="1291"/>
      <c r="EN94" s="1291"/>
      <c r="EO94" s="1291"/>
      <c r="EP94" s="1291"/>
      <c r="EQ94" s="1291"/>
      <c r="ER94" s="1291"/>
      <c r="ES94" s="1291"/>
      <c r="ET94" s="1292"/>
      <c r="EU94" s="1290"/>
      <c r="EV94" s="1291"/>
      <c r="EW94" s="1291"/>
      <c r="EX94" s="1291"/>
      <c r="EY94" s="1291"/>
      <c r="EZ94" s="1291"/>
      <c r="FA94" s="1291"/>
      <c r="FB94" s="1291"/>
      <c r="FC94" s="1291"/>
      <c r="FD94" s="1291"/>
      <c r="FE94" s="1291"/>
      <c r="FF94" s="1292"/>
      <c r="FG94" s="1305"/>
      <c r="FH94" s="1306"/>
      <c r="FI94" s="1306"/>
      <c r="FJ94" s="1306"/>
      <c r="FK94" s="1306"/>
      <c r="FL94" s="1306"/>
      <c r="FM94" s="1306"/>
      <c r="FN94" s="1306"/>
      <c r="FO94" s="1307"/>
      <c r="FP94" s="1305"/>
      <c r="FQ94" s="1306"/>
      <c r="FR94" s="1306"/>
      <c r="FS94" s="1306"/>
      <c r="FT94" s="1306"/>
      <c r="FU94" s="1306"/>
      <c r="FV94" s="1307"/>
      <c r="FW94" s="1290"/>
      <c r="FX94" s="1291"/>
      <c r="FY94" s="1291"/>
      <c r="FZ94" s="1291"/>
      <c r="GA94" s="1291"/>
      <c r="GB94" s="1291"/>
      <c r="GC94" s="1291"/>
      <c r="GD94" s="1291"/>
      <c r="GE94" s="1291"/>
      <c r="GF94" s="1291"/>
      <c r="GG94" s="1291"/>
      <c r="GH94" s="1292"/>
      <c r="GI94" s="1290"/>
      <c r="GJ94" s="1291"/>
      <c r="GK94" s="1291"/>
      <c r="GL94" s="1291"/>
      <c r="GM94" s="1291"/>
      <c r="GN94" s="1291"/>
      <c r="GO94" s="1291"/>
      <c r="GP94" s="1291"/>
      <c r="GQ94" s="1291"/>
      <c r="GR94" s="1291"/>
      <c r="GS94" s="1291"/>
      <c r="GT94" s="1292"/>
      <c r="GU94" s="891"/>
      <c r="GV94" s="1306"/>
      <c r="GW94" s="1306"/>
      <c r="GX94" s="1306"/>
      <c r="GY94" s="1306"/>
      <c r="GZ94" s="1306"/>
      <c r="HA94" s="1306"/>
      <c r="HB94" s="1306"/>
      <c r="HC94" s="1306"/>
      <c r="HD94" s="1307"/>
      <c r="HE94" s="1290"/>
      <c r="HF94" s="1291"/>
      <c r="HG94" s="1291"/>
      <c r="HH94" s="1291"/>
      <c r="HI94" s="1291"/>
      <c r="HJ94" s="1291"/>
      <c r="HK94" s="1291"/>
      <c r="HL94" s="1291"/>
      <c r="HM94" s="1291"/>
      <c r="HN94" s="1291"/>
      <c r="HO94" s="1292"/>
      <c r="HP94" s="1327"/>
      <c r="HQ94" s="1328"/>
      <c r="HR94" s="1328"/>
      <c r="HS94" s="1328"/>
      <c r="HT94" s="1328"/>
      <c r="HU94" s="1328"/>
      <c r="HV94" s="1328"/>
      <c r="HW94" s="1328"/>
      <c r="HX94" s="1328"/>
      <c r="HY94" s="1328"/>
      <c r="HZ94" s="1328"/>
      <c r="IA94" s="1328"/>
      <c r="IB94" s="1328"/>
      <c r="IC94" s="1329"/>
    </row>
    <row r="95" spans="1:237" x14ac:dyDescent="0.3">
      <c r="A95" s="1299" t="s">
        <v>81</v>
      </c>
      <c r="B95" s="1300"/>
      <c r="C95" s="1300"/>
      <c r="D95" s="1300"/>
      <c r="E95" s="1301"/>
      <c r="F95" s="1284" t="s">
        <v>171</v>
      </c>
      <c r="G95" s="1285"/>
      <c r="H95" s="1285"/>
      <c r="I95" s="1285"/>
      <c r="J95" s="1285"/>
      <c r="K95" s="1285"/>
      <c r="L95" s="1285"/>
      <c r="M95" s="1285"/>
      <c r="N95" s="1285"/>
      <c r="O95" s="1285"/>
      <c r="P95" s="1285"/>
      <c r="Q95" s="1285"/>
      <c r="R95" s="1285"/>
      <c r="S95" s="1285"/>
      <c r="T95" s="1285"/>
      <c r="U95" s="1285"/>
      <c r="V95" s="1285"/>
      <c r="W95" s="1285"/>
      <c r="X95" s="1285"/>
      <c r="Y95" s="1285"/>
      <c r="Z95" s="1285"/>
      <c r="AA95" s="1285"/>
      <c r="AB95" s="1285"/>
      <c r="AC95" s="1285"/>
      <c r="AD95" s="1285"/>
      <c r="AE95" s="1285"/>
      <c r="AF95" s="1285"/>
      <c r="AG95" s="1285"/>
      <c r="AH95" s="1285"/>
      <c r="AI95" s="1285"/>
      <c r="AJ95" s="1285"/>
      <c r="AK95" s="1285"/>
      <c r="AL95" s="1285"/>
      <c r="AM95" s="1286"/>
      <c r="AN95" s="1290"/>
      <c r="AO95" s="1291"/>
      <c r="AP95" s="1291"/>
      <c r="AQ95" s="1291"/>
      <c r="AR95" s="1291"/>
      <c r="AS95" s="1291"/>
      <c r="AT95" s="1291"/>
      <c r="AU95" s="1291"/>
      <c r="AV95" s="1291"/>
      <c r="AW95" s="1291"/>
      <c r="AX95" s="1292"/>
      <c r="AY95" s="1305"/>
      <c r="AZ95" s="1306"/>
      <c r="BA95" s="1306"/>
      <c r="BB95" s="1306"/>
      <c r="BC95" s="1306"/>
      <c r="BD95" s="1306"/>
      <c r="BE95" s="1306"/>
      <c r="BF95" s="1306"/>
      <c r="BG95" s="1307"/>
      <c r="BH95" s="1290"/>
      <c r="BI95" s="1291"/>
      <c r="BJ95" s="1291"/>
      <c r="BK95" s="1291"/>
      <c r="BL95" s="1291"/>
      <c r="BM95" s="1291"/>
      <c r="BN95" s="1291"/>
      <c r="BO95" s="1291"/>
      <c r="BP95" s="1291"/>
      <c r="BQ95" s="1291"/>
      <c r="BR95" s="1292"/>
      <c r="BS95" s="1305"/>
      <c r="BT95" s="1306"/>
      <c r="BU95" s="1306"/>
      <c r="BV95" s="1306"/>
      <c r="BW95" s="1306"/>
      <c r="BX95" s="1306"/>
      <c r="BY95" s="1306"/>
      <c r="BZ95" s="1306"/>
      <c r="CA95" s="1307"/>
      <c r="CB95" s="1290"/>
      <c r="CC95" s="1291"/>
      <c r="CD95" s="1291"/>
      <c r="CE95" s="1291"/>
      <c r="CF95" s="1291"/>
      <c r="CG95" s="1291"/>
      <c r="CH95" s="1291"/>
      <c r="CI95" s="1291"/>
      <c r="CJ95" s="1291"/>
      <c r="CK95" s="1291"/>
      <c r="CL95" s="1292"/>
      <c r="CM95" s="1305"/>
      <c r="CN95" s="1306"/>
      <c r="CO95" s="1306"/>
      <c r="CP95" s="1306"/>
      <c r="CQ95" s="1306"/>
      <c r="CR95" s="1306"/>
      <c r="CS95" s="1306"/>
      <c r="CT95" s="1306"/>
      <c r="CU95" s="1307"/>
      <c r="CV95" s="1290"/>
      <c r="CW95" s="1291"/>
      <c r="CX95" s="1291"/>
      <c r="CY95" s="1291"/>
      <c r="CZ95" s="1291"/>
      <c r="DA95" s="1291"/>
      <c r="DB95" s="1291"/>
      <c r="DC95" s="1291"/>
      <c r="DD95" s="1291"/>
      <c r="DE95" s="1291"/>
      <c r="DF95" s="1292"/>
      <c r="DG95" s="1305"/>
      <c r="DH95" s="1306"/>
      <c r="DI95" s="1306"/>
      <c r="DJ95" s="1306"/>
      <c r="DK95" s="1306"/>
      <c r="DL95" s="1306"/>
      <c r="DM95" s="1306"/>
      <c r="DN95" s="1306"/>
      <c r="DO95" s="1307"/>
      <c r="DP95" s="1290"/>
      <c r="DQ95" s="1291"/>
      <c r="DR95" s="1291"/>
      <c r="DS95" s="1291"/>
      <c r="DT95" s="1291"/>
      <c r="DU95" s="1291"/>
      <c r="DV95" s="1291"/>
      <c r="DW95" s="1291"/>
      <c r="DX95" s="1291"/>
      <c r="DY95" s="1291"/>
      <c r="DZ95" s="1292"/>
      <c r="EA95" s="1305"/>
      <c r="EB95" s="1306"/>
      <c r="EC95" s="1306"/>
      <c r="ED95" s="1306"/>
      <c r="EE95" s="1306"/>
      <c r="EF95" s="1306"/>
      <c r="EG95" s="1306"/>
      <c r="EH95" s="1306"/>
      <c r="EI95" s="1307"/>
      <c r="EJ95" s="1290"/>
      <c r="EK95" s="1291"/>
      <c r="EL95" s="1291"/>
      <c r="EM95" s="1291"/>
      <c r="EN95" s="1291"/>
      <c r="EO95" s="1291"/>
      <c r="EP95" s="1291"/>
      <c r="EQ95" s="1291"/>
      <c r="ER95" s="1291"/>
      <c r="ES95" s="1291"/>
      <c r="ET95" s="1292"/>
      <c r="EU95" s="1290"/>
      <c r="EV95" s="1291"/>
      <c r="EW95" s="1291"/>
      <c r="EX95" s="1291"/>
      <c r="EY95" s="1291"/>
      <c r="EZ95" s="1291"/>
      <c r="FA95" s="1291"/>
      <c r="FB95" s="1291"/>
      <c r="FC95" s="1291"/>
      <c r="FD95" s="1291"/>
      <c r="FE95" s="1291"/>
      <c r="FF95" s="1292"/>
      <c r="FG95" s="1305"/>
      <c r="FH95" s="1306"/>
      <c r="FI95" s="1306"/>
      <c r="FJ95" s="1306"/>
      <c r="FK95" s="1306"/>
      <c r="FL95" s="1306"/>
      <c r="FM95" s="1306"/>
      <c r="FN95" s="1306"/>
      <c r="FO95" s="1307"/>
      <c r="FP95" s="1305"/>
      <c r="FQ95" s="1306"/>
      <c r="FR95" s="1306"/>
      <c r="FS95" s="1306"/>
      <c r="FT95" s="1306"/>
      <c r="FU95" s="1306"/>
      <c r="FV95" s="1307"/>
      <c r="FW95" s="1290"/>
      <c r="FX95" s="1291"/>
      <c r="FY95" s="1291"/>
      <c r="FZ95" s="1291"/>
      <c r="GA95" s="1291"/>
      <c r="GB95" s="1291"/>
      <c r="GC95" s="1291"/>
      <c r="GD95" s="1291"/>
      <c r="GE95" s="1291"/>
      <c r="GF95" s="1291"/>
      <c r="GG95" s="1291"/>
      <c r="GH95" s="1292"/>
      <c r="GI95" s="1290"/>
      <c r="GJ95" s="1291"/>
      <c r="GK95" s="1291"/>
      <c r="GL95" s="1291"/>
      <c r="GM95" s="1291"/>
      <c r="GN95" s="1291"/>
      <c r="GO95" s="1291"/>
      <c r="GP95" s="1291"/>
      <c r="GQ95" s="1291"/>
      <c r="GR95" s="1291"/>
      <c r="GS95" s="1291"/>
      <c r="GT95" s="1292"/>
      <c r="GU95" s="891"/>
      <c r="GV95" s="1306"/>
      <c r="GW95" s="1306"/>
      <c r="GX95" s="1306"/>
      <c r="GY95" s="1306"/>
      <c r="GZ95" s="1306"/>
      <c r="HA95" s="1306"/>
      <c r="HB95" s="1306"/>
      <c r="HC95" s="1306"/>
      <c r="HD95" s="1307"/>
      <c r="HE95" s="1290"/>
      <c r="HF95" s="1291"/>
      <c r="HG95" s="1291"/>
      <c r="HH95" s="1291"/>
      <c r="HI95" s="1291"/>
      <c r="HJ95" s="1291"/>
      <c r="HK95" s="1291"/>
      <c r="HL95" s="1291"/>
      <c r="HM95" s="1291"/>
      <c r="HN95" s="1291"/>
      <c r="HO95" s="1292"/>
      <c r="HP95" s="1327"/>
      <c r="HQ95" s="1328"/>
      <c r="HR95" s="1328"/>
      <c r="HS95" s="1328"/>
      <c r="HT95" s="1328"/>
      <c r="HU95" s="1328"/>
      <c r="HV95" s="1328"/>
      <c r="HW95" s="1328"/>
      <c r="HX95" s="1328"/>
      <c r="HY95" s="1328"/>
      <c r="HZ95" s="1328"/>
      <c r="IA95" s="1328"/>
      <c r="IB95" s="1328"/>
      <c r="IC95" s="1329"/>
    </row>
    <row r="96" spans="1:237" ht="21" thickBot="1" x14ac:dyDescent="0.35">
      <c r="A96" s="1336" t="s">
        <v>172</v>
      </c>
      <c r="B96" s="1337"/>
      <c r="C96" s="1337"/>
      <c r="D96" s="1337"/>
      <c r="E96" s="1338"/>
      <c r="F96" s="1339"/>
      <c r="G96" s="1340"/>
      <c r="H96" s="1340"/>
      <c r="I96" s="1340"/>
      <c r="J96" s="1340"/>
      <c r="K96" s="1340"/>
      <c r="L96" s="1340"/>
      <c r="M96" s="1340"/>
      <c r="N96" s="1340"/>
      <c r="O96" s="1340"/>
      <c r="P96" s="1340"/>
      <c r="Q96" s="1340"/>
      <c r="R96" s="1340"/>
      <c r="S96" s="1340"/>
      <c r="T96" s="1340"/>
      <c r="U96" s="1340"/>
      <c r="V96" s="1340"/>
      <c r="W96" s="1340"/>
      <c r="X96" s="1340"/>
      <c r="Y96" s="1340"/>
      <c r="Z96" s="1340"/>
      <c r="AA96" s="1340"/>
      <c r="AB96" s="1340"/>
      <c r="AC96" s="1340"/>
      <c r="AD96" s="1340"/>
      <c r="AE96" s="1340"/>
      <c r="AF96" s="1340"/>
      <c r="AG96" s="1340"/>
      <c r="AH96" s="1340"/>
      <c r="AI96" s="1340"/>
      <c r="AJ96" s="1340"/>
      <c r="AK96" s="1340"/>
      <c r="AL96" s="1340"/>
      <c r="AM96" s="1341"/>
      <c r="AN96" s="1333"/>
      <c r="AO96" s="1334"/>
      <c r="AP96" s="1334"/>
      <c r="AQ96" s="1334"/>
      <c r="AR96" s="1334"/>
      <c r="AS96" s="1334"/>
      <c r="AT96" s="1334"/>
      <c r="AU96" s="1334"/>
      <c r="AV96" s="1334"/>
      <c r="AW96" s="1334"/>
      <c r="AX96" s="1335"/>
      <c r="AY96" s="1330"/>
      <c r="AZ96" s="1331"/>
      <c r="BA96" s="1331"/>
      <c r="BB96" s="1331"/>
      <c r="BC96" s="1331"/>
      <c r="BD96" s="1331"/>
      <c r="BE96" s="1331"/>
      <c r="BF96" s="1331"/>
      <c r="BG96" s="1332"/>
      <c r="BH96" s="1333"/>
      <c r="BI96" s="1334"/>
      <c r="BJ96" s="1334"/>
      <c r="BK96" s="1334"/>
      <c r="BL96" s="1334"/>
      <c r="BM96" s="1334"/>
      <c r="BN96" s="1334"/>
      <c r="BO96" s="1334"/>
      <c r="BP96" s="1334"/>
      <c r="BQ96" s="1334"/>
      <c r="BR96" s="1335"/>
      <c r="BS96" s="1330"/>
      <c r="BT96" s="1331"/>
      <c r="BU96" s="1331"/>
      <c r="BV96" s="1331"/>
      <c r="BW96" s="1331"/>
      <c r="BX96" s="1331"/>
      <c r="BY96" s="1331"/>
      <c r="BZ96" s="1331"/>
      <c r="CA96" s="1332"/>
      <c r="CB96" s="1333"/>
      <c r="CC96" s="1334"/>
      <c r="CD96" s="1334"/>
      <c r="CE96" s="1334"/>
      <c r="CF96" s="1334"/>
      <c r="CG96" s="1334"/>
      <c r="CH96" s="1334"/>
      <c r="CI96" s="1334"/>
      <c r="CJ96" s="1334"/>
      <c r="CK96" s="1334"/>
      <c r="CL96" s="1335"/>
      <c r="CM96" s="1330"/>
      <c r="CN96" s="1331"/>
      <c r="CO96" s="1331"/>
      <c r="CP96" s="1331"/>
      <c r="CQ96" s="1331"/>
      <c r="CR96" s="1331"/>
      <c r="CS96" s="1331"/>
      <c r="CT96" s="1331"/>
      <c r="CU96" s="1332"/>
      <c r="CV96" s="1333"/>
      <c r="CW96" s="1334"/>
      <c r="CX96" s="1334"/>
      <c r="CY96" s="1334"/>
      <c r="CZ96" s="1334"/>
      <c r="DA96" s="1334"/>
      <c r="DB96" s="1334"/>
      <c r="DC96" s="1334"/>
      <c r="DD96" s="1334"/>
      <c r="DE96" s="1334"/>
      <c r="DF96" s="1335"/>
      <c r="DG96" s="1330"/>
      <c r="DH96" s="1331"/>
      <c r="DI96" s="1331"/>
      <c r="DJ96" s="1331"/>
      <c r="DK96" s="1331"/>
      <c r="DL96" s="1331"/>
      <c r="DM96" s="1331"/>
      <c r="DN96" s="1331"/>
      <c r="DO96" s="1332"/>
      <c r="DP96" s="1333"/>
      <c r="DQ96" s="1334"/>
      <c r="DR96" s="1334"/>
      <c r="DS96" s="1334"/>
      <c r="DT96" s="1334"/>
      <c r="DU96" s="1334"/>
      <c r="DV96" s="1334"/>
      <c r="DW96" s="1334"/>
      <c r="DX96" s="1334"/>
      <c r="DY96" s="1334"/>
      <c r="DZ96" s="1335"/>
      <c r="EA96" s="1330"/>
      <c r="EB96" s="1331"/>
      <c r="EC96" s="1331"/>
      <c r="ED96" s="1331"/>
      <c r="EE96" s="1331"/>
      <c r="EF96" s="1331"/>
      <c r="EG96" s="1331"/>
      <c r="EH96" s="1331"/>
      <c r="EI96" s="1332"/>
      <c r="EJ96" s="1333"/>
      <c r="EK96" s="1334"/>
      <c r="EL96" s="1334"/>
      <c r="EM96" s="1334"/>
      <c r="EN96" s="1334"/>
      <c r="EO96" s="1334"/>
      <c r="EP96" s="1334"/>
      <c r="EQ96" s="1334"/>
      <c r="ER96" s="1334"/>
      <c r="ES96" s="1334"/>
      <c r="ET96" s="1335"/>
      <c r="EU96" s="1333"/>
      <c r="EV96" s="1334"/>
      <c r="EW96" s="1334"/>
      <c r="EX96" s="1334"/>
      <c r="EY96" s="1334"/>
      <c r="EZ96" s="1334"/>
      <c r="FA96" s="1334"/>
      <c r="FB96" s="1334"/>
      <c r="FC96" s="1334"/>
      <c r="FD96" s="1334"/>
      <c r="FE96" s="1334"/>
      <c r="FF96" s="1335"/>
      <c r="FG96" s="1330"/>
      <c r="FH96" s="1331"/>
      <c r="FI96" s="1331"/>
      <c r="FJ96" s="1331"/>
      <c r="FK96" s="1331"/>
      <c r="FL96" s="1331"/>
      <c r="FM96" s="1331"/>
      <c r="FN96" s="1331"/>
      <c r="FO96" s="1332"/>
      <c r="FP96" s="1330"/>
      <c r="FQ96" s="1331"/>
      <c r="FR96" s="1331"/>
      <c r="FS96" s="1331"/>
      <c r="FT96" s="1331"/>
      <c r="FU96" s="1331"/>
      <c r="FV96" s="1332"/>
      <c r="FW96" s="1333"/>
      <c r="FX96" s="1334"/>
      <c r="FY96" s="1334"/>
      <c r="FZ96" s="1334"/>
      <c r="GA96" s="1334"/>
      <c r="GB96" s="1334"/>
      <c r="GC96" s="1334"/>
      <c r="GD96" s="1334"/>
      <c r="GE96" s="1334"/>
      <c r="GF96" s="1334"/>
      <c r="GG96" s="1334"/>
      <c r="GH96" s="1335"/>
      <c r="GI96" s="1333"/>
      <c r="GJ96" s="1334"/>
      <c r="GK96" s="1334"/>
      <c r="GL96" s="1334"/>
      <c r="GM96" s="1334"/>
      <c r="GN96" s="1334"/>
      <c r="GO96" s="1334"/>
      <c r="GP96" s="1334"/>
      <c r="GQ96" s="1334"/>
      <c r="GR96" s="1334"/>
      <c r="GS96" s="1334"/>
      <c r="GT96" s="1335"/>
      <c r="GU96" s="892"/>
      <c r="GV96" s="1331"/>
      <c r="GW96" s="1331"/>
      <c r="GX96" s="1331"/>
      <c r="GY96" s="1331"/>
      <c r="GZ96" s="1331"/>
      <c r="HA96" s="1331"/>
      <c r="HB96" s="1331"/>
      <c r="HC96" s="1331"/>
      <c r="HD96" s="1332"/>
      <c r="HE96" s="1333"/>
      <c r="HF96" s="1334"/>
      <c r="HG96" s="1334"/>
      <c r="HH96" s="1334"/>
      <c r="HI96" s="1334"/>
      <c r="HJ96" s="1334"/>
      <c r="HK96" s="1334"/>
      <c r="HL96" s="1334"/>
      <c r="HM96" s="1334"/>
      <c r="HN96" s="1334"/>
      <c r="HO96" s="1335"/>
      <c r="HP96" s="1342"/>
      <c r="HQ96" s="1343"/>
      <c r="HR96" s="1343"/>
      <c r="HS96" s="1343"/>
      <c r="HT96" s="1343"/>
      <c r="HU96" s="1343"/>
      <c r="HV96" s="1343"/>
      <c r="HW96" s="1343"/>
      <c r="HX96" s="1343"/>
      <c r="HY96" s="1343"/>
      <c r="HZ96" s="1343"/>
      <c r="IA96" s="1343"/>
      <c r="IB96" s="1343"/>
      <c r="IC96" s="1344"/>
    </row>
    <row r="97" spans="6:10" x14ac:dyDescent="0.3">
      <c r="I97" s="5" t="s">
        <v>175</v>
      </c>
      <c r="J97" s="3" t="s">
        <v>176</v>
      </c>
    </row>
    <row r="98" spans="6:10" x14ac:dyDescent="0.3">
      <c r="H98" s="5"/>
      <c r="I98" s="5" t="s">
        <v>177</v>
      </c>
      <c r="J98" s="3" t="s">
        <v>178</v>
      </c>
    </row>
    <row r="99" spans="6:10" x14ac:dyDescent="0.3">
      <c r="G99" s="5"/>
      <c r="H99" s="5"/>
      <c r="I99" s="5" t="s">
        <v>179</v>
      </c>
      <c r="J99" s="3" t="s">
        <v>180</v>
      </c>
    </row>
    <row r="100" spans="6:10" x14ac:dyDescent="0.3">
      <c r="F100" s="5"/>
      <c r="G100" s="5"/>
      <c r="H100" s="5"/>
      <c r="I100" s="5" t="s">
        <v>181</v>
      </c>
      <c r="J100" s="3" t="s">
        <v>182</v>
      </c>
    </row>
    <row r="102" spans="6:10" x14ac:dyDescent="0.3">
      <c r="F102" s="3" t="s">
        <v>183</v>
      </c>
    </row>
    <row r="119" spans="1:238" x14ac:dyDescent="0.3">
      <c r="A119" s="1170" t="s">
        <v>774</v>
      </c>
      <c r="B119" s="1170"/>
      <c r="C119" s="1170"/>
      <c r="D119" s="1170"/>
      <c r="E119" s="1170"/>
      <c r="F119" s="1170"/>
      <c r="G119" s="1170"/>
      <c r="H119" s="1170"/>
      <c r="I119" s="1170"/>
      <c r="J119" s="1170"/>
      <c r="K119" s="1170"/>
      <c r="L119" s="1170"/>
      <c r="M119" s="1170"/>
      <c r="N119" s="1170"/>
      <c r="O119" s="1170"/>
      <c r="P119" s="1170"/>
      <c r="Q119" s="1170"/>
      <c r="R119" s="1170"/>
      <c r="S119" s="1170"/>
      <c r="T119" s="1170"/>
      <c r="U119" s="1170"/>
      <c r="V119" s="1170"/>
      <c r="W119" s="1170"/>
      <c r="X119" s="1170"/>
      <c r="Y119" s="1170"/>
      <c r="Z119" s="1170"/>
      <c r="AA119" s="1170"/>
      <c r="AB119" s="1170"/>
      <c r="AC119" s="1170"/>
      <c r="AD119" s="1170"/>
      <c r="AE119" s="1170"/>
      <c r="AF119" s="1170"/>
      <c r="AG119" s="1170"/>
      <c r="AH119" s="1170"/>
      <c r="AI119" s="1170"/>
      <c r="AJ119" s="1170"/>
      <c r="AK119" s="1170"/>
      <c r="AL119" s="1170"/>
      <c r="AM119" s="1170"/>
      <c r="AN119" s="1170"/>
      <c r="AO119" s="1170"/>
      <c r="AP119" s="1170"/>
      <c r="AQ119" s="1170"/>
      <c r="AR119" s="1170"/>
      <c r="AS119" s="1170"/>
      <c r="AT119" s="1170"/>
      <c r="AU119" s="1170"/>
      <c r="AV119" s="1170"/>
      <c r="AW119" s="1170"/>
      <c r="AX119" s="1170"/>
      <c r="AY119" s="1170"/>
      <c r="AZ119" s="1170"/>
      <c r="BA119" s="1170"/>
      <c r="BB119" s="1170"/>
      <c r="BC119" s="1170"/>
      <c r="BD119" s="1170"/>
      <c r="BE119" s="1170"/>
      <c r="BF119" s="1170"/>
      <c r="BG119" s="1170"/>
      <c r="BH119" s="1170"/>
      <c r="BI119" s="1170"/>
      <c r="BJ119" s="1170"/>
      <c r="BK119" s="1170"/>
      <c r="BL119" s="1170"/>
      <c r="BM119" s="1170"/>
      <c r="BN119" s="1170"/>
      <c r="BO119" s="1170"/>
      <c r="BP119" s="1170"/>
      <c r="BQ119" s="1170"/>
      <c r="BR119" s="1170"/>
      <c r="BS119" s="1170"/>
      <c r="BT119" s="1170"/>
      <c r="BU119" s="1170"/>
      <c r="BV119" s="1170"/>
      <c r="BW119" s="1170"/>
      <c r="BX119" s="1170"/>
      <c r="BY119" s="1170"/>
      <c r="BZ119" s="1170"/>
      <c r="CA119" s="1170"/>
      <c r="CB119" s="1170"/>
      <c r="CC119" s="1170"/>
      <c r="CD119" s="1170"/>
      <c r="CE119" s="1170"/>
      <c r="CF119" s="1170"/>
      <c r="CG119" s="1170"/>
      <c r="CH119" s="1170"/>
      <c r="CI119" s="1170"/>
      <c r="CJ119" s="1170"/>
      <c r="CK119" s="1170"/>
      <c r="CL119" s="1170"/>
      <c r="CM119" s="1170"/>
      <c r="CN119" s="1170"/>
      <c r="CO119" s="1170"/>
      <c r="CP119" s="1170"/>
      <c r="CQ119" s="1170"/>
      <c r="CR119" s="1170"/>
      <c r="CS119" s="1170"/>
      <c r="CT119" s="1170"/>
      <c r="CU119" s="1170"/>
      <c r="CV119" s="1170"/>
      <c r="CW119" s="1170"/>
      <c r="CX119" s="1170"/>
      <c r="CY119" s="1170"/>
      <c r="CZ119" s="1170"/>
      <c r="DA119" s="1170"/>
      <c r="DB119" s="1170"/>
      <c r="DC119" s="1170"/>
      <c r="DD119" s="1170"/>
      <c r="DE119" s="1170"/>
      <c r="DF119" s="1170"/>
      <c r="DG119" s="1170"/>
      <c r="DH119" s="1170"/>
      <c r="DI119" s="1170"/>
      <c r="DJ119" s="1170"/>
      <c r="DK119" s="1170"/>
      <c r="DL119" s="1170"/>
      <c r="DM119" s="1170"/>
      <c r="DN119" s="1170"/>
      <c r="DO119" s="1170"/>
      <c r="DP119" s="1170"/>
      <c r="DQ119" s="1170"/>
      <c r="DR119" s="1170"/>
      <c r="DS119" s="1170"/>
      <c r="DT119" s="1170"/>
      <c r="DU119" s="1170"/>
      <c r="DV119" s="1170"/>
      <c r="DW119" s="1170"/>
      <c r="DX119" s="1170"/>
      <c r="DY119" s="1170"/>
      <c r="DZ119" s="1170"/>
      <c r="HR119" s="442"/>
      <c r="HS119" s="442"/>
      <c r="HT119" s="442"/>
      <c r="HU119" s="442"/>
      <c r="HV119" s="442"/>
      <c r="HW119" s="442"/>
      <c r="HX119" s="442"/>
      <c r="HY119" s="442"/>
      <c r="HZ119" s="442"/>
      <c r="IA119" s="442"/>
      <c r="IB119" s="442"/>
      <c r="IC119" s="442" t="s">
        <v>466</v>
      </c>
      <c r="ID119" s="442"/>
    </row>
    <row r="121" spans="1:238" x14ac:dyDescent="0.3">
      <c r="A121" s="1170" t="s">
        <v>458</v>
      </c>
      <c r="B121" s="1170"/>
      <c r="C121" s="1170"/>
      <c r="D121" s="1170"/>
      <c r="E121" s="1170"/>
      <c r="F121" s="1170"/>
      <c r="G121" s="1170"/>
      <c r="H121" s="1170"/>
      <c r="I121" s="1170"/>
      <c r="J121" s="1170"/>
      <c r="K121" s="1170"/>
      <c r="L121" s="1170"/>
      <c r="M121" s="1170"/>
      <c r="N121" s="1170"/>
      <c r="O121" s="1170"/>
      <c r="P121" s="1170"/>
      <c r="Q121" s="1170"/>
      <c r="R121" s="1170"/>
      <c r="S121" s="1170"/>
      <c r="T121" s="1170"/>
      <c r="U121" s="1170"/>
      <c r="V121" s="1170"/>
      <c r="W121" s="1170"/>
      <c r="X121" s="1170"/>
      <c r="Y121" s="1170"/>
      <c r="Z121" s="1170"/>
      <c r="AA121" s="1170"/>
      <c r="AB121" s="1170"/>
      <c r="AC121" s="1170"/>
      <c r="AD121" s="1170"/>
      <c r="AE121" s="1170"/>
      <c r="AF121" s="1170"/>
      <c r="AG121" s="1170"/>
      <c r="AH121" s="1170"/>
      <c r="AI121" s="1170"/>
      <c r="AJ121" s="1170"/>
      <c r="AK121" s="1170"/>
      <c r="AL121" s="1170"/>
      <c r="AM121" s="1170"/>
      <c r="AN121" s="1170"/>
      <c r="AO121" s="1170"/>
      <c r="AP121" s="1170"/>
      <c r="AQ121" s="1170"/>
      <c r="AR121" s="1170"/>
      <c r="AS121" s="1170"/>
      <c r="AT121" s="1170"/>
      <c r="AU121" s="1170"/>
      <c r="AV121" s="1170"/>
      <c r="AW121" s="1170"/>
      <c r="AX121" s="1170"/>
      <c r="AY121" s="1170"/>
      <c r="AZ121" s="1170"/>
      <c r="BA121" s="1170"/>
      <c r="BB121" s="1170"/>
      <c r="BC121" s="1170"/>
      <c r="BD121" s="1170"/>
      <c r="BE121" s="1170"/>
      <c r="BF121" s="1170"/>
      <c r="BG121" s="1170"/>
      <c r="BH121" s="1170"/>
      <c r="BI121" s="1170"/>
      <c r="BJ121" s="1170"/>
      <c r="BK121" s="1170"/>
      <c r="BL121" s="1170"/>
      <c r="BM121" s="1170"/>
      <c r="BN121" s="1170"/>
      <c r="BO121" s="1170"/>
      <c r="BP121" s="1170"/>
      <c r="BQ121" s="1170"/>
      <c r="BR121" s="1170"/>
      <c r="BS121" s="1170"/>
      <c r="BT121" s="1170"/>
      <c r="BU121" s="1170"/>
      <c r="BV121" s="1170"/>
      <c r="BW121" s="1170"/>
      <c r="BX121" s="1170"/>
      <c r="HR121" s="442"/>
      <c r="HS121" s="442"/>
      <c r="HT121" s="442"/>
      <c r="HU121" s="442"/>
      <c r="HV121" s="442"/>
      <c r="HW121" s="442"/>
      <c r="HX121" s="442"/>
      <c r="HY121" s="442"/>
      <c r="HZ121" s="442"/>
      <c r="IA121" s="442"/>
      <c r="IB121" s="442"/>
      <c r="IC121" s="442" t="s">
        <v>459</v>
      </c>
      <c r="ID121" s="442"/>
    </row>
  </sheetData>
  <mergeCells count="931">
    <mergeCell ref="EJ70:ET70"/>
    <mergeCell ref="EU70:FF70"/>
    <mergeCell ref="FW70:GH70"/>
    <mergeCell ref="GI70:GT70"/>
    <mergeCell ref="FW58:GH58"/>
    <mergeCell ref="GI58:GT58"/>
    <mergeCell ref="EU58:FF58"/>
    <mergeCell ref="FG58:FO58"/>
    <mergeCell ref="FP70:FV70"/>
    <mergeCell ref="HN70:HO70"/>
    <mergeCell ref="HP58:IC58"/>
    <mergeCell ref="HP70:IC70"/>
    <mergeCell ref="HN58:HO58"/>
    <mergeCell ref="BS58:CA58"/>
    <mergeCell ref="BS70:CA70"/>
    <mergeCell ref="CB58:CL58"/>
    <mergeCell ref="CB70:CL70"/>
    <mergeCell ref="CM70:CU70"/>
    <mergeCell ref="CV70:DF70"/>
    <mergeCell ref="GU70:HD70"/>
    <mergeCell ref="HE70:HM70"/>
    <mergeCell ref="GU16:HD16"/>
    <mergeCell ref="GU21:HD21"/>
    <mergeCell ref="GU26:HD26"/>
    <mergeCell ref="GU27:HD27"/>
    <mergeCell ref="GU32:HD32"/>
    <mergeCell ref="GU37:HD37"/>
    <mergeCell ref="HE58:HM58"/>
    <mergeCell ref="HE27:HO27"/>
    <mergeCell ref="A57:E57"/>
    <mergeCell ref="F46:AM46"/>
    <mergeCell ref="EA58:EI58"/>
    <mergeCell ref="EJ58:ET58"/>
    <mergeCell ref="GU57:HD57"/>
    <mergeCell ref="GU58:HD58"/>
    <mergeCell ref="GU53:HD53"/>
    <mergeCell ref="F55:AM55"/>
    <mergeCell ref="FP58:FV58"/>
    <mergeCell ref="AN57:AX57"/>
    <mergeCell ref="F62:AM62"/>
    <mergeCell ref="F63:AM63"/>
    <mergeCell ref="F64:AM64"/>
    <mergeCell ref="F47:AM47"/>
    <mergeCell ref="F50:AM50"/>
    <mergeCell ref="F51:AM51"/>
    <mergeCell ref="F52:AM52"/>
    <mergeCell ref="F33:AM33"/>
    <mergeCell ref="DP42:DZ42"/>
    <mergeCell ref="FG42:FO42"/>
    <mergeCell ref="GU42:HD42"/>
    <mergeCell ref="HP57:IC57"/>
    <mergeCell ref="F61:AM61"/>
    <mergeCell ref="GU49:HD49"/>
    <mergeCell ref="DP58:DZ58"/>
    <mergeCell ref="AN58:AX58"/>
    <mergeCell ref="CM58:CU58"/>
    <mergeCell ref="CV58:DF58"/>
    <mergeCell ref="DG58:DO58"/>
    <mergeCell ref="CV57:DF57"/>
    <mergeCell ref="F35:AM35"/>
    <mergeCell ref="F36:AM36"/>
    <mergeCell ref="F45:AM45"/>
    <mergeCell ref="F42:AM42"/>
    <mergeCell ref="F17:AM17"/>
    <mergeCell ref="DG57:DO57"/>
    <mergeCell ref="DP57:DZ57"/>
    <mergeCell ref="GI57:GT57"/>
    <mergeCell ref="CB57:CL57"/>
    <mergeCell ref="HE57:HM57"/>
    <mergeCell ref="FG57:FO57"/>
    <mergeCell ref="FP57:FV57"/>
    <mergeCell ref="AY57:BG57"/>
    <mergeCell ref="EA57:EI57"/>
    <mergeCell ref="HL14:HO14"/>
    <mergeCell ref="HN48:HO48"/>
    <mergeCell ref="EA26:EI26"/>
    <mergeCell ref="EJ26:ET26"/>
    <mergeCell ref="EU26:FF26"/>
    <mergeCell ref="FW57:GH57"/>
    <mergeCell ref="EJ57:ET57"/>
    <mergeCell ref="EU57:FF57"/>
    <mergeCell ref="GV43:HD43"/>
    <mergeCell ref="F18:AM18"/>
    <mergeCell ref="HE13:HK13"/>
    <mergeCell ref="HL13:HO13"/>
    <mergeCell ref="HE43:HM43"/>
    <mergeCell ref="HE15:HK15"/>
    <mergeCell ref="HL15:HO15"/>
    <mergeCell ref="HN43:HO43"/>
    <mergeCell ref="F28:AM28"/>
    <mergeCell ref="F29:AM29"/>
    <mergeCell ref="HE21:HO21"/>
    <mergeCell ref="HN45:HO45"/>
    <mergeCell ref="CB14:CL14"/>
    <mergeCell ref="CM14:CU14"/>
    <mergeCell ref="CV14:DF14"/>
    <mergeCell ref="DG14:DO14"/>
    <mergeCell ref="HE42:HM42"/>
    <mergeCell ref="HE45:HM45"/>
    <mergeCell ref="HE26:HO26"/>
    <mergeCell ref="HE38:HO38"/>
    <mergeCell ref="HE37:HO37"/>
    <mergeCell ref="HP32:IC36"/>
    <mergeCell ref="IC1:IE1"/>
    <mergeCell ref="IC2:IF2"/>
    <mergeCell ref="HP45:IC48"/>
    <mergeCell ref="HP49:IC52"/>
    <mergeCell ref="F48:AM48"/>
    <mergeCell ref="HN49:HO49"/>
    <mergeCell ref="F24:AM24"/>
    <mergeCell ref="HP42:IC44"/>
    <mergeCell ref="F43:AM43"/>
    <mergeCell ref="CB26:CL26"/>
    <mergeCell ref="DG38:DO38"/>
    <mergeCell ref="DG32:DO32"/>
    <mergeCell ref="A49:E52"/>
    <mergeCell ref="F49:AM49"/>
    <mergeCell ref="HE49:HM49"/>
    <mergeCell ref="GU45:HD45"/>
    <mergeCell ref="AY45:BG45"/>
    <mergeCell ref="BH45:BR45"/>
    <mergeCell ref="A32:E36"/>
    <mergeCell ref="F22:AM22"/>
    <mergeCell ref="F23:AM23"/>
    <mergeCell ref="F25:AM25"/>
    <mergeCell ref="F44:AM44"/>
    <mergeCell ref="EU42:FF42"/>
    <mergeCell ref="HP16:IC20"/>
    <mergeCell ref="HP21:IC25"/>
    <mergeCell ref="HP26:IC26"/>
    <mergeCell ref="HP27:IC31"/>
    <mergeCell ref="HP37:IC41"/>
    <mergeCell ref="CM57:CU57"/>
    <mergeCell ref="AY42:BG42"/>
    <mergeCell ref="BH38:BR38"/>
    <mergeCell ref="A16:E20"/>
    <mergeCell ref="A21:E25"/>
    <mergeCell ref="A26:E26"/>
    <mergeCell ref="A27:E31"/>
    <mergeCell ref="F19:AM19"/>
    <mergeCell ref="F20:AM20"/>
    <mergeCell ref="F27:AM27"/>
    <mergeCell ref="A70:E73"/>
    <mergeCell ref="F70:AM70"/>
    <mergeCell ref="F71:AM71"/>
    <mergeCell ref="F72:AM72"/>
    <mergeCell ref="BH58:BR58"/>
    <mergeCell ref="BS57:CA57"/>
    <mergeCell ref="F58:AM58"/>
    <mergeCell ref="F65:AM65"/>
    <mergeCell ref="F69:AM69"/>
    <mergeCell ref="AY58:BG58"/>
    <mergeCell ref="FW26:GH26"/>
    <mergeCell ref="GI26:GT26"/>
    <mergeCell ref="CM26:CU26"/>
    <mergeCell ref="CV26:DF26"/>
    <mergeCell ref="FG26:FO26"/>
    <mergeCell ref="FW37:GH37"/>
    <mergeCell ref="FP37:FV37"/>
    <mergeCell ref="FP27:FV27"/>
    <mergeCell ref="CM37:CU37"/>
    <mergeCell ref="DG26:DO26"/>
    <mergeCell ref="EA37:EI37"/>
    <mergeCell ref="EA38:EI38"/>
    <mergeCell ref="EJ32:ET32"/>
    <mergeCell ref="DP37:DZ37"/>
    <mergeCell ref="DP38:DZ38"/>
    <mergeCell ref="DP32:DZ32"/>
    <mergeCell ref="DP27:DZ27"/>
    <mergeCell ref="EJ37:ET37"/>
    <mergeCell ref="DP26:DZ26"/>
    <mergeCell ref="AN26:AX26"/>
    <mergeCell ref="AY26:BG26"/>
    <mergeCell ref="BH26:BR26"/>
    <mergeCell ref="BS26:CA26"/>
    <mergeCell ref="F30:AM30"/>
    <mergeCell ref="F26:AM26"/>
    <mergeCell ref="BS27:CA27"/>
    <mergeCell ref="AY27:BG27"/>
    <mergeCell ref="BH27:BR27"/>
    <mergeCell ref="F34:AM34"/>
    <mergeCell ref="GI42:GT42"/>
    <mergeCell ref="FW42:GH42"/>
    <mergeCell ref="FP26:FV26"/>
    <mergeCell ref="FP32:FV32"/>
    <mergeCell ref="FG32:FO32"/>
    <mergeCell ref="EU32:FF32"/>
    <mergeCell ref="FG37:FO37"/>
    <mergeCell ref="EU37:FF37"/>
    <mergeCell ref="GI38:GT38"/>
    <mergeCell ref="FP38:FV38"/>
    <mergeCell ref="FG49:FO49"/>
    <mergeCell ref="EJ45:ET45"/>
    <mergeCell ref="EU45:FF45"/>
    <mergeCell ref="FG45:FO45"/>
    <mergeCell ref="EU38:FF38"/>
    <mergeCell ref="EJ38:ET38"/>
    <mergeCell ref="GV38:HD38"/>
    <mergeCell ref="DG42:DO42"/>
    <mergeCell ref="EJ49:ET49"/>
    <mergeCell ref="CV49:DF49"/>
    <mergeCell ref="EU49:FF49"/>
    <mergeCell ref="FP42:FV42"/>
    <mergeCell ref="FG38:FO38"/>
    <mergeCell ref="EA42:EI42"/>
    <mergeCell ref="EJ42:ET42"/>
    <mergeCell ref="FW38:GH38"/>
    <mergeCell ref="AY38:BG38"/>
    <mergeCell ref="EA49:EI49"/>
    <mergeCell ref="BS49:CA49"/>
    <mergeCell ref="CB49:CL49"/>
    <mergeCell ref="CM49:CU49"/>
    <mergeCell ref="AY49:BG49"/>
    <mergeCell ref="DP49:DZ49"/>
    <mergeCell ref="BH42:BR42"/>
    <mergeCell ref="BS42:CA42"/>
    <mergeCell ref="CB38:CL38"/>
    <mergeCell ref="CB42:CL42"/>
    <mergeCell ref="CM42:CU42"/>
    <mergeCell ref="BS38:CA38"/>
    <mergeCell ref="BH37:BR37"/>
    <mergeCell ref="BS37:CA37"/>
    <mergeCell ref="DG37:DO37"/>
    <mergeCell ref="CB37:CL37"/>
    <mergeCell ref="CV37:DF37"/>
    <mergeCell ref="CV42:DF42"/>
    <mergeCell ref="HE32:HO32"/>
    <mergeCell ref="GI32:GT32"/>
    <mergeCell ref="FW27:GH27"/>
    <mergeCell ref="FW32:GH32"/>
    <mergeCell ref="GI37:GT37"/>
    <mergeCell ref="FG27:FO27"/>
    <mergeCell ref="CB27:CL27"/>
    <mergeCell ref="CM27:CU27"/>
    <mergeCell ref="CV27:DF27"/>
    <mergeCell ref="DG27:DO27"/>
    <mergeCell ref="GI27:GT27"/>
    <mergeCell ref="AY32:BG32"/>
    <mergeCell ref="EA27:EI27"/>
    <mergeCell ref="EJ27:ET27"/>
    <mergeCell ref="EU27:FF27"/>
    <mergeCell ref="EA32:EI32"/>
    <mergeCell ref="BS32:CA32"/>
    <mergeCell ref="BH32:BR32"/>
    <mergeCell ref="CM32:CU32"/>
    <mergeCell ref="CV32:DF32"/>
    <mergeCell ref="F32:AM32"/>
    <mergeCell ref="F41:AM41"/>
    <mergeCell ref="AN38:AX38"/>
    <mergeCell ref="CB32:CL32"/>
    <mergeCell ref="AN32:AX32"/>
    <mergeCell ref="AN37:AX37"/>
    <mergeCell ref="A37:E41"/>
    <mergeCell ref="F37:AM37"/>
    <mergeCell ref="AN27:AX27"/>
    <mergeCell ref="EU96:FF96"/>
    <mergeCell ref="CM96:CU96"/>
    <mergeCell ref="CV96:DF96"/>
    <mergeCell ref="DG96:DO96"/>
    <mergeCell ref="DP96:DZ96"/>
    <mergeCell ref="AN42:AX42"/>
    <mergeCell ref="F31:AM31"/>
    <mergeCell ref="FW96:GH96"/>
    <mergeCell ref="GI96:GT96"/>
    <mergeCell ref="GV96:HD96"/>
    <mergeCell ref="HE96:HO96"/>
    <mergeCell ref="AY37:BG37"/>
    <mergeCell ref="F38:AM38"/>
    <mergeCell ref="F39:AM39"/>
    <mergeCell ref="F40:AM40"/>
    <mergeCell ref="CM38:CU38"/>
    <mergeCell ref="CV38:DF38"/>
    <mergeCell ref="GV95:HD95"/>
    <mergeCell ref="HE95:HO95"/>
    <mergeCell ref="HP95:IC95"/>
    <mergeCell ref="A96:E96"/>
    <mergeCell ref="F96:AM96"/>
    <mergeCell ref="AN96:AX96"/>
    <mergeCell ref="AY96:BG96"/>
    <mergeCell ref="BH96:BR96"/>
    <mergeCell ref="HP96:IC96"/>
    <mergeCell ref="FG96:FO96"/>
    <mergeCell ref="BS96:CA96"/>
    <mergeCell ref="CB96:CL96"/>
    <mergeCell ref="EJ95:ET95"/>
    <mergeCell ref="EU95:FF95"/>
    <mergeCell ref="FG95:FO95"/>
    <mergeCell ref="FP95:FV95"/>
    <mergeCell ref="EA96:EI96"/>
    <mergeCell ref="EJ96:ET96"/>
    <mergeCell ref="FP96:FV96"/>
    <mergeCell ref="FW95:GH95"/>
    <mergeCell ref="GI95:GT95"/>
    <mergeCell ref="CB95:CL95"/>
    <mergeCell ref="CM95:CU95"/>
    <mergeCell ref="CV95:DF95"/>
    <mergeCell ref="DG95:DO95"/>
    <mergeCell ref="DP95:DZ95"/>
    <mergeCell ref="EA95:EI95"/>
    <mergeCell ref="A95:E95"/>
    <mergeCell ref="F95:AM95"/>
    <mergeCell ref="AN95:AX95"/>
    <mergeCell ref="AY95:BG95"/>
    <mergeCell ref="BH95:BR95"/>
    <mergeCell ref="BS95:CA95"/>
    <mergeCell ref="FP94:FV94"/>
    <mergeCell ref="FW94:GH94"/>
    <mergeCell ref="GI94:GT94"/>
    <mergeCell ref="GV94:HD94"/>
    <mergeCell ref="HE94:HO94"/>
    <mergeCell ref="HP94:IC94"/>
    <mergeCell ref="DG94:DO94"/>
    <mergeCell ref="DP94:DZ94"/>
    <mergeCell ref="EA94:EI94"/>
    <mergeCell ref="EJ94:ET94"/>
    <mergeCell ref="EU94:FF94"/>
    <mergeCell ref="FG94:FO94"/>
    <mergeCell ref="HP93:IC93"/>
    <mergeCell ref="A94:E94"/>
    <mergeCell ref="F94:AM94"/>
    <mergeCell ref="AN94:AX94"/>
    <mergeCell ref="AY94:BG94"/>
    <mergeCell ref="BH94:BR94"/>
    <mergeCell ref="BS94:CA94"/>
    <mergeCell ref="CB94:CL94"/>
    <mergeCell ref="CM94:CU94"/>
    <mergeCell ref="CV94:DF94"/>
    <mergeCell ref="FG93:FO93"/>
    <mergeCell ref="FP93:FV93"/>
    <mergeCell ref="FW93:GH93"/>
    <mergeCell ref="GI93:GT93"/>
    <mergeCell ref="GV93:HD93"/>
    <mergeCell ref="HE93:HO93"/>
    <mergeCell ref="CV93:DF93"/>
    <mergeCell ref="DG93:DO93"/>
    <mergeCell ref="DP93:DZ93"/>
    <mergeCell ref="EA93:EI93"/>
    <mergeCell ref="EJ93:ET93"/>
    <mergeCell ref="EU93:FF93"/>
    <mergeCell ref="HE92:HO92"/>
    <mergeCell ref="HP92:IC92"/>
    <mergeCell ref="A93:E93"/>
    <mergeCell ref="F93:AM93"/>
    <mergeCell ref="AN93:AX93"/>
    <mergeCell ref="AY93:BG93"/>
    <mergeCell ref="BH93:BR93"/>
    <mergeCell ref="BS93:CA93"/>
    <mergeCell ref="CB93:CL93"/>
    <mergeCell ref="CM93:CU93"/>
    <mergeCell ref="EU92:FF92"/>
    <mergeCell ref="FG92:FO92"/>
    <mergeCell ref="FP92:FV92"/>
    <mergeCell ref="FW92:GH92"/>
    <mergeCell ref="GI92:GT92"/>
    <mergeCell ref="GV92:HD92"/>
    <mergeCell ref="CM92:CU92"/>
    <mergeCell ref="CV92:DF92"/>
    <mergeCell ref="DG92:DO92"/>
    <mergeCell ref="DP92:DZ92"/>
    <mergeCell ref="EA92:EI92"/>
    <mergeCell ref="EJ92:ET92"/>
    <mergeCell ref="A92:AM92"/>
    <mergeCell ref="AN92:AX92"/>
    <mergeCell ref="AY92:BG92"/>
    <mergeCell ref="BH92:BR92"/>
    <mergeCell ref="BS92:CA92"/>
    <mergeCell ref="CB92:CL92"/>
    <mergeCell ref="FP91:FV91"/>
    <mergeCell ref="FW91:GH91"/>
    <mergeCell ref="GI91:GT91"/>
    <mergeCell ref="GV91:HD91"/>
    <mergeCell ref="HE91:HO91"/>
    <mergeCell ref="HP91:IC91"/>
    <mergeCell ref="DG91:DO91"/>
    <mergeCell ref="DP91:DZ91"/>
    <mergeCell ref="EA91:EI91"/>
    <mergeCell ref="EJ91:ET91"/>
    <mergeCell ref="EU91:FF91"/>
    <mergeCell ref="FG91:FO91"/>
    <mergeCell ref="HP90:IC90"/>
    <mergeCell ref="A91:E91"/>
    <mergeCell ref="F91:AM91"/>
    <mergeCell ref="AN91:AX91"/>
    <mergeCell ref="AY91:BG91"/>
    <mergeCell ref="BH91:BR91"/>
    <mergeCell ref="BS91:CA91"/>
    <mergeCell ref="CB91:CL91"/>
    <mergeCell ref="CM91:CU91"/>
    <mergeCell ref="CV91:DF91"/>
    <mergeCell ref="FG90:FO90"/>
    <mergeCell ref="FP90:FV90"/>
    <mergeCell ref="FW90:GH90"/>
    <mergeCell ref="GI90:GT90"/>
    <mergeCell ref="GV90:HD90"/>
    <mergeCell ref="HE90:HO90"/>
    <mergeCell ref="CV90:DF90"/>
    <mergeCell ref="DG90:DO90"/>
    <mergeCell ref="DP90:DZ90"/>
    <mergeCell ref="EA90:EI90"/>
    <mergeCell ref="EJ90:ET90"/>
    <mergeCell ref="EU90:FF90"/>
    <mergeCell ref="HE89:HO89"/>
    <mergeCell ref="HP89:IC89"/>
    <mergeCell ref="A90:E90"/>
    <mergeCell ref="F90:AM90"/>
    <mergeCell ref="AN90:AX90"/>
    <mergeCell ref="AY90:BG90"/>
    <mergeCell ref="BH90:BR90"/>
    <mergeCell ref="BS90:CA90"/>
    <mergeCell ref="CB90:CL90"/>
    <mergeCell ref="CM90:CU90"/>
    <mergeCell ref="EU89:FF89"/>
    <mergeCell ref="FG89:FO89"/>
    <mergeCell ref="FP89:FV89"/>
    <mergeCell ref="FW89:GH89"/>
    <mergeCell ref="GI89:GT89"/>
    <mergeCell ref="GV89:HD89"/>
    <mergeCell ref="CM89:CU89"/>
    <mergeCell ref="CV89:DF89"/>
    <mergeCell ref="DG89:DO89"/>
    <mergeCell ref="DP89:DZ89"/>
    <mergeCell ref="EA89:EI89"/>
    <mergeCell ref="EJ89:ET89"/>
    <mergeCell ref="GV88:HD88"/>
    <mergeCell ref="HE88:HO88"/>
    <mergeCell ref="HP88:IC88"/>
    <mergeCell ref="A89:E89"/>
    <mergeCell ref="F89:AM89"/>
    <mergeCell ref="AN89:AX89"/>
    <mergeCell ref="AY89:BG89"/>
    <mergeCell ref="BH89:BR89"/>
    <mergeCell ref="BS89:CA89"/>
    <mergeCell ref="CB89:CL89"/>
    <mergeCell ref="EJ88:ET88"/>
    <mergeCell ref="EU88:FF88"/>
    <mergeCell ref="FG88:FO88"/>
    <mergeCell ref="FP88:FV88"/>
    <mergeCell ref="FW88:GH88"/>
    <mergeCell ref="GI88:GT88"/>
    <mergeCell ref="CB88:CL88"/>
    <mergeCell ref="CM88:CU88"/>
    <mergeCell ref="CV88:DF88"/>
    <mergeCell ref="DG88:DO88"/>
    <mergeCell ref="DP88:DZ88"/>
    <mergeCell ref="EA88:EI88"/>
    <mergeCell ref="A88:E88"/>
    <mergeCell ref="F88:AM88"/>
    <mergeCell ref="AN88:AX88"/>
    <mergeCell ref="AY88:BG88"/>
    <mergeCell ref="BH88:BR88"/>
    <mergeCell ref="BS88:CA88"/>
    <mergeCell ref="FP87:FV87"/>
    <mergeCell ref="FW87:GH87"/>
    <mergeCell ref="GI87:GT87"/>
    <mergeCell ref="GV87:HD87"/>
    <mergeCell ref="HE87:HO87"/>
    <mergeCell ref="HP87:IC87"/>
    <mergeCell ref="DG87:DO87"/>
    <mergeCell ref="DP87:DZ87"/>
    <mergeCell ref="EA87:EI87"/>
    <mergeCell ref="EJ87:ET87"/>
    <mergeCell ref="EU87:FF87"/>
    <mergeCell ref="FG87:FO87"/>
    <mergeCell ref="HP86:IC86"/>
    <mergeCell ref="A87:E87"/>
    <mergeCell ref="F87:AM87"/>
    <mergeCell ref="AN87:AX87"/>
    <mergeCell ref="AY87:BG87"/>
    <mergeCell ref="BH87:BR87"/>
    <mergeCell ref="BS87:CA87"/>
    <mergeCell ref="CB87:CL87"/>
    <mergeCell ref="CM87:CU87"/>
    <mergeCell ref="CV87:DF87"/>
    <mergeCell ref="FG86:FO86"/>
    <mergeCell ref="FP86:FV86"/>
    <mergeCell ref="FW86:GH86"/>
    <mergeCell ref="GI86:GT86"/>
    <mergeCell ref="GV86:HD86"/>
    <mergeCell ref="HE86:HO86"/>
    <mergeCell ref="CV86:DF86"/>
    <mergeCell ref="DG86:DO86"/>
    <mergeCell ref="DP86:DZ86"/>
    <mergeCell ref="EA86:EI86"/>
    <mergeCell ref="EJ86:ET86"/>
    <mergeCell ref="EU86:FF86"/>
    <mergeCell ref="HE85:HO85"/>
    <mergeCell ref="HP85:IC85"/>
    <mergeCell ref="A86:E86"/>
    <mergeCell ref="F86:AM86"/>
    <mergeCell ref="AN86:AX86"/>
    <mergeCell ref="AY86:BG86"/>
    <mergeCell ref="BH86:BR86"/>
    <mergeCell ref="BS86:CA86"/>
    <mergeCell ref="CB86:CL86"/>
    <mergeCell ref="CM86:CU86"/>
    <mergeCell ref="EU85:FF85"/>
    <mergeCell ref="FG85:FO85"/>
    <mergeCell ref="FP85:FV85"/>
    <mergeCell ref="FW85:GH85"/>
    <mergeCell ref="GI85:GT85"/>
    <mergeCell ref="GV85:HD85"/>
    <mergeCell ref="CM85:CU85"/>
    <mergeCell ref="CV85:DF85"/>
    <mergeCell ref="DG85:DO85"/>
    <mergeCell ref="DP85:DZ85"/>
    <mergeCell ref="EA85:EI85"/>
    <mergeCell ref="EJ85:ET85"/>
    <mergeCell ref="GV84:HD84"/>
    <mergeCell ref="HE84:HO84"/>
    <mergeCell ref="HP84:IC84"/>
    <mergeCell ref="A85:E85"/>
    <mergeCell ref="F85:AM85"/>
    <mergeCell ref="AN85:AX85"/>
    <mergeCell ref="AY85:BG85"/>
    <mergeCell ref="BH85:BR85"/>
    <mergeCell ref="BS85:CA85"/>
    <mergeCell ref="CB85:CL85"/>
    <mergeCell ref="EJ84:ET84"/>
    <mergeCell ref="EU84:FF84"/>
    <mergeCell ref="FG84:FO84"/>
    <mergeCell ref="FP84:FV84"/>
    <mergeCell ref="FW84:GH84"/>
    <mergeCell ref="GI84:GT84"/>
    <mergeCell ref="CB84:CL84"/>
    <mergeCell ref="CM84:CU84"/>
    <mergeCell ref="CV84:DF84"/>
    <mergeCell ref="DG84:DO84"/>
    <mergeCell ref="DP84:DZ84"/>
    <mergeCell ref="EA84:EI84"/>
    <mergeCell ref="A84:E84"/>
    <mergeCell ref="F84:AM84"/>
    <mergeCell ref="AN84:AX84"/>
    <mergeCell ref="AY84:BG84"/>
    <mergeCell ref="BH84:BR84"/>
    <mergeCell ref="BS84:CA84"/>
    <mergeCell ref="FP83:FV83"/>
    <mergeCell ref="FW83:GH83"/>
    <mergeCell ref="GI83:GT83"/>
    <mergeCell ref="GV83:HD83"/>
    <mergeCell ref="HE83:HO83"/>
    <mergeCell ref="HP83:IC83"/>
    <mergeCell ref="DG83:DO83"/>
    <mergeCell ref="DP83:DZ83"/>
    <mergeCell ref="EA83:EI83"/>
    <mergeCell ref="EJ83:ET83"/>
    <mergeCell ref="EU83:FF83"/>
    <mergeCell ref="FG83:FO83"/>
    <mergeCell ref="HP82:IC82"/>
    <mergeCell ref="A83:E83"/>
    <mergeCell ref="F83:AM83"/>
    <mergeCell ref="AN83:AX83"/>
    <mergeCell ref="AY83:BG83"/>
    <mergeCell ref="BH83:BR83"/>
    <mergeCell ref="BS83:CA83"/>
    <mergeCell ref="CB83:CL83"/>
    <mergeCell ref="CM83:CU83"/>
    <mergeCell ref="CV83:DF83"/>
    <mergeCell ref="FG82:FO82"/>
    <mergeCell ref="FP82:FV82"/>
    <mergeCell ref="FW82:GH82"/>
    <mergeCell ref="GI82:GT82"/>
    <mergeCell ref="GV82:HD82"/>
    <mergeCell ref="HE82:HO82"/>
    <mergeCell ref="CV82:DF82"/>
    <mergeCell ref="DG82:DO82"/>
    <mergeCell ref="DP82:DZ82"/>
    <mergeCell ref="EA82:EI82"/>
    <mergeCell ref="EJ82:ET82"/>
    <mergeCell ref="EU82:FF82"/>
    <mergeCell ref="HE81:HO81"/>
    <mergeCell ref="HP81:IC81"/>
    <mergeCell ref="A82:E82"/>
    <mergeCell ref="F82:AM82"/>
    <mergeCell ref="AN82:AX82"/>
    <mergeCell ref="AY82:BG82"/>
    <mergeCell ref="BH82:BR82"/>
    <mergeCell ref="BS82:CA82"/>
    <mergeCell ref="CB82:CL82"/>
    <mergeCell ref="CM82:CU82"/>
    <mergeCell ref="EU81:FF81"/>
    <mergeCell ref="FG81:FO81"/>
    <mergeCell ref="FP81:FV81"/>
    <mergeCell ref="FW81:GH81"/>
    <mergeCell ref="GI81:GT81"/>
    <mergeCell ref="GV81:HD81"/>
    <mergeCell ref="CM81:CU81"/>
    <mergeCell ref="CV81:DF81"/>
    <mergeCell ref="DG81:DO81"/>
    <mergeCell ref="DP81:DZ81"/>
    <mergeCell ref="EA81:EI81"/>
    <mergeCell ref="EJ81:ET81"/>
    <mergeCell ref="GV80:HD80"/>
    <mergeCell ref="HE80:HO80"/>
    <mergeCell ref="HP80:IC80"/>
    <mergeCell ref="A81:E81"/>
    <mergeCell ref="F81:AM81"/>
    <mergeCell ref="AN81:AX81"/>
    <mergeCell ref="AY81:BG81"/>
    <mergeCell ref="BH81:BR81"/>
    <mergeCell ref="BS81:CA81"/>
    <mergeCell ref="CB81:CL81"/>
    <mergeCell ref="EJ80:ET80"/>
    <mergeCell ref="EU80:FF80"/>
    <mergeCell ref="FG80:FO80"/>
    <mergeCell ref="FP80:FV80"/>
    <mergeCell ref="FW80:GH80"/>
    <mergeCell ref="GI80:GT80"/>
    <mergeCell ref="CB80:CL80"/>
    <mergeCell ref="CM80:CU80"/>
    <mergeCell ref="CV80:DF80"/>
    <mergeCell ref="DG80:DO80"/>
    <mergeCell ref="DP80:DZ80"/>
    <mergeCell ref="EA80:EI80"/>
    <mergeCell ref="A80:E80"/>
    <mergeCell ref="F80:AM80"/>
    <mergeCell ref="AN80:AX80"/>
    <mergeCell ref="AY80:BG80"/>
    <mergeCell ref="BH80:BR80"/>
    <mergeCell ref="BS80:CA80"/>
    <mergeCell ref="FP79:FV79"/>
    <mergeCell ref="FW79:GH79"/>
    <mergeCell ref="GI79:GT79"/>
    <mergeCell ref="GV79:HD79"/>
    <mergeCell ref="HE79:HO79"/>
    <mergeCell ref="HP79:IC79"/>
    <mergeCell ref="DG79:DO79"/>
    <mergeCell ref="DP79:DZ79"/>
    <mergeCell ref="EA79:EI79"/>
    <mergeCell ref="EJ79:ET79"/>
    <mergeCell ref="EU79:FF79"/>
    <mergeCell ref="FG79:FO79"/>
    <mergeCell ref="HP78:IC78"/>
    <mergeCell ref="A79:E79"/>
    <mergeCell ref="F79:AM79"/>
    <mergeCell ref="AN79:AX79"/>
    <mergeCell ref="AY79:BG79"/>
    <mergeCell ref="BH79:BR79"/>
    <mergeCell ref="BS79:CA79"/>
    <mergeCell ref="CB79:CL79"/>
    <mergeCell ref="CM79:CU79"/>
    <mergeCell ref="CV79:DF79"/>
    <mergeCell ref="FG78:FO78"/>
    <mergeCell ref="FP78:FV78"/>
    <mergeCell ref="FW78:GH78"/>
    <mergeCell ref="GI78:GT78"/>
    <mergeCell ref="GV78:HD78"/>
    <mergeCell ref="HE78:HO78"/>
    <mergeCell ref="CV78:DF78"/>
    <mergeCell ref="DG78:DO78"/>
    <mergeCell ref="DP78:DZ78"/>
    <mergeCell ref="EA78:EI78"/>
    <mergeCell ref="EJ78:ET78"/>
    <mergeCell ref="EU78:FF78"/>
    <mergeCell ref="HE77:HO77"/>
    <mergeCell ref="HP77:IC77"/>
    <mergeCell ref="A78:E78"/>
    <mergeCell ref="F78:AM78"/>
    <mergeCell ref="AN78:AX78"/>
    <mergeCell ref="AY78:BG78"/>
    <mergeCell ref="BH78:BR78"/>
    <mergeCell ref="BS78:CA78"/>
    <mergeCell ref="CB78:CL78"/>
    <mergeCell ref="CM78:CU78"/>
    <mergeCell ref="EU77:FF77"/>
    <mergeCell ref="FG77:FO77"/>
    <mergeCell ref="FP77:FV77"/>
    <mergeCell ref="FW77:GH77"/>
    <mergeCell ref="GI77:GT77"/>
    <mergeCell ref="GV77:HD77"/>
    <mergeCell ref="CM77:CU77"/>
    <mergeCell ref="CV77:DF77"/>
    <mergeCell ref="DG77:DO77"/>
    <mergeCell ref="DP77:DZ77"/>
    <mergeCell ref="EA77:EI77"/>
    <mergeCell ref="EJ77:ET77"/>
    <mergeCell ref="A77:E77"/>
    <mergeCell ref="F77:AM77"/>
    <mergeCell ref="AN77:AX77"/>
    <mergeCell ref="AY77:BG77"/>
    <mergeCell ref="BH77:BR77"/>
    <mergeCell ref="BS77:CA77"/>
    <mergeCell ref="CB77:CL77"/>
    <mergeCell ref="GI75:GT75"/>
    <mergeCell ref="GV76:HD76"/>
    <mergeCell ref="FP49:FV49"/>
    <mergeCell ref="FW49:GH49"/>
    <mergeCell ref="GI49:GT49"/>
    <mergeCell ref="FW75:GH75"/>
    <mergeCell ref="GV75:HD75"/>
    <mergeCell ref="DG76:DO76"/>
    <mergeCell ref="EA70:EI70"/>
    <mergeCell ref="DP76:DZ76"/>
    <mergeCell ref="EA76:EI76"/>
    <mergeCell ref="EJ76:ET76"/>
    <mergeCell ref="FP75:FV75"/>
    <mergeCell ref="CM76:CU76"/>
    <mergeCell ref="CV76:DF76"/>
    <mergeCell ref="EJ75:ET75"/>
    <mergeCell ref="EU75:FF75"/>
    <mergeCell ref="HP76:IC76"/>
    <mergeCell ref="EU76:FF76"/>
    <mergeCell ref="FG76:FO76"/>
    <mergeCell ref="FP76:FV76"/>
    <mergeCell ref="FW76:GH76"/>
    <mergeCell ref="GI76:GT76"/>
    <mergeCell ref="HE76:HO76"/>
    <mergeCell ref="HE75:HO75"/>
    <mergeCell ref="HP75:IC75"/>
    <mergeCell ref="FG75:FO75"/>
    <mergeCell ref="EA75:EI75"/>
    <mergeCell ref="A76:E76"/>
    <mergeCell ref="F76:AM76"/>
    <mergeCell ref="AN76:AX76"/>
    <mergeCell ref="AY76:BG76"/>
    <mergeCell ref="BH76:BR76"/>
    <mergeCell ref="A75:E75"/>
    <mergeCell ref="F75:AM75"/>
    <mergeCell ref="AN75:AX75"/>
    <mergeCell ref="AY75:BG75"/>
    <mergeCell ref="BH75:BR75"/>
    <mergeCell ref="BS75:CA75"/>
    <mergeCell ref="HE74:HO74"/>
    <mergeCell ref="CV74:DF74"/>
    <mergeCell ref="DG74:DO74"/>
    <mergeCell ref="DP74:DZ74"/>
    <mergeCell ref="EA74:EI74"/>
    <mergeCell ref="HP74:IC74"/>
    <mergeCell ref="EU74:FF74"/>
    <mergeCell ref="FG74:FO74"/>
    <mergeCell ref="FP74:FV74"/>
    <mergeCell ref="FW74:GH74"/>
    <mergeCell ref="GI74:GT74"/>
    <mergeCell ref="GV74:HD74"/>
    <mergeCell ref="EJ74:ET74"/>
    <mergeCell ref="CB75:CL75"/>
    <mergeCell ref="CM75:CU75"/>
    <mergeCell ref="CV75:DF75"/>
    <mergeCell ref="DG75:DO75"/>
    <mergeCell ref="DP75:DZ75"/>
    <mergeCell ref="A74:E74"/>
    <mergeCell ref="F74:AM74"/>
    <mergeCell ref="AN74:AX74"/>
    <mergeCell ref="AY74:BG74"/>
    <mergeCell ref="BH74:BR74"/>
    <mergeCell ref="DG21:DO21"/>
    <mergeCell ref="AN70:AX70"/>
    <mergeCell ref="AY70:BG70"/>
    <mergeCell ref="BH70:BR70"/>
    <mergeCell ref="AN49:AX49"/>
    <mergeCell ref="DP21:DZ21"/>
    <mergeCell ref="EA21:EI21"/>
    <mergeCell ref="EJ21:ET21"/>
    <mergeCell ref="F73:AM73"/>
    <mergeCell ref="HE16:HO16"/>
    <mergeCell ref="FG21:FO21"/>
    <mergeCell ref="EU21:FF21"/>
    <mergeCell ref="CB21:CL21"/>
    <mergeCell ref="CM21:CU21"/>
    <mergeCell ref="CV21:DF21"/>
    <mergeCell ref="FP21:FV21"/>
    <mergeCell ref="FW21:GH21"/>
    <mergeCell ref="CM16:CU16"/>
    <mergeCell ref="AY16:BG16"/>
    <mergeCell ref="GI21:GT21"/>
    <mergeCell ref="FW16:GH16"/>
    <mergeCell ref="GI16:GT16"/>
    <mergeCell ref="FP16:FV16"/>
    <mergeCell ref="EU16:FF16"/>
    <mergeCell ref="FG16:FO16"/>
    <mergeCell ref="FP15:FV15"/>
    <mergeCell ref="EJ15:ET15"/>
    <mergeCell ref="F21:AM21"/>
    <mergeCell ref="AN21:AX21"/>
    <mergeCell ref="AY21:BG21"/>
    <mergeCell ref="BH21:BR21"/>
    <mergeCell ref="BS21:CA21"/>
    <mergeCell ref="EJ16:ET16"/>
    <mergeCell ref="F16:AM16"/>
    <mergeCell ref="AN16:AX16"/>
    <mergeCell ref="HP15:IC15"/>
    <mergeCell ref="HE14:HK14"/>
    <mergeCell ref="CV15:DF15"/>
    <mergeCell ref="CV16:DF16"/>
    <mergeCell ref="DG16:DO16"/>
    <mergeCell ref="DP16:DZ16"/>
    <mergeCell ref="EA16:EI16"/>
    <mergeCell ref="DG15:DO15"/>
    <mergeCell ref="GI15:GT15"/>
    <mergeCell ref="GV15:HD15"/>
    <mergeCell ref="BH16:BR16"/>
    <mergeCell ref="BS16:CA16"/>
    <mergeCell ref="CB16:CL16"/>
    <mergeCell ref="HP13:IC13"/>
    <mergeCell ref="GI14:GT14"/>
    <mergeCell ref="GV13:HD13"/>
    <mergeCell ref="EJ13:ET13"/>
    <mergeCell ref="EU13:FF13"/>
    <mergeCell ref="BS14:CA14"/>
    <mergeCell ref="EU14:FF14"/>
    <mergeCell ref="HP14:IC14"/>
    <mergeCell ref="FP14:FV14"/>
    <mergeCell ref="FW14:GH14"/>
    <mergeCell ref="GV14:HD14"/>
    <mergeCell ref="A15:E15"/>
    <mergeCell ref="F15:AM15"/>
    <mergeCell ref="AN15:AX15"/>
    <mergeCell ref="DP15:DZ15"/>
    <mergeCell ref="EU15:FF15"/>
    <mergeCell ref="FG14:FO14"/>
    <mergeCell ref="GI13:GT13"/>
    <mergeCell ref="CV13:DF13"/>
    <mergeCell ref="DG13:DO13"/>
    <mergeCell ref="DP13:DZ13"/>
    <mergeCell ref="EA13:EI13"/>
    <mergeCell ref="A14:E14"/>
    <mergeCell ref="F14:AM14"/>
    <mergeCell ref="AN14:AX14"/>
    <mergeCell ref="AY14:BG14"/>
    <mergeCell ref="DP14:DZ14"/>
    <mergeCell ref="CB15:CL15"/>
    <mergeCell ref="CM15:CU15"/>
    <mergeCell ref="AY15:BG15"/>
    <mergeCell ref="BH15:BR15"/>
    <mergeCell ref="BS15:CA15"/>
    <mergeCell ref="BH14:BR14"/>
    <mergeCell ref="EA15:EI15"/>
    <mergeCell ref="FW15:GH15"/>
    <mergeCell ref="FG15:FO15"/>
    <mergeCell ref="CB13:CL13"/>
    <mergeCell ref="FG13:FO13"/>
    <mergeCell ref="FP13:FV13"/>
    <mergeCell ref="FW13:GH13"/>
    <mergeCell ref="EA14:EI14"/>
    <mergeCell ref="EJ14:ET14"/>
    <mergeCell ref="CM13:CU13"/>
    <mergeCell ref="A13:E13"/>
    <mergeCell ref="F13:AM13"/>
    <mergeCell ref="AN13:AX13"/>
    <mergeCell ref="AY13:BG13"/>
    <mergeCell ref="BH13:BR13"/>
    <mergeCell ref="BS13:CA13"/>
    <mergeCell ref="CM11:CU11"/>
    <mergeCell ref="CV11:DF11"/>
    <mergeCell ref="DG11:DO11"/>
    <mergeCell ref="DP11:DZ11"/>
    <mergeCell ref="FW11:GH11"/>
    <mergeCell ref="HE11:HO11"/>
    <mergeCell ref="EU9:FF11"/>
    <mergeCell ref="FG9:GT9"/>
    <mergeCell ref="EJ11:ET11"/>
    <mergeCell ref="FW10:GT10"/>
    <mergeCell ref="HP9:IC11"/>
    <mergeCell ref="AY10:BR10"/>
    <mergeCell ref="BS10:CL10"/>
    <mergeCell ref="CM10:DF10"/>
    <mergeCell ref="DG10:DZ10"/>
    <mergeCell ref="EA10:ET10"/>
    <mergeCell ref="FG10:FO11"/>
    <mergeCell ref="FP10:FV11"/>
    <mergeCell ref="EA11:EI11"/>
    <mergeCell ref="AY11:BG11"/>
    <mergeCell ref="GI11:GT11"/>
    <mergeCell ref="BH11:BR11"/>
    <mergeCell ref="BS11:CA11"/>
    <mergeCell ref="CB11:CL11"/>
    <mergeCell ref="BS76:CA76"/>
    <mergeCell ref="CB76:CL76"/>
    <mergeCell ref="BS53:CA53"/>
    <mergeCell ref="CB53:CL53"/>
    <mergeCell ref="BH49:BR49"/>
    <mergeCell ref="CM74:CU74"/>
    <mergeCell ref="A6:IC7"/>
    <mergeCell ref="A9:E11"/>
    <mergeCell ref="F9:AM11"/>
    <mergeCell ref="AN9:AX11"/>
    <mergeCell ref="AY9:ET9"/>
    <mergeCell ref="DP45:DZ45"/>
    <mergeCell ref="EA45:EI45"/>
    <mergeCell ref="BS45:CA45"/>
    <mergeCell ref="CB45:CL45"/>
    <mergeCell ref="GI45:GT45"/>
    <mergeCell ref="BS74:CA74"/>
    <mergeCell ref="CB74:CL74"/>
    <mergeCell ref="DG49:DO49"/>
    <mergeCell ref="DG70:DO70"/>
    <mergeCell ref="DP70:DZ70"/>
    <mergeCell ref="A42:E44"/>
    <mergeCell ref="A45:E48"/>
    <mergeCell ref="F54:AM54"/>
    <mergeCell ref="F56:AM56"/>
    <mergeCell ref="F59:AM59"/>
    <mergeCell ref="F60:AM60"/>
    <mergeCell ref="A58:E69"/>
    <mergeCell ref="F66:AM66"/>
    <mergeCell ref="F67:AM67"/>
    <mergeCell ref="F68:AM68"/>
    <mergeCell ref="DG53:DO53"/>
    <mergeCell ref="AY53:BG53"/>
    <mergeCell ref="BH53:BR53"/>
    <mergeCell ref="F57:AM57"/>
    <mergeCell ref="CM53:CU53"/>
    <mergeCell ref="DP53:DZ53"/>
    <mergeCell ref="AN45:AX45"/>
    <mergeCell ref="FP45:FV45"/>
    <mergeCell ref="FG70:FO70"/>
    <mergeCell ref="A121:BX121"/>
    <mergeCell ref="A119:DZ119"/>
    <mergeCell ref="CM45:CU45"/>
    <mergeCell ref="CV45:DF45"/>
    <mergeCell ref="DG45:DO45"/>
    <mergeCell ref="AN53:AX53"/>
    <mergeCell ref="CV53:DF53"/>
    <mergeCell ref="A53:E56"/>
    <mergeCell ref="F53:AM53"/>
    <mergeCell ref="BH57:BR57"/>
    <mergeCell ref="HP53:IC53"/>
    <mergeCell ref="EA53:EI53"/>
    <mergeCell ref="EJ53:ET53"/>
    <mergeCell ref="EU53:FF53"/>
    <mergeCell ref="FG53:FO53"/>
    <mergeCell ref="FP53:FV53"/>
    <mergeCell ref="HE53:HM53"/>
    <mergeCell ref="FW53:GH53"/>
    <mergeCell ref="GI53:GT53"/>
    <mergeCell ref="GU9:HO9"/>
    <mergeCell ref="GU10:HO10"/>
    <mergeCell ref="GU11:HD11"/>
    <mergeCell ref="GV12:HD12"/>
    <mergeCell ref="HE12:HK12"/>
    <mergeCell ref="HL12:HO12"/>
    <mergeCell ref="FW45:GH45"/>
  </mergeCells>
  <printOptions horizontalCentered="1"/>
  <pageMargins left="0.62992125984251968" right="0.23622047244094491" top="0.74803149606299213" bottom="0.35433070866141736" header="0.31496062992125984" footer="0.31496062992125984"/>
  <pageSetup paperSize="8" scale="47" fitToHeight="3" orientation="landscape" horizontalDpi="1200" r:id="rId1"/>
  <rowBreaks count="2" manualBreakCount="2">
    <brk id="56" max="16383" man="1"/>
    <brk id="8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262"/>
  <sheetViews>
    <sheetView topLeftCell="A121" workbookViewId="0">
      <selection activeCell="M151" sqref="M151"/>
    </sheetView>
  </sheetViews>
  <sheetFormatPr defaultRowHeight="12.75" outlineLevelRow="2" outlineLevelCol="1" x14ac:dyDescent="0.2"/>
  <cols>
    <col min="1" max="1" width="3.28515625" style="582" customWidth="1"/>
    <col min="2" max="2" width="9" style="583" customWidth="1"/>
    <col min="3" max="3" width="34.28515625" style="584" customWidth="1"/>
    <col min="4" max="4" width="7.7109375" style="585" customWidth="1"/>
    <col min="5" max="5" width="16.42578125" style="751" customWidth="1"/>
    <col min="6" max="6" width="7.28515625" style="586" customWidth="1"/>
    <col min="7" max="9" width="6.7109375" style="586" customWidth="1"/>
    <col min="10" max="10" width="7.7109375" style="586" customWidth="1"/>
    <col min="11" max="11" width="7.28515625" style="586" customWidth="1"/>
    <col min="12" max="16" width="6.7109375" style="586" customWidth="1"/>
    <col min="17" max="17" width="5.7109375" style="567" customWidth="1" outlineLevel="1"/>
    <col min="18" max="16384" width="9.140625" style="567"/>
  </cols>
  <sheetData>
    <row r="1" spans="1:52" outlineLevel="2" x14ac:dyDescent="0.2">
      <c r="A1" s="566" t="s">
        <v>304</v>
      </c>
      <c r="B1" s="568"/>
      <c r="C1" s="562"/>
      <c r="D1" s="563"/>
      <c r="E1" s="563"/>
      <c r="F1" s="565"/>
      <c r="G1" s="565"/>
      <c r="H1" s="565"/>
      <c r="I1" s="565"/>
      <c r="J1" s="565"/>
      <c r="K1" s="565"/>
      <c r="L1" s="565"/>
      <c r="M1" s="566" t="s">
        <v>305</v>
      </c>
      <c r="N1" s="565"/>
      <c r="O1" s="565"/>
      <c r="P1" s="565"/>
    </row>
    <row r="2" spans="1:52" outlineLevel="1" x14ac:dyDescent="0.2">
      <c r="A2" s="569" t="s">
        <v>306</v>
      </c>
      <c r="B2" s="568"/>
      <c r="C2" s="562"/>
      <c r="D2" s="563"/>
      <c r="E2" s="563"/>
      <c r="F2" s="565"/>
      <c r="G2" s="565"/>
      <c r="H2" s="565"/>
      <c r="I2" s="565"/>
      <c r="J2" s="565"/>
      <c r="K2" s="565"/>
      <c r="L2" s="565"/>
      <c r="M2" s="569" t="s">
        <v>472</v>
      </c>
      <c r="N2" s="565"/>
      <c r="O2" s="565"/>
      <c r="P2" s="565"/>
    </row>
    <row r="3" spans="1:52" outlineLevel="1" x14ac:dyDescent="0.2">
      <c r="A3" s="569"/>
      <c r="B3" s="568"/>
      <c r="C3" s="562"/>
      <c r="D3" s="563"/>
      <c r="E3" s="563"/>
      <c r="F3" s="565"/>
      <c r="G3" s="565"/>
      <c r="H3" s="565"/>
      <c r="I3" s="565"/>
      <c r="J3" s="565"/>
      <c r="K3" s="565"/>
      <c r="L3" s="565"/>
      <c r="M3" s="569"/>
      <c r="N3" s="565"/>
      <c r="O3" s="565"/>
      <c r="P3" s="565"/>
    </row>
    <row r="4" spans="1:52" outlineLevel="1" x14ac:dyDescent="0.2">
      <c r="A4" s="569" t="s">
        <v>307</v>
      </c>
      <c r="B4" s="568"/>
      <c r="C4" s="562"/>
      <c r="D4" s="563"/>
      <c r="E4" s="563"/>
      <c r="F4" s="565"/>
      <c r="G4" s="565"/>
      <c r="H4" s="565"/>
      <c r="I4" s="565"/>
      <c r="J4" s="565"/>
      <c r="K4" s="565"/>
      <c r="L4" s="565"/>
      <c r="M4" s="569" t="s">
        <v>528</v>
      </c>
      <c r="N4" s="565"/>
      <c r="O4" s="565"/>
      <c r="P4" s="565"/>
    </row>
    <row r="5" spans="1:52" outlineLevel="1" x14ac:dyDescent="0.2">
      <c r="A5" s="569" t="s">
        <v>474</v>
      </c>
      <c r="B5" s="568"/>
      <c r="C5" s="562"/>
      <c r="D5" s="563"/>
      <c r="E5" s="563"/>
      <c r="F5" s="565"/>
      <c r="G5" s="565"/>
      <c r="H5" s="565"/>
      <c r="I5" s="565"/>
      <c r="J5" s="565"/>
      <c r="K5" s="565"/>
      <c r="L5" s="565"/>
      <c r="M5" s="569" t="s">
        <v>475</v>
      </c>
      <c r="N5" s="565"/>
      <c r="O5" s="565"/>
      <c r="P5" s="565"/>
    </row>
    <row r="6" spans="1:52" x14ac:dyDescent="0.2">
      <c r="A6" s="564"/>
      <c r="B6" s="568"/>
      <c r="C6" s="563"/>
      <c r="D6" s="567"/>
      <c r="E6" s="565"/>
      <c r="F6" s="565"/>
      <c r="G6" s="564"/>
      <c r="H6" s="565"/>
      <c r="I6" s="571"/>
      <c r="J6" s="565"/>
      <c r="K6" s="565"/>
      <c r="L6" s="565"/>
      <c r="M6" s="565"/>
      <c r="N6" s="565"/>
      <c r="O6" s="565"/>
      <c r="P6" s="565"/>
    </row>
    <row r="7" spans="1:52" x14ac:dyDescent="0.2">
      <c r="A7" s="564"/>
      <c r="B7" s="568"/>
      <c r="C7" s="563"/>
      <c r="D7" s="572"/>
      <c r="E7" s="573"/>
      <c r="F7" s="573"/>
      <c r="G7" s="574" t="s">
        <v>308</v>
      </c>
      <c r="H7" s="574"/>
      <c r="I7" s="577"/>
      <c r="J7" s="570"/>
      <c r="K7" s="565"/>
      <c r="L7" s="565"/>
      <c r="M7" s="565"/>
      <c r="N7" s="565"/>
      <c r="O7" s="565"/>
      <c r="P7" s="565"/>
    </row>
    <row r="8" spans="1:52" x14ac:dyDescent="0.2">
      <c r="A8" s="564"/>
      <c r="B8" s="568"/>
      <c r="C8" s="563"/>
      <c r="D8" s="567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</row>
    <row r="9" spans="1:52" x14ac:dyDescent="0.2">
      <c r="A9" s="564"/>
      <c r="B9" s="568"/>
      <c r="C9" s="563"/>
      <c r="D9" s="567"/>
      <c r="E9" s="565"/>
      <c r="F9" s="565"/>
      <c r="G9" s="575" t="s">
        <v>433</v>
      </c>
      <c r="H9" s="575"/>
      <c r="I9" s="575"/>
      <c r="J9" s="565"/>
      <c r="K9" s="565"/>
      <c r="L9" s="565"/>
      <c r="M9" s="565"/>
      <c r="N9" s="565"/>
      <c r="O9" s="565"/>
      <c r="P9" s="565"/>
    </row>
    <row r="10" spans="1:52" x14ac:dyDescent="0.2">
      <c r="A10" s="564"/>
      <c r="B10" s="568"/>
      <c r="C10" s="563"/>
      <c r="D10" s="567"/>
      <c r="E10" s="565"/>
      <c r="F10" s="565"/>
      <c r="G10" s="564" t="s">
        <v>310</v>
      </c>
      <c r="H10" s="564"/>
      <c r="I10" s="564"/>
      <c r="J10" s="565"/>
      <c r="K10" s="565"/>
      <c r="L10" s="565"/>
      <c r="M10" s="565"/>
      <c r="N10" s="565"/>
      <c r="O10" s="565"/>
      <c r="P10" s="565"/>
    </row>
    <row r="11" spans="1:52" x14ac:dyDescent="0.2">
      <c r="A11" s="564"/>
      <c r="B11" s="568"/>
      <c r="C11" s="563"/>
      <c r="D11" s="567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</row>
    <row r="12" spans="1:52" ht="63" customHeight="1" x14ac:dyDescent="0.2">
      <c r="A12" s="564"/>
      <c r="B12" s="568"/>
      <c r="C12" s="576" t="s">
        <v>311</v>
      </c>
      <c r="D12" s="1398" t="s">
        <v>543</v>
      </c>
      <c r="E12" s="1398"/>
      <c r="F12" s="1398"/>
      <c r="G12" s="1398"/>
      <c r="H12" s="1398"/>
      <c r="I12" s="1398"/>
      <c r="J12" s="1398"/>
      <c r="K12" s="1398"/>
      <c r="L12" s="1398"/>
      <c r="M12" s="1398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</row>
    <row r="13" spans="1:52" x14ac:dyDescent="0.2">
      <c r="A13" s="564"/>
      <c r="B13" s="568"/>
      <c r="C13" s="563"/>
      <c r="D13" s="606"/>
      <c r="E13" s="573"/>
      <c r="F13" s="573"/>
      <c r="G13" s="574" t="s">
        <v>312</v>
      </c>
      <c r="H13" s="574"/>
      <c r="I13" s="574"/>
      <c r="J13" s="573"/>
      <c r="K13" s="570"/>
      <c r="L13" s="565"/>
      <c r="M13" s="565"/>
      <c r="N13" s="565"/>
      <c r="O13" s="565"/>
      <c r="P13" s="565"/>
    </row>
    <row r="14" spans="1:52" x14ac:dyDescent="0.2">
      <c r="A14" s="578"/>
      <c r="B14" s="579"/>
      <c r="C14" s="563"/>
      <c r="D14" s="567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</row>
    <row r="15" spans="1:52" x14ac:dyDescent="0.2">
      <c r="A15" s="564"/>
      <c r="B15" s="568"/>
      <c r="C15" s="563"/>
      <c r="D15" s="580" t="s">
        <v>313</v>
      </c>
      <c r="E15" s="565"/>
      <c r="F15" s="565"/>
      <c r="G15" s="565"/>
      <c r="H15" s="580"/>
      <c r="I15" s="580"/>
      <c r="J15" s="580"/>
      <c r="K15" s="565"/>
      <c r="L15" s="565"/>
      <c r="M15" s="565"/>
      <c r="N15" s="565"/>
      <c r="O15" s="565"/>
      <c r="P15" s="565"/>
      <c r="Q15" s="565"/>
    </row>
    <row r="16" spans="1:52" x14ac:dyDescent="0.2">
      <c r="A16" s="564"/>
      <c r="B16" s="568"/>
      <c r="C16" s="563"/>
      <c r="D16" s="580" t="s">
        <v>314</v>
      </c>
      <c r="E16" s="565"/>
      <c r="F16" s="565"/>
      <c r="G16" s="565"/>
      <c r="H16" s="580"/>
      <c r="I16" s="580"/>
      <c r="J16" s="1399" t="s">
        <v>544</v>
      </c>
      <c r="K16" s="1400"/>
      <c r="L16" s="569" t="s">
        <v>315</v>
      </c>
      <c r="M16" s="565"/>
      <c r="N16" s="565"/>
      <c r="O16" s="565"/>
      <c r="P16" s="565"/>
    </row>
    <row r="17" spans="1:17" outlineLevel="1" x14ac:dyDescent="0.2">
      <c r="A17" s="564"/>
      <c r="B17" s="568"/>
      <c r="C17" s="563"/>
      <c r="D17" s="580" t="s">
        <v>316</v>
      </c>
      <c r="E17" s="565"/>
      <c r="F17" s="565"/>
      <c r="G17" s="565"/>
      <c r="H17" s="580"/>
      <c r="I17" s="580"/>
      <c r="J17" s="1399" t="s">
        <v>545</v>
      </c>
      <c r="K17" s="1400"/>
      <c r="L17" s="569" t="s">
        <v>315</v>
      </c>
      <c r="M17" s="565"/>
      <c r="N17" s="565"/>
      <c r="O17" s="565"/>
      <c r="P17" s="565"/>
    </row>
    <row r="18" spans="1:17" outlineLevel="1" x14ac:dyDescent="0.2">
      <c r="A18" s="564"/>
      <c r="B18" s="568"/>
      <c r="C18" s="563"/>
      <c r="D18" s="580" t="s">
        <v>317</v>
      </c>
      <c r="E18" s="565"/>
      <c r="F18" s="565"/>
      <c r="G18" s="565"/>
      <c r="H18" s="580"/>
      <c r="I18" s="580"/>
      <c r="J18" s="1399" t="s">
        <v>546</v>
      </c>
      <c r="K18" s="1400"/>
      <c r="L18" s="569" t="s">
        <v>315</v>
      </c>
      <c r="M18" s="565"/>
      <c r="N18" s="565"/>
      <c r="O18" s="565"/>
      <c r="P18" s="565"/>
    </row>
    <row r="19" spans="1:17" outlineLevel="1" x14ac:dyDescent="0.2">
      <c r="A19" s="564"/>
      <c r="B19" s="568"/>
      <c r="C19" s="563"/>
      <c r="D19" s="580" t="s">
        <v>318</v>
      </c>
      <c r="E19" s="565"/>
      <c r="F19" s="565"/>
      <c r="G19" s="565"/>
      <c r="H19" s="580"/>
      <c r="I19" s="580"/>
      <c r="J19" s="1399" t="s">
        <v>481</v>
      </c>
      <c r="K19" s="1400"/>
      <c r="L19" s="569" t="s">
        <v>315</v>
      </c>
      <c r="M19" s="565"/>
      <c r="N19" s="565"/>
      <c r="O19" s="565"/>
      <c r="P19" s="565"/>
    </row>
    <row r="20" spans="1:17" x14ac:dyDescent="0.2">
      <c r="A20" s="564"/>
      <c r="B20" s="568"/>
      <c r="C20" s="563"/>
      <c r="D20" s="580" t="s">
        <v>482</v>
      </c>
      <c r="E20" s="565"/>
      <c r="F20" s="565"/>
      <c r="G20" s="565"/>
      <c r="H20" s="580"/>
      <c r="I20" s="580"/>
      <c r="J20" s="1399" t="s">
        <v>547</v>
      </c>
      <c r="K20" s="1400"/>
      <c r="L20" s="569" t="s">
        <v>315</v>
      </c>
      <c r="M20" s="565"/>
      <c r="N20" s="565"/>
      <c r="O20" s="565"/>
      <c r="P20" s="565"/>
    </row>
    <row r="21" spans="1:17" outlineLevel="1" x14ac:dyDescent="0.2">
      <c r="A21" s="564"/>
      <c r="B21" s="568"/>
      <c r="C21" s="563"/>
      <c r="D21" s="580" t="s">
        <v>319</v>
      </c>
      <c r="E21" s="565"/>
      <c r="F21" s="565"/>
      <c r="G21" s="565"/>
      <c r="H21" s="580"/>
      <c r="I21" s="580"/>
      <c r="J21" s="1399" t="s">
        <v>548</v>
      </c>
      <c r="K21" s="1400"/>
      <c r="L21" s="569" t="s">
        <v>320</v>
      </c>
      <c r="M21" s="565"/>
      <c r="N21" s="565"/>
      <c r="O21" s="565"/>
      <c r="P21" s="565"/>
    </row>
    <row r="22" spans="1:17" x14ac:dyDescent="0.2">
      <c r="A22" s="564"/>
      <c r="B22" s="568"/>
      <c r="C22" s="563"/>
      <c r="D22" s="581" t="s">
        <v>485</v>
      </c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</row>
    <row r="25" spans="1:17" ht="19.5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401"/>
      <c r="L25" s="1401"/>
      <c r="M25" s="1401"/>
      <c r="N25" s="1401"/>
      <c r="O25" s="1392" t="s">
        <v>328</v>
      </c>
      <c r="P25" s="1392" t="s">
        <v>329</v>
      </c>
      <c r="Q25" s="1397" t="s">
        <v>486</v>
      </c>
    </row>
    <row r="26" spans="1:17" ht="18.75" customHeight="1" x14ac:dyDescent="0.2">
      <c r="A26" s="1393"/>
      <c r="B26" s="1395"/>
      <c r="C26" s="1396"/>
      <c r="D26" s="1392"/>
      <c r="E26" s="1392"/>
      <c r="F26" s="1392" t="s">
        <v>330</v>
      </c>
      <c r="G26" s="1392" t="s">
        <v>331</v>
      </c>
      <c r="H26" s="1393"/>
      <c r="I26" s="1393"/>
      <c r="J26" s="1392" t="s">
        <v>487</v>
      </c>
      <c r="K26" s="1392" t="s">
        <v>330</v>
      </c>
      <c r="L26" s="1392" t="s">
        <v>331</v>
      </c>
      <c r="M26" s="1393"/>
      <c r="N26" s="1393"/>
      <c r="O26" s="1392"/>
      <c r="P26" s="1392"/>
      <c r="Q26" s="1397"/>
    </row>
    <row r="27" spans="1:17" ht="22.5" customHeight="1" x14ac:dyDescent="0.2">
      <c r="A27" s="1393"/>
      <c r="B27" s="1395"/>
      <c r="C27" s="1396"/>
      <c r="D27" s="1392"/>
      <c r="E27" s="1392"/>
      <c r="F27" s="1393"/>
      <c r="G27" s="587" t="s">
        <v>332</v>
      </c>
      <c r="H27" s="587" t="s">
        <v>333</v>
      </c>
      <c r="I27" s="587" t="s">
        <v>334</v>
      </c>
      <c r="J27" s="1396"/>
      <c r="K27" s="1393"/>
      <c r="L27" s="587" t="s">
        <v>332</v>
      </c>
      <c r="M27" s="587" t="s">
        <v>333</v>
      </c>
      <c r="N27" s="587" t="s">
        <v>334</v>
      </c>
      <c r="O27" s="1392"/>
      <c r="P27" s="1392"/>
      <c r="Q27" s="1397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3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335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108" x14ac:dyDescent="0.2">
      <c r="A30" s="590">
        <v>1</v>
      </c>
      <c r="B30" s="591" t="s">
        <v>358</v>
      </c>
      <c r="C30" s="592" t="s">
        <v>549</v>
      </c>
      <c r="D30" s="593" t="s">
        <v>357</v>
      </c>
      <c r="E30" s="597">
        <v>0.12</v>
      </c>
      <c r="F30" s="595">
        <v>520.08000000000004</v>
      </c>
      <c r="G30" s="595">
        <v>103.51</v>
      </c>
      <c r="H30" s="595">
        <v>416.57</v>
      </c>
      <c r="I30" s="595">
        <v>32.31</v>
      </c>
      <c r="J30" s="596"/>
      <c r="K30" s="596">
        <v>62</v>
      </c>
      <c r="L30" s="596">
        <v>12</v>
      </c>
      <c r="M30" s="596">
        <v>50</v>
      </c>
      <c r="N30" s="596">
        <v>4</v>
      </c>
      <c r="O30" s="596">
        <v>9.35</v>
      </c>
      <c r="P30" s="596">
        <v>1.1200000000000001</v>
      </c>
      <c r="Q30" s="596"/>
    </row>
    <row r="31" spans="1:17" ht="96" x14ac:dyDescent="0.2">
      <c r="A31" s="590">
        <v>2</v>
      </c>
      <c r="B31" s="591" t="s">
        <v>410</v>
      </c>
      <c r="C31" s="592" t="s">
        <v>489</v>
      </c>
      <c r="D31" s="593" t="s">
        <v>340</v>
      </c>
      <c r="E31" s="594">
        <v>41</v>
      </c>
      <c r="F31" s="595">
        <v>56.16</v>
      </c>
      <c r="G31" s="595">
        <v>12.24</v>
      </c>
      <c r="H31" s="595">
        <v>43.92</v>
      </c>
      <c r="I31" s="595">
        <v>4.46</v>
      </c>
      <c r="J31" s="596"/>
      <c r="K31" s="596">
        <v>2303</v>
      </c>
      <c r="L31" s="596">
        <v>502</v>
      </c>
      <c r="M31" s="596">
        <v>1801</v>
      </c>
      <c r="N31" s="596">
        <v>183</v>
      </c>
      <c r="O31" s="596">
        <v>1.27</v>
      </c>
      <c r="P31" s="596">
        <v>52.07</v>
      </c>
      <c r="Q31" s="596"/>
    </row>
    <row r="32" spans="1:17" ht="108" x14ac:dyDescent="0.2">
      <c r="A32" s="590">
        <v>3</v>
      </c>
      <c r="B32" s="591" t="s">
        <v>342</v>
      </c>
      <c r="C32" s="592" t="s">
        <v>493</v>
      </c>
      <c r="D32" s="593" t="s">
        <v>343</v>
      </c>
      <c r="E32" s="597">
        <v>1.36</v>
      </c>
      <c r="F32" s="595">
        <v>153.78</v>
      </c>
      <c r="G32" s="595">
        <v>153.78</v>
      </c>
      <c r="H32" s="596"/>
      <c r="I32" s="596"/>
      <c r="J32" s="596"/>
      <c r="K32" s="596">
        <v>209</v>
      </c>
      <c r="L32" s="596">
        <v>209</v>
      </c>
      <c r="M32" s="596"/>
      <c r="N32" s="596"/>
      <c r="O32" s="596">
        <v>13.891500000000001</v>
      </c>
      <c r="P32" s="596">
        <v>18.89</v>
      </c>
      <c r="Q32" s="596"/>
    </row>
    <row r="33" spans="1:17" ht="108" x14ac:dyDescent="0.2">
      <c r="A33" s="590">
        <v>4</v>
      </c>
      <c r="B33" s="591" t="s">
        <v>396</v>
      </c>
      <c r="C33" s="592" t="s">
        <v>491</v>
      </c>
      <c r="D33" s="593" t="s">
        <v>397</v>
      </c>
      <c r="E33" s="597">
        <v>9.8400000000000001E-2</v>
      </c>
      <c r="F33" s="595">
        <v>976.55</v>
      </c>
      <c r="G33" s="595">
        <v>348.71</v>
      </c>
      <c r="H33" s="595">
        <v>627.84</v>
      </c>
      <c r="I33" s="595">
        <v>21.22</v>
      </c>
      <c r="J33" s="596"/>
      <c r="K33" s="596">
        <v>96</v>
      </c>
      <c r="L33" s="596">
        <v>34</v>
      </c>
      <c r="M33" s="596">
        <v>62</v>
      </c>
      <c r="N33" s="596">
        <v>2</v>
      </c>
      <c r="O33" s="596">
        <v>31.5</v>
      </c>
      <c r="P33" s="596">
        <v>3.1</v>
      </c>
      <c r="Q33" s="596"/>
    </row>
    <row r="34" spans="1:17" ht="108" x14ac:dyDescent="0.2">
      <c r="A34" s="590">
        <v>5</v>
      </c>
      <c r="B34" s="591" t="s">
        <v>398</v>
      </c>
      <c r="C34" s="592" t="s">
        <v>492</v>
      </c>
      <c r="D34" s="593" t="s">
        <v>359</v>
      </c>
      <c r="E34" s="594">
        <v>123</v>
      </c>
      <c r="F34" s="595">
        <v>8.2200000000000006</v>
      </c>
      <c r="G34" s="595">
        <v>8.2200000000000006</v>
      </c>
      <c r="H34" s="596"/>
      <c r="I34" s="596"/>
      <c r="J34" s="596"/>
      <c r="K34" s="596">
        <v>1011</v>
      </c>
      <c r="L34" s="596">
        <v>1011</v>
      </c>
      <c r="M34" s="596"/>
      <c r="N34" s="596"/>
      <c r="O34" s="596">
        <v>0.72099999999999997</v>
      </c>
      <c r="P34" s="596">
        <v>88.68</v>
      </c>
      <c r="Q34" s="596"/>
    </row>
    <row r="35" spans="1:17" x14ac:dyDescent="0.2">
      <c r="A35" s="1386" t="s">
        <v>494</v>
      </c>
      <c r="B35" s="1387"/>
      <c r="C35" s="1387"/>
      <c r="D35" s="1387"/>
      <c r="E35" s="1387"/>
      <c r="F35" s="1387"/>
      <c r="G35" s="1387"/>
      <c r="H35" s="1387"/>
      <c r="I35" s="1387"/>
      <c r="J35" s="1387"/>
      <c r="K35" s="595">
        <v>3681</v>
      </c>
      <c r="L35" s="595">
        <v>1768</v>
      </c>
      <c r="M35" s="595">
        <v>1913</v>
      </c>
      <c r="N35" s="595">
        <v>189</v>
      </c>
      <c r="O35" s="596"/>
      <c r="P35" s="595">
        <v>163.86</v>
      </c>
      <c r="Q35" s="596"/>
    </row>
    <row r="36" spans="1:17" ht="51.95" customHeight="1" x14ac:dyDescent="0.2">
      <c r="A36" s="1386" t="s">
        <v>550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595">
        <v>4233</v>
      </c>
      <c r="L36" s="595">
        <v>2033</v>
      </c>
      <c r="M36" s="595">
        <v>2200</v>
      </c>
      <c r="N36" s="595">
        <v>217</v>
      </c>
      <c r="O36" s="596"/>
      <c r="P36" s="595">
        <v>188.44</v>
      </c>
      <c r="Q36" s="596"/>
    </row>
    <row r="37" spans="1:17" x14ac:dyDescent="0.2">
      <c r="A37" s="1386" t="s">
        <v>496</v>
      </c>
      <c r="B37" s="1387"/>
      <c r="C37" s="1387"/>
      <c r="D37" s="1387"/>
      <c r="E37" s="1387"/>
      <c r="F37" s="1387"/>
      <c r="G37" s="1387"/>
      <c r="H37" s="1387"/>
      <c r="I37" s="1387"/>
      <c r="J37" s="1387"/>
      <c r="K37" s="595">
        <v>47087</v>
      </c>
      <c r="L37" s="595">
        <v>32853</v>
      </c>
      <c r="M37" s="595">
        <v>14234</v>
      </c>
      <c r="N37" s="595">
        <v>3507</v>
      </c>
      <c r="O37" s="596"/>
      <c r="P37" s="595">
        <v>188.44</v>
      </c>
      <c r="Q37" s="596"/>
    </row>
    <row r="38" spans="1:17" x14ac:dyDescent="0.2">
      <c r="A38" s="1386" t="s">
        <v>381</v>
      </c>
      <c r="B38" s="1387"/>
      <c r="C38" s="1387"/>
      <c r="D38" s="1387"/>
      <c r="E38" s="1387"/>
      <c r="F38" s="1387"/>
      <c r="G38" s="1387"/>
      <c r="H38" s="1387"/>
      <c r="I38" s="1387"/>
      <c r="J38" s="1387"/>
      <c r="K38" s="595">
        <v>28026</v>
      </c>
      <c r="L38" s="596"/>
      <c r="M38" s="596"/>
      <c r="N38" s="596"/>
      <c r="O38" s="596"/>
      <c r="P38" s="596"/>
      <c r="Q38" s="596"/>
    </row>
    <row r="39" spans="1:17" x14ac:dyDescent="0.2">
      <c r="A39" s="1386" t="s">
        <v>382</v>
      </c>
      <c r="B39" s="1387"/>
      <c r="C39" s="1387"/>
      <c r="D39" s="1387"/>
      <c r="E39" s="1387"/>
      <c r="F39" s="1387"/>
      <c r="G39" s="1387"/>
      <c r="H39" s="1387"/>
      <c r="I39" s="1387"/>
      <c r="J39" s="1387"/>
      <c r="K39" s="595">
        <v>17647</v>
      </c>
      <c r="L39" s="596"/>
      <c r="M39" s="596"/>
      <c r="N39" s="596"/>
      <c r="O39" s="596"/>
      <c r="P39" s="596"/>
      <c r="Q39" s="596"/>
    </row>
    <row r="40" spans="1:17" x14ac:dyDescent="0.2">
      <c r="A40" s="1388" t="s">
        <v>497</v>
      </c>
      <c r="B40" s="1387"/>
      <c r="C40" s="1387"/>
      <c r="D40" s="1387"/>
      <c r="E40" s="1387"/>
      <c r="F40" s="1387"/>
      <c r="G40" s="1387"/>
      <c r="H40" s="1387"/>
      <c r="I40" s="1387"/>
      <c r="J40" s="1387"/>
      <c r="K40" s="596"/>
      <c r="L40" s="596"/>
      <c r="M40" s="596"/>
      <c r="N40" s="596"/>
      <c r="O40" s="596"/>
      <c r="P40" s="596"/>
      <c r="Q40" s="596"/>
    </row>
    <row r="41" spans="1:17" x14ac:dyDescent="0.2">
      <c r="A41" s="1386" t="s">
        <v>384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595">
        <v>40147</v>
      </c>
      <c r="L41" s="596"/>
      <c r="M41" s="596"/>
      <c r="N41" s="596"/>
      <c r="O41" s="596"/>
      <c r="P41" s="595">
        <v>59.88</v>
      </c>
      <c r="Q41" s="596"/>
    </row>
    <row r="42" spans="1:17" x14ac:dyDescent="0.2">
      <c r="A42" s="1386" t="s">
        <v>385</v>
      </c>
      <c r="B42" s="1387"/>
      <c r="C42" s="1387"/>
      <c r="D42" s="1387"/>
      <c r="E42" s="1387"/>
      <c r="F42" s="1387"/>
      <c r="G42" s="1387"/>
      <c r="H42" s="1387"/>
      <c r="I42" s="1387"/>
      <c r="J42" s="1387"/>
      <c r="K42" s="595">
        <v>52613</v>
      </c>
      <c r="L42" s="596"/>
      <c r="M42" s="596"/>
      <c r="N42" s="596"/>
      <c r="O42" s="596"/>
      <c r="P42" s="595">
        <v>128.56</v>
      </c>
      <c r="Q42" s="596"/>
    </row>
    <row r="43" spans="1:17" x14ac:dyDescent="0.2">
      <c r="A43" s="1386" t="s">
        <v>387</v>
      </c>
      <c r="B43" s="1387"/>
      <c r="C43" s="1387"/>
      <c r="D43" s="1387"/>
      <c r="E43" s="1387"/>
      <c r="F43" s="1387"/>
      <c r="G43" s="1387"/>
      <c r="H43" s="1387"/>
      <c r="I43" s="1387"/>
      <c r="J43" s="1387"/>
      <c r="K43" s="595">
        <v>92760</v>
      </c>
      <c r="L43" s="596"/>
      <c r="M43" s="596"/>
      <c r="N43" s="596"/>
      <c r="O43" s="596"/>
      <c r="P43" s="595">
        <v>188.44</v>
      </c>
      <c r="Q43" s="596"/>
    </row>
    <row r="44" spans="1:17" x14ac:dyDescent="0.2">
      <c r="A44" s="1386" t="s">
        <v>388</v>
      </c>
      <c r="B44" s="1387"/>
      <c r="C44" s="1387"/>
      <c r="D44" s="1387"/>
      <c r="E44" s="1387"/>
      <c r="F44" s="1387"/>
      <c r="G44" s="1387"/>
      <c r="H44" s="1387"/>
      <c r="I44" s="1387"/>
      <c r="J44" s="1387"/>
      <c r="K44" s="596"/>
      <c r="L44" s="596"/>
      <c r="M44" s="596"/>
      <c r="N44" s="596"/>
      <c r="O44" s="596"/>
      <c r="P44" s="596"/>
      <c r="Q44" s="596"/>
    </row>
    <row r="45" spans="1:17" x14ac:dyDescent="0.2">
      <c r="A45" s="1386" t="s">
        <v>390</v>
      </c>
      <c r="B45" s="1387"/>
      <c r="C45" s="1387"/>
      <c r="D45" s="1387"/>
      <c r="E45" s="1387"/>
      <c r="F45" s="1387"/>
      <c r="G45" s="1387"/>
      <c r="H45" s="1387"/>
      <c r="I45" s="1387"/>
      <c r="J45" s="1387"/>
      <c r="K45" s="595">
        <v>14234</v>
      </c>
      <c r="L45" s="596"/>
      <c r="M45" s="596"/>
      <c r="N45" s="596"/>
      <c r="O45" s="596"/>
      <c r="P45" s="596"/>
      <c r="Q45" s="596"/>
    </row>
    <row r="46" spans="1:17" x14ac:dyDescent="0.2">
      <c r="A46" s="1386" t="s">
        <v>391</v>
      </c>
      <c r="B46" s="1387"/>
      <c r="C46" s="1387"/>
      <c r="D46" s="1387"/>
      <c r="E46" s="1387"/>
      <c r="F46" s="1387"/>
      <c r="G46" s="1387"/>
      <c r="H46" s="1387"/>
      <c r="I46" s="1387"/>
      <c r="J46" s="1387"/>
      <c r="K46" s="595">
        <v>36360</v>
      </c>
      <c r="L46" s="596"/>
      <c r="M46" s="596"/>
      <c r="N46" s="596"/>
      <c r="O46" s="596"/>
      <c r="P46" s="596"/>
      <c r="Q46" s="596"/>
    </row>
    <row r="47" spans="1:17" x14ac:dyDescent="0.2">
      <c r="A47" s="1386" t="s">
        <v>392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595">
        <v>28026</v>
      </c>
      <c r="L47" s="596"/>
      <c r="M47" s="596"/>
      <c r="N47" s="596"/>
      <c r="O47" s="596"/>
      <c r="P47" s="596"/>
      <c r="Q47" s="596"/>
    </row>
    <row r="48" spans="1:17" x14ac:dyDescent="0.2">
      <c r="A48" s="1386" t="s">
        <v>393</v>
      </c>
      <c r="B48" s="1387"/>
      <c r="C48" s="1387"/>
      <c r="D48" s="1387"/>
      <c r="E48" s="1387"/>
      <c r="F48" s="1387"/>
      <c r="G48" s="1387"/>
      <c r="H48" s="1387"/>
      <c r="I48" s="1387"/>
      <c r="J48" s="1387"/>
      <c r="K48" s="595">
        <v>17647</v>
      </c>
      <c r="L48" s="596"/>
      <c r="M48" s="596"/>
      <c r="N48" s="596"/>
      <c r="O48" s="596"/>
      <c r="P48" s="596"/>
      <c r="Q48" s="596"/>
    </row>
    <row r="49" spans="1:17" x14ac:dyDescent="0.2">
      <c r="A49" s="1388" t="s">
        <v>346</v>
      </c>
      <c r="B49" s="1387"/>
      <c r="C49" s="1387"/>
      <c r="D49" s="1387"/>
      <c r="E49" s="1387"/>
      <c r="F49" s="1387"/>
      <c r="G49" s="1387"/>
      <c r="H49" s="1387"/>
      <c r="I49" s="1387"/>
      <c r="J49" s="1387"/>
      <c r="K49" s="599">
        <v>92760</v>
      </c>
      <c r="L49" s="596"/>
      <c r="M49" s="596"/>
      <c r="N49" s="596"/>
      <c r="O49" s="596"/>
      <c r="P49" s="599">
        <v>188.44</v>
      </c>
      <c r="Q49" s="596"/>
    </row>
    <row r="50" spans="1:17" ht="19.149999999999999" customHeight="1" x14ac:dyDescent="0.2">
      <c r="A50" s="1391" t="s">
        <v>347</v>
      </c>
      <c r="B50" s="1387"/>
      <c r="C50" s="1387"/>
      <c r="D50" s="1387"/>
      <c r="E50" s="1387"/>
      <c r="F50" s="1387"/>
      <c r="G50" s="1387"/>
      <c r="H50" s="1387"/>
      <c r="I50" s="1387"/>
      <c r="J50" s="1387"/>
      <c r="K50" s="1387"/>
      <c r="L50" s="1387"/>
      <c r="M50" s="1387"/>
      <c r="N50" s="1387"/>
      <c r="O50" s="1387"/>
      <c r="P50" s="1387"/>
      <c r="Q50" s="1387"/>
    </row>
    <row r="51" spans="1:17" ht="96" x14ac:dyDescent="0.2">
      <c r="A51" s="590">
        <v>6</v>
      </c>
      <c r="B51" s="591" t="s">
        <v>348</v>
      </c>
      <c r="C51" s="592" t="s">
        <v>537</v>
      </c>
      <c r="D51" s="593" t="s">
        <v>336</v>
      </c>
      <c r="E51" s="594">
        <v>2</v>
      </c>
      <c r="F51" s="595">
        <v>82.49</v>
      </c>
      <c r="G51" s="595">
        <v>5.45</v>
      </c>
      <c r="H51" s="595">
        <v>77.040000000000006</v>
      </c>
      <c r="I51" s="595">
        <v>9.2100000000000009</v>
      </c>
      <c r="J51" s="596"/>
      <c r="K51" s="596">
        <v>165</v>
      </c>
      <c r="L51" s="596">
        <v>11</v>
      </c>
      <c r="M51" s="596">
        <v>154</v>
      </c>
      <c r="N51" s="596">
        <v>18</v>
      </c>
      <c r="O51" s="596">
        <v>0.57999999999999996</v>
      </c>
      <c r="P51" s="596">
        <v>1.1599999999999999</v>
      </c>
      <c r="Q51" s="596"/>
    </row>
    <row r="52" spans="1:17" ht="96" x14ac:dyDescent="0.2">
      <c r="A52" s="590">
        <v>7</v>
      </c>
      <c r="B52" s="591" t="s">
        <v>345</v>
      </c>
      <c r="C52" s="592" t="s">
        <v>499</v>
      </c>
      <c r="D52" s="593" t="s">
        <v>336</v>
      </c>
      <c r="E52" s="594">
        <v>4</v>
      </c>
      <c r="F52" s="595">
        <v>58.52</v>
      </c>
      <c r="G52" s="595">
        <v>3.85</v>
      </c>
      <c r="H52" s="595">
        <v>54.67</v>
      </c>
      <c r="I52" s="595">
        <v>6.54</v>
      </c>
      <c r="J52" s="596"/>
      <c r="K52" s="596">
        <v>234</v>
      </c>
      <c r="L52" s="596">
        <v>15</v>
      </c>
      <c r="M52" s="596">
        <v>219</v>
      </c>
      <c r="N52" s="596">
        <v>26</v>
      </c>
      <c r="O52" s="596">
        <v>0.41</v>
      </c>
      <c r="P52" s="596">
        <v>1.64</v>
      </c>
      <c r="Q52" s="596"/>
    </row>
    <row r="53" spans="1:17" ht="96" x14ac:dyDescent="0.2">
      <c r="A53" s="590">
        <v>8</v>
      </c>
      <c r="B53" s="591" t="s">
        <v>350</v>
      </c>
      <c r="C53" s="592" t="s">
        <v>538</v>
      </c>
      <c r="D53" s="593" t="s">
        <v>336</v>
      </c>
      <c r="E53" s="594">
        <v>2</v>
      </c>
      <c r="F53" s="595">
        <v>533.35</v>
      </c>
      <c r="G53" s="595">
        <v>129.69</v>
      </c>
      <c r="H53" s="595">
        <v>364.47</v>
      </c>
      <c r="I53" s="595">
        <v>20.27</v>
      </c>
      <c r="J53" s="596"/>
      <c r="K53" s="596">
        <v>1067</v>
      </c>
      <c r="L53" s="596">
        <v>259</v>
      </c>
      <c r="M53" s="596">
        <v>729</v>
      </c>
      <c r="N53" s="596">
        <v>41</v>
      </c>
      <c r="O53" s="596">
        <v>13.06</v>
      </c>
      <c r="P53" s="596">
        <v>26.12</v>
      </c>
      <c r="Q53" s="596"/>
    </row>
    <row r="54" spans="1:17" ht="132" x14ac:dyDescent="0.2">
      <c r="A54" s="590">
        <v>9</v>
      </c>
      <c r="B54" s="591" t="s">
        <v>351</v>
      </c>
      <c r="C54" s="592" t="s">
        <v>504</v>
      </c>
      <c r="D54" s="593" t="s">
        <v>339</v>
      </c>
      <c r="E54" s="597">
        <v>1.3720000000000001</v>
      </c>
      <c r="F54" s="595">
        <v>1205.25</v>
      </c>
      <c r="G54" s="595">
        <v>368.54</v>
      </c>
      <c r="H54" s="595">
        <v>835.1</v>
      </c>
      <c r="I54" s="595">
        <v>76.38</v>
      </c>
      <c r="J54" s="596"/>
      <c r="K54" s="596">
        <v>1654</v>
      </c>
      <c r="L54" s="596">
        <v>506</v>
      </c>
      <c r="M54" s="596">
        <v>1146</v>
      </c>
      <c r="N54" s="596">
        <v>105</v>
      </c>
      <c r="O54" s="596">
        <v>34.9</v>
      </c>
      <c r="P54" s="596">
        <v>47.88</v>
      </c>
      <c r="Q54" s="596"/>
    </row>
    <row r="55" spans="1:17" ht="108" x14ac:dyDescent="0.2">
      <c r="A55" s="590">
        <v>10</v>
      </c>
      <c r="B55" s="591" t="s">
        <v>342</v>
      </c>
      <c r="C55" s="592" t="s">
        <v>505</v>
      </c>
      <c r="D55" s="593" t="s">
        <v>343</v>
      </c>
      <c r="E55" s="597">
        <v>2.72</v>
      </c>
      <c r="F55" s="595">
        <v>223.86</v>
      </c>
      <c r="G55" s="595">
        <v>219.68</v>
      </c>
      <c r="H55" s="596"/>
      <c r="I55" s="596"/>
      <c r="J55" s="596"/>
      <c r="K55" s="596">
        <v>609</v>
      </c>
      <c r="L55" s="596">
        <v>598</v>
      </c>
      <c r="M55" s="596"/>
      <c r="N55" s="596"/>
      <c r="O55" s="596">
        <v>19.844999999999999</v>
      </c>
      <c r="P55" s="596">
        <v>53.98</v>
      </c>
      <c r="Q55" s="596"/>
    </row>
    <row r="56" spans="1:17" ht="108" x14ac:dyDescent="0.2">
      <c r="A56" s="590">
        <v>11</v>
      </c>
      <c r="B56" s="591" t="s">
        <v>358</v>
      </c>
      <c r="C56" s="592" t="s">
        <v>551</v>
      </c>
      <c r="D56" s="593" t="s">
        <v>357</v>
      </c>
      <c r="E56" s="597">
        <v>0.12</v>
      </c>
      <c r="F56" s="595">
        <v>1224.22</v>
      </c>
      <c r="G56" s="595">
        <v>207.01</v>
      </c>
      <c r="H56" s="595">
        <v>833.15</v>
      </c>
      <c r="I56" s="595">
        <v>64.61</v>
      </c>
      <c r="J56" s="596"/>
      <c r="K56" s="596">
        <v>147</v>
      </c>
      <c r="L56" s="596">
        <v>25</v>
      </c>
      <c r="M56" s="596">
        <v>100</v>
      </c>
      <c r="N56" s="596">
        <v>8</v>
      </c>
      <c r="O56" s="596">
        <v>18.7</v>
      </c>
      <c r="P56" s="596">
        <v>2.2400000000000002</v>
      </c>
      <c r="Q56" s="596"/>
    </row>
    <row r="57" spans="1:17" ht="19.149999999999999" customHeight="1" x14ac:dyDescent="0.2">
      <c r="A57" s="1386" t="s">
        <v>352</v>
      </c>
      <c r="B57" s="1387"/>
      <c r="C57" s="1387"/>
      <c r="D57" s="1387"/>
      <c r="E57" s="1387"/>
      <c r="F57" s="1387"/>
      <c r="G57" s="1387"/>
      <c r="H57" s="1387"/>
      <c r="I57" s="1387"/>
      <c r="J57" s="1387"/>
      <c r="K57" s="1387"/>
      <c r="L57" s="1387"/>
      <c r="M57" s="1387"/>
      <c r="N57" s="1387"/>
      <c r="O57" s="1387"/>
      <c r="P57" s="1387"/>
      <c r="Q57" s="1387"/>
    </row>
    <row r="58" spans="1:17" ht="108" x14ac:dyDescent="0.2">
      <c r="A58" s="590">
        <v>12</v>
      </c>
      <c r="B58" s="591" t="s">
        <v>353</v>
      </c>
      <c r="C58" s="592" t="s">
        <v>506</v>
      </c>
      <c r="D58" s="593" t="s">
        <v>354</v>
      </c>
      <c r="E58" s="597">
        <v>1.2</v>
      </c>
      <c r="F58" s="595">
        <v>1378.67</v>
      </c>
      <c r="G58" s="595">
        <v>230.47</v>
      </c>
      <c r="H58" s="595">
        <v>101.98</v>
      </c>
      <c r="I58" s="595">
        <v>2.82</v>
      </c>
      <c r="J58" s="596"/>
      <c r="K58" s="596">
        <v>1654</v>
      </c>
      <c r="L58" s="596">
        <v>277</v>
      </c>
      <c r="M58" s="596">
        <v>122</v>
      </c>
      <c r="N58" s="596">
        <v>3</v>
      </c>
      <c r="O58" s="596">
        <v>21.3</v>
      </c>
      <c r="P58" s="596">
        <v>25.56</v>
      </c>
      <c r="Q58" s="596"/>
    </row>
    <row r="59" spans="1:17" ht="36" x14ac:dyDescent="0.2">
      <c r="A59" s="590">
        <v>13</v>
      </c>
      <c r="B59" s="591" t="s">
        <v>507</v>
      </c>
      <c r="C59" s="592" t="s">
        <v>409</v>
      </c>
      <c r="D59" s="593" t="s">
        <v>405</v>
      </c>
      <c r="E59" s="594">
        <v>-0.11</v>
      </c>
      <c r="F59" s="595">
        <v>4668.87</v>
      </c>
      <c r="G59" s="596"/>
      <c r="H59" s="596"/>
      <c r="I59" s="596"/>
      <c r="J59" s="596"/>
      <c r="K59" s="596">
        <v>-514</v>
      </c>
      <c r="L59" s="596"/>
      <c r="M59" s="596"/>
      <c r="N59" s="596"/>
      <c r="O59" s="596"/>
      <c r="P59" s="596"/>
      <c r="Q59" s="596"/>
    </row>
    <row r="60" spans="1:17" ht="96" x14ac:dyDescent="0.2">
      <c r="A60" s="590">
        <v>14</v>
      </c>
      <c r="B60" s="591" t="s">
        <v>355</v>
      </c>
      <c r="C60" s="592" t="s">
        <v>508</v>
      </c>
      <c r="D60" s="593" t="s">
        <v>356</v>
      </c>
      <c r="E60" s="594">
        <v>12</v>
      </c>
      <c r="F60" s="595">
        <v>162.19</v>
      </c>
      <c r="G60" s="595">
        <v>7.88</v>
      </c>
      <c r="H60" s="595">
        <v>108.3</v>
      </c>
      <c r="I60" s="595">
        <v>6.75</v>
      </c>
      <c r="J60" s="596"/>
      <c r="K60" s="596">
        <v>1946</v>
      </c>
      <c r="L60" s="596">
        <v>95</v>
      </c>
      <c r="M60" s="596">
        <v>1300</v>
      </c>
      <c r="N60" s="596">
        <v>81</v>
      </c>
      <c r="O60" s="596">
        <v>0.81</v>
      </c>
      <c r="P60" s="596">
        <v>9.7200000000000006</v>
      </c>
      <c r="Q60" s="596"/>
    </row>
    <row r="61" spans="1:17" ht="24" x14ac:dyDescent="0.2">
      <c r="A61" s="590">
        <v>15</v>
      </c>
      <c r="B61" s="591" t="s">
        <v>403</v>
      </c>
      <c r="C61" s="592" t="s">
        <v>404</v>
      </c>
      <c r="D61" s="593" t="s">
        <v>405</v>
      </c>
      <c r="E61" s="594">
        <v>-0.06</v>
      </c>
      <c r="F61" s="595">
        <v>9149.81</v>
      </c>
      <c r="G61" s="596"/>
      <c r="H61" s="596"/>
      <c r="I61" s="596"/>
      <c r="J61" s="596"/>
      <c r="K61" s="596">
        <v>-549</v>
      </c>
      <c r="L61" s="596"/>
      <c r="M61" s="596"/>
      <c r="N61" s="596"/>
      <c r="O61" s="596"/>
      <c r="P61" s="596"/>
      <c r="Q61" s="596"/>
    </row>
    <row r="62" spans="1:17" x14ac:dyDescent="0.2">
      <c r="A62" s="1386" t="s">
        <v>494</v>
      </c>
      <c r="B62" s="1387"/>
      <c r="C62" s="1387"/>
      <c r="D62" s="1387"/>
      <c r="E62" s="1387"/>
      <c r="F62" s="1387"/>
      <c r="G62" s="1387"/>
      <c r="H62" s="1387"/>
      <c r="I62" s="1387"/>
      <c r="J62" s="1387"/>
      <c r="K62" s="595">
        <v>6413</v>
      </c>
      <c r="L62" s="595">
        <v>1786</v>
      </c>
      <c r="M62" s="595">
        <v>3770</v>
      </c>
      <c r="N62" s="595">
        <v>282</v>
      </c>
      <c r="O62" s="596"/>
      <c r="P62" s="595">
        <v>168.3</v>
      </c>
      <c r="Q62" s="596"/>
    </row>
    <row r="63" spans="1:17" ht="51.95" customHeight="1" x14ac:dyDescent="0.2">
      <c r="A63" s="1386" t="s">
        <v>552</v>
      </c>
      <c r="B63" s="1387"/>
      <c r="C63" s="1387"/>
      <c r="D63" s="1387"/>
      <c r="E63" s="1387"/>
      <c r="F63" s="1387"/>
      <c r="G63" s="1387"/>
      <c r="H63" s="1387"/>
      <c r="I63" s="1387"/>
      <c r="J63" s="1387"/>
      <c r="K63" s="595">
        <v>7246</v>
      </c>
      <c r="L63" s="595">
        <v>2054</v>
      </c>
      <c r="M63" s="595">
        <v>4335</v>
      </c>
      <c r="N63" s="595">
        <v>325</v>
      </c>
      <c r="O63" s="596"/>
      <c r="P63" s="595">
        <v>193.55</v>
      </c>
      <c r="Q63" s="596"/>
    </row>
    <row r="64" spans="1:17" x14ac:dyDescent="0.2">
      <c r="A64" s="1386" t="s">
        <v>496</v>
      </c>
      <c r="B64" s="1387"/>
      <c r="C64" s="1387"/>
      <c r="D64" s="1387"/>
      <c r="E64" s="1387"/>
      <c r="F64" s="1387"/>
      <c r="G64" s="1387"/>
      <c r="H64" s="1387"/>
      <c r="I64" s="1387"/>
      <c r="J64" s="1387"/>
      <c r="K64" s="595">
        <v>65141</v>
      </c>
      <c r="L64" s="595">
        <v>33193</v>
      </c>
      <c r="M64" s="595">
        <v>28048</v>
      </c>
      <c r="N64" s="595">
        <v>5252</v>
      </c>
      <c r="O64" s="596"/>
      <c r="P64" s="595">
        <v>193.55</v>
      </c>
      <c r="Q64" s="596"/>
    </row>
    <row r="65" spans="1:17" x14ac:dyDescent="0.2">
      <c r="A65" s="1386" t="s">
        <v>381</v>
      </c>
      <c r="B65" s="1387"/>
      <c r="C65" s="1387"/>
      <c r="D65" s="1387"/>
      <c r="E65" s="1387"/>
      <c r="F65" s="1387"/>
      <c r="G65" s="1387"/>
      <c r="H65" s="1387"/>
      <c r="I65" s="1387"/>
      <c r="J65" s="1387"/>
      <c r="K65" s="595">
        <v>32861</v>
      </c>
      <c r="L65" s="596"/>
      <c r="M65" s="596"/>
      <c r="N65" s="596"/>
      <c r="O65" s="596"/>
      <c r="P65" s="596"/>
      <c r="Q65" s="596"/>
    </row>
    <row r="66" spans="1:17" x14ac:dyDescent="0.2">
      <c r="A66" s="1386" t="s">
        <v>382</v>
      </c>
      <c r="B66" s="1387"/>
      <c r="C66" s="1387"/>
      <c r="D66" s="1387"/>
      <c r="E66" s="1387"/>
      <c r="F66" s="1387"/>
      <c r="G66" s="1387"/>
      <c r="H66" s="1387"/>
      <c r="I66" s="1387"/>
      <c r="J66" s="1387"/>
      <c r="K66" s="595">
        <v>19131</v>
      </c>
      <c r="L66" s="596"/>
      <c r="M66" s="596"/>
      <c r="N66" s="596"/>
      <c r="O66" s="596"/>
      <c r="P66" s="596"/>
      <c r="Q66" s="596"/>
    </row>
    <row r="67" spans="1:17" x14ac:dyDescent="0.2">
      <c r="A67" s="1388" t="s">
        <v>510</v>
      </c>
      <c r="B67" s="1387"/>
      <c r="C67" s="1387"/>
      <c r="D67" s="1387"/>
      <c r="E67" s="1387"/>
      <c r="F67" s="1387"/>
      <c r="G67" s="1387"/>
      <c r="H67" s="1387"/>
      <c r="I67" s="1387"/>
      <c r="J67" s="1387"/>
      <c r="K67" s="596"/>
      <c r="L67" s="596"/>
      <c r="M67" s="596"/>
      <c r="N67" s="596"/>
      <c r="O67" s="596"/>
      <c r="P67" s="596"/>
      <c r="Q67" s="596"/>
    </row>
    <row r="68" spans="1:17" x14ac:dyDescent="0.2">
      <c r="A68" s="1386" t="s">
        <v>384</v>
      </c>
      <c r="B68" s="1387"/>
      <c r="C68" s="1387"/>
      <c r="D68" s="1387"/>
      <c r="E68" s="1387"/>
      <c r="F68" s="1387"/>
      <c r="G68" s="1387"/>
      <c r="H68" s="1387"/>
      <c r="I68" s="1387"/>
      <c r="J68" s="1387"/>
      <c r="K68" s="595">
        <v>72710</v>
      </c>
      <c r="L68" s="596"/>
      <c r="M68" s="596"/>
      <c r="N68" s="596"/>
      <c r="O68" s="596"/>
      <c r="P68" s="595">
        <v>99.5</v>
      </c>
      <c r="Q68" s="596"/>
    </row>
    <row r="69" spans="1:17" x14ac:dyDescent="0.2">
      <c r="A69" s="1386" t="s">
        <v>385</v>
      </c>
      <c r="B69" s="1387"/>
      <c r="C69" s="1387"/>
      <c r="D69" s="1387"/>
      <c r="E69" s="1387"/>
      <c r="F69" s="1387"/>
      <c r="G69" s="1387"/>
      <c r="H69" s="1387"/>
      <c r="I69" s="1387"/>
      <c r="J69" s="1387"/>
      <c r="K69" s="595">
        <v>44423</v>
      </c>
      <c r="L69" s="596"/>
      <c r="M69" s="596"/>
      <c r="N69" s="596"/>
      <c r="O69" s="596"/>
      <c r="P69" s="595">
        <v>94.05</v>
      </c>
      <c r="Q69" s="596"/>
    </row>
    <row r="70" spans="1:17" x14ac:dyDescent="0.2">
      <c r="A70" s="1386" t="s">
        <v>387</v>
      </c>
      <c r="B70" s="1387"/>
      <c r="C70" s="1387"/>
      <c r="D70" s="1387"/>
      <c r="E70" s="1387"/>
      <c r="F70" s="1387"/>
      <c r="G70" s="1387"/>
      <c r="H70" s="1387"/>
      <c r="I70" s="1387"/>
      <c r="J70" s="1387"/>
      <c r="K70" s="595">
        <v>117133</v>
      </c>
      <c r="L70" s="596"/>
      <c r="M70" s="596"/>
      <c r="N70" s="596"/>
      <c r="O70" s="596"/>
      <c r="P70" s="595">
        <v>193.55</v>
      </c>
      <c r="Q70" s="596"/>
    </row>
    <row r="71" spans="1:17" x14ac:dyDescent="0.2">
      <c r="A71" s="1386" t="s">
        <v>388</v>
      </c>
      <c r="B71" s="1387"/>
      <c r="C71" s="1387"/>
      <c r="D71" s="1387"/>
      <c r="E71" s="1387"/>
      <c r="F71" s="1387"/>
      <c r="G71" s="1387"/>
      <c r="H71" s="1387"/>
      <c r="I71" s="1387"/>
      <c r="J71" s="1387"/>
      <c r="K71" s="596"/>
      <c r="L71" s="596"/>
      <c r="M71" s="596"/>
      <c r="N71" s="596"/>
      <c r="O71" s="596"/>
      <c r="P71" s="596"/>
      <c r="Q71" s="596"/>
    </row>
    <row r="72" spans="1:17" x14ac:dyDescent="0.2">
      <c r="A72" s="1386" t="s">
        <v>389</v>
      </c>
      <c r="B72" s="1387"/>
      <c r="C72" s="1387"/>
      <c r="D72" s="1387"/>
      <c r="E72" s="1387"/>
      <c r="F72" s="1387"/>
      <c r="G72" s="1387"/>
      <c r="H72" s="1387"/>
      <c r="I72" s="1387"/>
      <c r="J72" s="1387"/>
      <c r="K72" s="595">
        <v>3900</v>
      </c>
      <c r="L72" s="596"/>
      <c r="M72" s="596"/>
      <c r="N72" s="596"/>
      <c r="O72" s="596"/>
      <c r="P72" s="596"/>
      <c r="Q72" s="596"/>
    </row>
    <row r="73" spans="1:17" x14ac:dyDescent="0.2">
      <c r="A73" s="1386" t="s">
        <v>390</v>
      </c>
      <c r="B73" s="1387"/>
      <c r="C73" s="1387"/>
      <c r="D73" s="1387"/>
      <c r="E73" s="1387"/>
      <c r="F73" s="1387"/>
      <c r="G73" s="1387"/>
      <c r="H73" s="1387"/>
      <c r="I73" s="1387"/>
      <c r="J73" s="1387"/>
      <c r="K73" s="595">
        <v>28048</v>
      </c>
      <c r="L73" s="596"/>
      <c r="M73" s="596"/>
      <c r="N73" s="596"/>
      <c r="O73" s="596"/>
      <c r="P73" s="596"/>
      <c r="Q73" s="596"/>
    </row>
    <row r="74" spans="1:17" x14ac:dyDescent="0.2">
      <c r="A74" s="1386" t="s">
        <v>391</v>
      </c>
      <c r="B74" s="1387"/>
      <c r="C74" s="1387"/>
      <c r="D74" s="1387"/>
      <c r="E74" s="1387"/>
      <c r="F74" s="1387"/>
      <c r="G74" s="1387"/>
      <c r="H74" s="1387"/>
      <c r="I74" s="1387"/>
      <c r="J74" s="1387"/>
      <c r="K74" s="595">
        <v>38445</v>
      </c>
      <c r="L74" s="596"/>
      <c r="M74" s="596"/>
      <c r="N74" s="596"/>
      <c r="O74" s="596"/>
      <c r="P74" s="596"/>
      <c r="Q74" s="596"/>
    </row>
    <row r="75" spans="1:17" x14ac:dyDescent="0.2">
      <c r="A75" s="1386" t="s">
        <v>392</v>
      </c>
      <c r="B75" s="1387"/>
      <c r="C75" s="1387"/>
      <c r="D75" s="1387"/>
      <c r="E75" s="1387"/>
      <c r="F75" s="1387"/>
      <c r="G75" s="1387"/>
      <c r="H75" s="1387"/>
      <c r="I75" s="1387"/>
      <c r="J75" s="1387"/>
      <c r="K75" s="595">
        <v>32861</v>
      </c>
      <c r="L75" s="596"/>
      <c r="M75" s="596"/>
      <c r="N75" s="596"/>
      <c r="O75" s="596"/>
      <c r="P75" s="596"/>
      <c r="Q75" s="596"/>
    </row>
    <row r="76" spans="1:17" x14ac:dyDescent="0.2">
      <c r="A76" s="1386" t="s">
        <v>393</v>
      </c>
      <c r="B76" s="1387"/>
      <c r="C76" s="1387"/>
      <c r="D76" s="1387"/>
      <c r="E76" s="1387"/>
      <c r="F76" s="1387"/>
      <c r="G76" s="1387"/>
      <c r="H76" s="1387"/>
      <c r="I76" s="1387"/>
      <c r="J76" s="1387"/>
      <c r="K76" s="595">
        <v>19131</v>
      </c>
      <c r="L76" s="596"/>
      <c r="M76" s="596"/>
      <c r="N76" s="596"/>
      <c r="O76" s="596"/>
      <c r="P76" s="596"/>
      <c r="Q76" s="596"/>
    </row>
    <row r="77" spans="1:17" x14ac:dyDescent="0.2">
      <c r="A77" s="1388" t="s">
        <v>360</v>
      </c>
      <c r="B77" s="1387"/>
      <c r="C77" s="1387"/>
      <c r="D77" s="1387"/>
      <c r="E77" s="1387"/>
      <c r="F77" s="1387"/>
      <c r="G77" s="1387"/>
      <c r="H77" s="1387"/>
      <c r="I77" s="1387"/>
      <c r="J77" s="1387"/>
      <c r="K77" s="599">
        <v>117133</v>
      </c>
      <c r="L77" s="596"/>
      <c r="M77" s="596"/>
      <c r="N77" s="596"/>
      <c r="O77" s="596"/>
      <c r="P77" s="599">
        <v>193.55</v>
      </c>
      <c r="Q77" s="596"/>
    </row>
    <row r="78" spans="1:17" ht="19.149999999999999" customHeight="1" x14ac:dyDescent="0.2">
      <c r="A78" s="1391" t="s">
        <v>511</v>
      </c>
      <c r="B78" s="1387"/>
      <c r="C78" s="1387"/>
      <c r="D78" s="1387"/>
      <c r="E78" s="1387"/>
      <c r="F78" s="1387"/>
      <c r="G78" s="1387"/>
      <c r="H78" s="1387"/>
      <c r="I78" s="1387"/>
      <c r="J78" s="1387"/>
      <c r="K78" s="1387"/>
      <c r="L78" s="1387"/>
      <c r="M78" s="1387"/>
      <c r="N78" s="1387"/>
      <c r="O78" s="1387"/>
      <c r="P78" s="1387"/>
      <c r="Q78" s="1387"/>
    </row>
    <row r="79" spans="1:17" ht="108" x14ac:dyDescent="0.2">
      <c r="A79" s="590">
        <v>16</v>
      </c>
      <c r="B79" s="591" t="s">
        <v>407</v>
      </c>
      <c r="C79" s="592" t="s">
        <v>512</v>
      </c>
      <c r="D79" s="593" t="s">
        <v>406</v>
      </c>
      <c r="E79" s="594">
        <v>12</v>
      </c>
      <c r="F79" s="595">
        <v>22.1</v>
      </c>
      <c r="G79" s="595">
        <v>22.1</v>
      </c>
      <c r="H79" s="596"/>
      <c r="I79" s="596"/>
      <c r="J79" s="596"/>
      <c r="K79" s="596">
        <v>265</v>
      </c>
      <c r="L79" s="596">
        <v>265</v>
      </c>
      <c r="M79" s="596"/>
      <c r="N79" s="596"/>
      <c r="O79" s="596">
        <v>1.5</v>
      </c>
      <c r="P79" s="596">
        <v>18</v>
      </c>
      <c r="Q79" s="596"/>
    </row>
    <row r="80" spans="1:17" x14ac:dyDescent="0.2">
      <c r="A80" s="1386" t="s">
        <v>494</v>
      </c>
      <c r="B80" s="1387"/>
      <c r="C80" s="1387"/>
      <c r="D80" s="1387"/>
      <c r="E80" s="1387"/>
      <c r="F80" s="1387"/>
      <c r="G80" s="1387"/>
      <c r="H80" s="1387"/>
      <c r="I80" s="1387"/>
      <c r="J80" s="1387"/>
      <c r="K80" s="595">
        <v>265</v>
      </c>
      <c r="L80" s="595">
        <v>265</v>
      </c>
      <c r="M80" s="596"/>
      <c r="N80" s="596"/>
      <c r="O80" s="596"/>
      <c r="P80" s="595">
        <v>18</v>
      </c>
      <c r="Q80" s="596"/>
    </row>
    <row r="81" spans="1:17" x14ac:dyDescent="0.2">
      <c r="A81" s="1386" t="s">
        <v>513</v>
      </c>
      <c r="B81" s="1387"/>
      <c r="C81" s="1387"/>
      <c r="D81" s="1387"/>
      <c r="E81" s="1387"/>
      <c r="F81" s="1387"/>
      <c r="G81" s="1387"/>
      <c r="H81" s="1387"/>
      <c r="I81" s="1387"/>
      <c r="J81" s="1387"/>
      <c r="K81" s="595">
        <v>254</v>
      </c>
      <c r="L81" s="595">
        <v>254</v>
      </c>
      <c r="M81" s="596"/>
      <c r="N81" s="596"/>
      <c r="O81" s="596"/>
      <c r="P81" s="595">
        <v>17.28</v>
      </c>
      <c r="Q81" s="596"/>
    </row>
    <row r="82" spans="1:17" x14ac:dyDescent="0.2">
      <c r="A82" s="1386" t="s">
        <v>496</v>
      </c>
      <c r="B82" s="1387"/>
      <c r="C82" s="1387"/>
      <c r="D82" s="1387"/>
      <c r="E82" s="1387"/>
      <c r="F82" s="1387"/>
      <c r="G82" s="1387"/>
      <c r="H82" s="1387"/>
      <c r="I82" s="1387"/>
      <c r="J82" s="1387"/>
      <c r="K82" s="595">
        <v>4102</v>
      </c>
      <c r="L82" s="595">
        <v>4102</v>
      </c>
      <c r="M82" s="596"/>
      <c r="N82" s="596"/>
      <c r="O82" s="596"/>
      <c r="P82" s="595">
        <v>17.28</v>
      </c>
      <c r="Q82" s="596"/>
    </row>
    <row r="83" spans="1:17" x14ac:dyDescent="0.2">
      <c r="A83" s="1386" t="s">
        <v>381</v>
      </c>
      <c r="B83" s="1387"/>
      <c r="C83" s="1387"/>
      <c r="D83" s="1387"/>
      <c r="E83" s="1387"/>
      <c r="F83" s="1387"/>
      <c r="G83" s="1387"/>
      <c r="H83" s="1387"/>
      <c r="I83" s="1387"/>
      <c r="J83" s="1387"/>
      <c r="K83" s="595">
        <v>2256</v>
      </c>
      <c r="L83" s="596"/>
      <c r="M83" s="596"/>
      <c r="N83" s="596"/>
      <c r="O83" s="596"/>
      <c r="P83" s="596"/>
      <c r="Q83" s="596"/>
    </row>
    <row r="84" spans="1:17" x14ac:dyDescent="0.2">
      <c r="A84" s="1386" t="s">
        <v>382</v>
      </c>
      <c r="B84" s="1387"/>
      <c r="C84" s="1387"/>
      <c r="D84" s="1387"/>
      <c r="E84" s="1387"/>
      <c r="F84" s="1387"/>
      <c r="G84" s="1387"/>
      <c r="H84" s="1387"/>
      <c r="I84" s="1387"/>
      <c r="J84" s="1387"/>
      <c r="K84" s="595">
        <v>1313</v>
      </c>
      <c r="L84" s="596"/>
      <c r="M84" s="596"/>
      <c r="N84" s="596"/>
      <c r="O84" s="596"/>
      <c r="P84" s="596"/>
      <c r="Q84" s="596"/>
    </row>
    <row r="85" spans="1:17" x14ac:dyDescent="0.2">
      <c r="A85" s="1388" t="s">
        <v>514</v>
      </c>
      <c r="B85" s="1387"/>
      <c r="C85" s="1387"/>
      <c r="D85" s="1387"/>
      <c r="E85" s="1387"/>
      <c r="F85" s="1387"/>
      <c r="G85" s="1387"/>
      <c r="H85" s="1387"/>
      <c r="I85" s="1387"/>
      <c r="J85" s="1387"/>
      <c r="K85" s="596"/>
      <c r="L85" s="596"/>
      <c r="M85" s="596"/>
      <c r="N85" s="596"/>
      <c r="O85" s="596"/>
      <c r="P85" s="596"/>
      <c r="Q85" s="596"/>
    </row>
    <row r="86" spans="1:17" x14ac:dyDescent="0.2">
      <c r="A86" s="1386" t="s">
        <v>515</v>
      </c>
      <c r="B86" s="1387"/>
      <c r="C86" s="1387"/>
      <c r="D86" s="1387"/>
      <c r="E86" s="1387"/>
      <c r="F86" s="1387"/>
      <c r="G86" s="1387"/>
      <c r="H86" s="1387"/>
      <c r="I86" s="1387"/>
      <c r="J86" s="1387"/>
      <c r="K86" s="595">
        <v>7671</v>
      </c>
      <c r="L86" s="596"/>
      <c r="M86" s="596"/>
      <c r="N86" s="596"/>
      <c r="O86" s="596"/>
      <c r="P86" s="595">
        <v>17.28</v>
      </c>
      <c r="Q86" s="596"/>
    </row>
    <row r="87" spans="1:17" x14ac:dyDescent="0.2">
      <c r="A87" s="1386" t="s">
        <v>387</v>
      </c>
      <c r="B87" s="1387"/>
      <c r="C87" s="1387"/>
      <c r="D87" s="1387"/>
      <c r="E87" s="1387"/>
      <c r="F87" s="1387"/>
      <c r="G87" s="1387"/>
      <c r="H87" s="1387"/>
      <c r="I87" s="1387"/>
      <c r="J87" s="1387"/>
      <c r="K87" s="595">
        <v>7671</v>
      </c>
      <c r="L87" s="596"/>
      <c r="M87" s="596"/>
      <c r="N87" s="596"/>
      <c r="O87" s="596"/>
      <c r="P87" s="595">
        <v>17.28</v>
      </c>
      <c r="Q87" s="596"/>
    </row>
    <row r="88" spans="1:17" x14ac:dyDescent="0.2">
      <c r="A88" s="1386" t="s">
        <v>388</v>
      </c>
      <c r="B88" s="1387"/>
      <c r="C88" s="1387"/>
      <c r="D88" s="1387"/>
      <c r="E88" s="1387"/>
      <c r="F88" s="1387"/>
      <c r="G88" s="1387"/>
      <c r="H88" s="1387"/>
      <c r="I88" s="1387"/>
      <c r="J88" s="1387"/>
      <c r="K88" s="596"/>
      <c r="L88" s="596"/>
      <c r="M88" s="596"/>
      <c r="N88" s="596"/>
      <c r="O88" s="596"/>
      <c r="P88" s="596"/>
      <c r="Q88" s="596"/>
    </row>
    <row r="89" spans="1:17" x14ac:dyDescent="0.2">
      <c r="A89" s="1386" t="s">
        <v>391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595">
        <v>4102</v>
      </c>
      <c r="L89" s="596"/>
      <c r="M89" s="596"/>
      <c r="N89" s="596"/>
      <c r="O89" s="596"/>
      <c r="P89" s="596"/>
      <c r="Q89" s="596"/>
    </row>
    <row r="90" spans="1:17" x14ac:dyDescent="0.2">
      <c r="A90" s="1386" t="s">
        <v>392</v>
      </c>
      <c r="B90" s="1387"/>
      <c r="C90" s="1387"/>
      <c r="D90" s="1387"/>
      <c r="E90" s="1387"/>
      <c r="F90" s="1387"/>
      <c r="G90" s="1387"/>
      <c r="H90" s="1387"/>
      <c r="I90" s="1387"/>
      <c r="J90" s="1387"/>
      <c r="K90" s="595">
        <v>2256</v>
      </c>
      <c r="L90" s="596"/>
      <c r="M90" s="596"/>
      <c r="N90" s="596"/>
      <c r="O90" s="596"/>
      <c r="P90" s="596"/>
      <c r="Q90" s="596"/>
    </row>
    <row r="91" spans="1:17" x14ac:dyDescent="0.2">
      <c r="A91" s="1386" t="s">
        <v>393</v>
      </c>
      <c r="B91" s="1387"/>
      <c r="C91" s="1387"/>
      <c r="D91" s="1387"/>
      <c r="E91" s="1387"/>
      <c r="F91" s="1387"/>
      <c r="G91" s="1387"/>
      <c r="H91" s="1387"/>
      <c r="I91" s="1387"/>
      <c r="J91" s="1387"/>
      <c r="K91" s="595">
        <v>1313</v>
      </c>
      <c r="L91" s="596"/>
      <c r="M91" s="596"/>
      <c r="N91" s="596"/>
      <c r="O91" s="596"/>
      <c r="P91" s="596"/>
      <c r="Q91" s="596"/>
    </row>
    <row r="92" spans="1:17" x14ac:dyDescent="0.2">
      <c r="A92" s="1388" t="s">
        <v>516</v>
      </c>
      <c r="B92" s="1387"/>
      <c r="C92" s="1387"/>
      <c r="D92" s="1387"/>
      <c r="E92" s="1387"/>
      <c r="F92" s="1387"/>
      <c r="G92" s="1387"/>
      <c r="H92" s="1387"/>
      <c r="I92" s="1387"/>
      <c r="J92" s="1387"/>
      <c r="K92" s="599">
        <v>7671</v>
      </c>
      <c r="L92" s="596"/>
      <c r="M92" s="596"/>
      <c r="N92" s="596"/>
      <c r="O92" s="596"/>
      <c r="P92" s="599">
        <v>17.28</v>
      </c>
      <c r="Q92" s="596"/>
    </row>
    <row r="93" spans="1:17" ht="19.149999999999999" customHeight="1" x14ac:dyDescent="0.2">
      <c r="A93" s="1391" t="s">
        <v>362</v>
      </c>
      <c r="B93" s="1387"/>
      <c r="C93" s="1387"/>
      <c r="D93" s="1387"/>
      <c r="E93" s="1387"/>
      <c r="F93" s="1387"/>
      <c r="G93" s="1387"/>
      <c r="H93" s="1387"/>
      <c r="I93" s="1387"/>
      <c r="J93" s="1387"/>
      <c r="K93" s="1387"/>
      <c r="L93" s="1387"/>
      <c r="M93" s="1387"/>
      <c r="N93" s="1387"/>
      <c r="O93" s="1387"/>
      <c r="P93" s="1387"/>
      <c r="Q93" s="1387"/>
    </row>
    <row r="94" spans="1:17" ht="24" x14ac:dyDescent="0.2">
      <c r="A94" s="600">
        <v>17</v>
      </c>
      <c r="B94" s="591" t="s">
        <v>363</v>
      </c>
      <c r="C94" s="598" t="s">
        <v>364</v>
      </c>
      <c r="D94" s="601" t="s">
        <v>365</v>
      </c>
      <c r="E94" s="602">
        <v>4</v>
      </c>
      <c r="F94" s="599">
        <v>3500</v>
      </c>
      <c r="G94" s="596"/>
      <c r="H94" s="596"/>
      <c r="I94" s="596"/>
      <c r="J94" s="596"/>
      <c r="K94" s="603">
        <v>14000</v>
      </c>
      <c r="L94" s="596"/>
      <c r="M94" s="596"/>
      <c r="N94" s="596"/>
      <c r="O94" s="596"/>
      <c r="P94" s="596"/>
      <c r="Q94" s="596"/>
    </row>
    <row r="95" spans="1:17" ht="24" x14ac:dyDescent="0.2">
      <c r="A95" s="600">
        <v>18</v>
      </c>
      <c r="B95" s="591" t="s">
        <v>363</v>
      </c>
      <c r="C95" s="598" t="s">
        <v>366</v>
      </c>
      <c r="D95" s="601" t="s">
        <v>365</v>
      </c>
      <c r="E95" s="602">
        <v>4</v>
      </c>
      <c r="F95" s="599">
        <v>3203.2</v>
      </c>
      <c r="G95" s="596"/>
      <c r="H95" s="596"/>
      <c r="I95" s="596"/>
      <c r="J95" s="596"/>
      <c r="K95" s="603">
        <v>12813</v>
      </c>
      <c r="L95" s="596"/>
      <c r="M95" s="596"/>
      <c r="N95" s="596"/>
      <c r="O95" s="596"/>
      <c r="P95" s="596"/>
      <c r="Q95" s="596"/>
    </row>
    <row r="96" spans="1:17" ht="24" x14ac:dyDescent="0.2">
      <c r="A96" s="600">
        <v>19</v>
      </c>
      <c r="B96" s="591" t="s">
        <v>363</v>
      </c>
      <c r="C96" s="598" t="s">
        <v>367</v>
      </c>
      <c r="D96" s="601" t="s">
        <v>368</v>
      </c>
      <c r="E96" s="602">
        <v>59</v>
      </c>
      <c r="F96" s="599">
        <v>56.17</v>
      </c>
      <c r="G96" s="596"/>
      <c r="H96" s="596"/>
      <c r="I96" s="596"/>
      <c r="J96" s="596"/>
      <c r="K96" s="603">
        <v>3314</v>
      </c>
      <c r="L96" s="596"/>
      <c r="M96" s="596"/>
      <c r="N96" s="596"/>
      <c r="O96" s="596"/>
      <c r="P96" s="596"/>
      <c r="Q96" s="596"/>
    </row>
    <row r="97" spans="1:17" ht="24" x14ac:dyDescent="0.2">
      <c r="A97" s="600">
        <v>20</v>
      </c>
      <c r="B97" s="591" t="s">
        <v>363</v>
      </c>
      <c r="C97" s="598" t="s">
        <v>370</v>
      </c>
      <c r="D97" s="601" t="s">
        <v>369</v>
      </c>
      <c r="E97" s="602">
        <v>36</v>
      </c>
      <c r="F97" s="599">
        <v>63</v>
      </c>
      <c r="G97" s="596"/>
      <c r="H97" s="596"/>
      <c r="I97" s="596"/>
      <c r="J97" s="596"/>
      <c r="K97" s="603">
        <v>2268</v>
      </c>
      <c r="L97" s="596"/>
      <c r="M97" s="596"/>
      <c r="N97" s="596"/>
      <c r="O97" s="596"/>
      <c r="P97" s="596"/>
      <c r="Q97" s="596"/>
    </row>
    <row r="98" spans="1:17" ht="24" x14ac:dyDescent="0.2">
      <c r="A98" s="600">
        <v>21</v>
      </c>
      <c r="B98" s="591" t="s">
        <v>363</v>
      </c>
      <c r="C98" s="598" t="s">
        <v>399</v>
      </c>
      <c r="D98" s="601" t="s">
        <v>365</v>
      </c>
      <c r="E98" s="602">
        <v>50</v>
      </c>
      <c r="F98" s="599">
        <v>655.93</v>
      </c>
      <c r="G98" s="596"/>
      <c r="H98" s="596"/>
      <c r="I98" s="596"/>
      <c r="J98" s="596"/>
      <c r="K98" s="603">
        <v>32797</v>
      </c>
      <c r="L98" s="596"/>
      <c r="M98" s="596"/>
      <c r="N98" s="596"/>
      <c r="O98" s="596"/>
      <c r="P98" s="596"/>
      <c r="Q98" s="596"/>
    </row>
    <row r="99" spans="1:17" ht="24" x14ac:dyDescent="0.2">
      <c r="A99" s="600">
        <v>22</v>
      </c>
      <c r="B99" s="591" t="s">
        <v>363</v>
      </c>
      <c r="C99" s="598" t="s">
        <v>375</v>
      </c>
      <c r="D99" s="601" t="s">
        <v>365</v>
      </c>
      <c r="E99" s="602">
        <v>20</v>
      </c>
      <c r="F99" s="599">
        <v>1363.2</v>
      </c>
      <c r="G99" s="596"/>
      <c r="H99" s="596"/>
      <c r="I99" s="596"/>
      <c r="J99" s="596"/>
      <c r="K99" s="603">
        <v>27264</v>
      </c>
      <c r="L99" s="596"/>
      <c r="M99" s="596"/>
      <c r="N99" s="596"/>
      <c r="O99" s="596"/>
      <c r="P99" s="596"/>
      <c r="Q99" s="596"/>
    </row>
    <row r="100" spans="1:17" ht="24" x14ac:dyDescent="0.2">
      <c r="A100" s="600">
        <v>23</v>
      </c>
      <c r="B100" s="591" t="s">
        <v>363</v>
      </c>
      <c r="C100" s="598" t="s">
        <v>376</v>
      </c>
      <c r="D100" s="601" t="s">
        <v>365</v>
      </c>
      <c r="E100" s="602">
        <v>35</v>
      </c>
      <c r="F100" s="599">
        <v>451.2</v>
      </c>
      <c r="G100" s="596"/>
      <c r="H100" s="596"/>
      <c r="I100" s="596"/>
      <c r="J100" s="596"/>
      <c r="K100" s="603">
        <v>15792</v>
      </c>
      <c r="L100" s="596"/>
      <c r="M100" s="596"/>
      <c r="N100" s="596"/>
      <c r="O100" s="596"/>
      <c r="P100" s="596"/>
      <c r="Q100" s="596"/>
    </row>
    <row r="101" spans="1:17" ht="24" x14ac:dyDescent="0.2">
      <c r="A101" s="600">
        <v>24</v>
      </c>
      <c r="B101" s="591" t="s">
        <v>363</v>
      </c>
      <c r="C101" s="598" t="s">
        <v>400</v>
      </c>
      <c r="D101" s="601" t="s">
        <v>365</v>
      </c>
      <c r="E101" s="602">
        <v>8</v>
      </c>
      <c r="F101" s="599">
        <v>409.28</v>
      </c>
      <c r="G101" s="596"/>
      <c r="H101" s="596"/>
      <c r="I101" s="596"/>
      <c r="J101" s="596"/>
      <c r="K101" s="603">
        <v>3274</v>
      </c>
      <c r="L101" s="596"/>
      <c r="M101" s="596"/>
      <c r="N101" s="596"/>
      <c r="O101" s="596"/>
      <c r="P101" s="596"/>
      <c r="Q101" s="596"/>
    </row>
    <row r="102" spans="1:17" ht="24" x14ac:dyDescent="0.2">
      <c r="A102" s="600">
        <v>25</v>
      </c>
      <c r="B102" s="591" t="s">
        <v>363</v>
      </c>
      <c r="C102" s="598" t="s">
        <v>401</v>
      </c>
      <c r="D102" s="601" t="s">
        <v>365</v>
      </c>
      <c r="E102" s="602">
        <v>50</v>
      </c>
      <c r="F102" s="599">
        <v>426</v>
      </c>
      <c r="G102" s="596"/>
      <c r="H102" s="596"/>
      <c r="I102" s="596"/>
      <c r="J102" s="596"/>
      <c r="K102" s="603">
        <v>21300</v>
      </c>
      <c r="L102" s="596"/>
      <c r="M102" s="596"/>
      <c r="N102" s="596"/>
      <c r="O102" s="596"/>
      <c r="P102" s="596"/>
      <c r="Q102" s="596"/>
    </row>
    <row r="103" spans="1:17" ht="24" x14ac:dyDescent="0.2">
      <c r="A103" s="600">
        <v>26</v>
      </c>
      <c r="B103" s="591" t="s">
        <v>363</v>
      </c>
      <c r="C103" s="598" t="s">
        <v>519</v>
      </c>
      <c r="D103" s="601" t="s">
        <v>365</v>
      </c>
      <c r="E103" s="602">
        <v>260</v>
      </c>
      <c r="F103" s="599">
        <v>427.84</v>
      </c>
      <c r="G103" s="596"/>
      <c r="H103" s="596"/>
      <c r="I103" s="596"/>
      <c r="J103" s="596"/>
      <c r="K103" s="603">
        <v>111238</v>
      </c>
      <c r="L103" s="596"/>
      <c r="M103" s="596"/>
      <c r="N103" s="596"/>
      <c r="O103" s="596"/>
      <c r="P103" s="596"/>
      <c r="Q103" s="596"/>
    </row>
    <row r="104" spans="1:17" ht="24" x14ac:dyDescent="0.2">
      <c r="A104" s="600">
        <v>27</v>
      </c>
      <c r="B104" s="591" t="s">
        <v>363</v>
      </c>
      <c r="C104" s="598" t="s">
        <v>402</v>
      </c>
      <c r="D104" s="601" t="s">
        <v>365</v>
      </c>
      <c r="E104" s="602">
        <v>12</v>
      </c>
      <c r="F104" s="599">
        <v>327</v>
      </c>
      <c r="G104" s="596"/>
      <c r="H104" s="596"/>
      <c r="I104" s="596"/>
      <c r="J104" s="596"/>
      <c r="K104" s="603">
        <v>3924</v>
      </c>
      <c r="L104" s="596"/>
      <c r="M104" s="596"/>
      <c r="N104" s="596"/>
      <c r="O104" s="596"/>
      <c r="P104" s="596"/>
      <c r="Q104" s="596"/>
    </row>
    <row r="105" spans="1:17" ht="24" x14ac:dyDescent="0.2">
      <c r="A105" s="600">
        <v>28</v>
      </c>
      <c r="B105" s="591" t="s">
        <v>363</v>
      </c>
      <c r="C105" s="598" t="s">
        <v>541</v>
      </c>
      <c r="D105" s="601" t="s">
        <v>369</v>
      </c>
      <c r="E105" s="602">
        <v>1450</v>
      </c>
      <c r="F105" s="599">
        <v>244</v>
      </c>
      <c r="G105" s="596"/>
      <c r="H105" s="596"/>
      <c r="I105" s="596"/>
      <c r="J105" s="596"/>
      <c r="K105" s="603">
        <v>353800</v>
      </c>
      <c r="L105" s="596"/>
      <c r="M105" s="596"/>
      <c r="N105" s="596"/>
      <c r="O105" s="596"/>
      <c r="P105" s="596"/>
      <c r="Q105" s="596"/>
    </row>
    <row r="106" spans="1:17" ht="24" x14ac:dyDescent="0.2">
      <c r="A106" s="600">
        <v>29</v>
      </c>
      <c r="B106" s="591" t="s">
        <v>363</v>
      </c>
      <c r="C106" s="598" t="s">
        <v>374</v>
      </c>
      <c r="D106" s="601" t="s">
        <v>369</v>
      </c>
      <c r="E106" s="602">
        <v>180</v>
      </c>
      <c r="F106" s="599">
        <v>75.150000000000006</v>
      </c>
      <c r="G106" s="596"/>
      <c r="H106" s="596"/>
      <c r="I106" s="596"/>
      <c r="J106" s="596"/>
      <c r="K106" s="603">
        <v>13527</v>
      </c>
      <c r="L106" s="596"/>
      <c r="M106" s="596"/>
      <c r="N106" s="596"/>
      <c r="O106" s="596"/>
      <c r="P106" s="596"/>
      <c r="Q106" s="596"/>
    </row>
    <row r="107" spans="1:17" ht="24" x14ac:dyDescent="0.2">
      <c r="A107" s="600">
        <v>30</v>
      </c>
      <c r="B107" s="591" t="s">
        <v>363</v>
      </c>
      <c r="C107" s="598" t="s">
        <v>377</v>
      </c>
      <c r="D107" s="601" t="s">
        <v>365</v>
      </c>
      <c r="E107" s="602">
        <v>50</v>
      </c>
      <c r="F107" s="599">
        <v>64.17</v>
      </c>
      <c r="G107" s="596"/>
      <c r="H107" s="596"/>
      <c r="I107" s="596"/>
      <c r="J107" s="596"/>
      <c r="K107" s="603">
        <v>3209</v>
      </c>
      <c r="L107" s="596"/>
      <c r="M107" s="596"/>
      <c r="N107" s="596"/>
      <c r="O107" s="596"/>
      <c r="P107" s="596"/>
      <c r="Q107" s="596"/>
    </row>
    <row r="108" spans="1:17" ht="24" x14ac:dyDescent="0.2">
      <c r="A108" s="600">
        <v>31</v>
      </c>
      <c r="B108" s="591" t="s">
        <v>363</v>
      </c>
      <c r="C108" s="598" t="s">
        <v>371</v>
      </c>
      <c r="D108" s="601" t="s">
        <v>369</v>
      </c>
      <c r="E108" s="602">
        <v>30</v>
      </c>
      <c r="F108" s="599" t="s">
        <v>520</v>
      </c>
      <c r="G108" s="596"/>
      <c r="H108" s="596"/>
      <c r="I108" s="596"/>
      <c r="J108" s="596"/>
      <c r="K108" s="603">
        <v>152</v>
      </c>
      <c r="L108" s="596"/>
      <c r="M108" s="596"/>
      <c r="N108" s="596"/>
      <c r="O108" s="596"/>
      <c r="P108" s="596"/>
      <c r="Q108" s="596"/>
    </row>
    <row r="109" spans="1:17" ht="24" x14ac:dyDescent="0.2">
      <c r="A109" s="600">
        <v>32</v>
      </c>
      <c r="B109" s="591" t="s">
        <v>363</v>
      </c>
      <c r="C109" s="598" t="s">
        <v>372</v>
      </c>
      <c r="D109" s="601" t="s">
        <v>365</v>
      </c>
      <c r="E109" s="602">
        <v>30</v>
      </c>
      <c r="F109" s="599">
        <v>37.42</v>
      </c>
      <c r="G109" s="596"/>
      <c r="H109" s="596"/>
      <c r="I109" s="596"/>
      <c r="J109" s="596"/>
      <c r="K109" s="603">
        <v>1123</v>
      </c>
      <c r="L109" s="596"/>
      <c r="M109" s="596"/>
      <c r="N109" s="596"/>
      <c r="O109" s="596"/>
      <c r="P109" s="596"/>
      <c r="Q109" s="596"/>
    </row>
    <row r="110" spans="1:17" ht="24" x14ac:dyDescent="0.2">
      <c r="A110" s="600">
        <v>33</v>
      </c>
      <c r="B110" s="591" t="s">
        <v>363</v>
      </c>
      <c r="C110" s="598" t="s">
        <v>521</v>
      </c>
      <c r="D110" s="601" t="s">
        <v>365</v>
      </c>
      <c r="E110" s="602">
        <v>20</v>
      </c>
      <c r="F110" s="599">
        <v>376.07</v>
      </c>
      <c r="G110" s="596"/>
      <c r="H110" s="596"/>
      <c r="I110" s="596"/>
      <c r="J110" s="596"/>
      <c r="K110" s="603">
        <v>7521</v>
      </c>
      <c r="L110" s="596"/>
      <c r="M110" s="596"/>
      <c r="N110" s="596"/>
      <c r="O110" s="596"/>
      <c r="P110" s="596"/>
      <c r="Q110" s="596"/>
    </row>
    <row r="111" spans="1:17" ht="24" x14ac:dyDescent="0.2">
      <c r="A111" s="600">
        <v>34</v>
      </c>
      <c r="B111" s="591" t="s">
        <v>363</v>
      </c>
      <c r="C111" s="598" t="s">
        <v>412</v>
      </c>
      <c r="D111" s="601" t="s">
        <v>365</v>
      </c>
      <c r="E111" s="602">
        <v>100</v>
      </c>
      <c r="F111" s="599">
        <v>4.51</v>
      </c>
      <c r="G111" s="596"/>
      <c r="H111" s="596"/>
      <c r="I111" s="596"/>
      <c r="J111" s="596"/>
      <c r="K111" s="603">
        <v>451</v>
      </c>
      <c r="L111" s="596"/>
      <c r="M111" s="596"/>
      <c r="N111" s="596"/>
      <c r="O111" s="596"/>
      <c r="P111" s="596"/>
      <c r="Q111" s="596"/>
    </row>
    <row r="112" spans="1:17" x14ac:dyDescent="0.2">
      <c r="A112" s="1386" t="s">
        <v>522</v>
      </c>
      <c r="B112" s="1387"/>
      <c r="C112" s="1387"/>
      <c r="D112" s="1387"/>
      <c r="E112" s="1387"/>
      <c r="F112" s="1387"/>
      <c r="G112" s="1387"/>
      <c r="H112" s="1387"/>
      <c r="I112" s="1387"/>
      <c r="J112" s="1387"/>
      <c r="K112" s="595">
        <v>627767</v>
      </c>
      <c r="L112" s="596"/>
      <c r="M112" s="596"/>
      <c r="N112" s="596"/>
      <c r="O112" s="596"/>
      <c r="P112" s="596"/>
      <c r="Q112" s="596"/>
    </row>
    <row r="113" spans="1:17" x14ac:dyDescent="0.2">
      <c r="A113" s="1388" t="s">
        <v>523</v>
      </c>
      <c r="B113" s="1387"/>
      <c r="C113" s="1387"/>
      <c r="D113" s="1387"/>
      <c r="E113" s="1387"/>
      <c r="F113" s="1387"/>
      <c r="G113" s="1387"/>
      <c r="H113" s="1387"/>
      <c r="I113" s="1387"/>
      <c r="J113" s="1387"/>
      <c r="K113" s="596"/>
      <c r="L113" s="596"/>
      <c r="M113" s="596"/>
      <c r="N113" s="596"/>
      <c r="O113" s="596"/>
      <c r="P113" s="596"/>
      <c r="Q113" s="596"/>
    </row>
    <row r="114" spans="1:17" x14ac:dyDescent="0.2">
      <c r="A114" s="1386" t="s">
        <v>450</v>
      </c>
      <c r="B114" s="1387"/>
      <c r="C114" s="1387"/>
      <c r="D114" s="1387"/>
      <c r="E114" s="1387"/>
      <c r="F114" s="1387"/>
      <c r="G114" s="1387"/>
      <c r="H114" s="1387"/>
      <c r="I114" s="1387"/>
      <c r="J114" s="1387"/>
      <c r="K114" s="595">
        <v>627767</v>
      </c>
      <c r="L114" s="596"/>
      <c r="M114" s="596"/>
      <c r="N114" s="596"/>
      <c r="O114" s="596"/>
      <c r="P114" s="596"/>
      <c r="Q114" s="596"/>
    </row>
    <row r="115" spans="1:17" x14ac:dyDescent="0.2">
      <c r="A115" s="1386" t="s">
        <v>387</v>
      </c>
      <c r="B115" s="1387"/>
      <c r="C115" s="1387"/>
      <c r="D115" s="1387"/>
      <c r="E115" s="1387"/>
      <c r="F115" s="1387"/>
      <c r="G115" s="1387"/>
      <c r="H115" s="1387"/>
      <c r="I115" s="1387"/>
      <c r="J115" s="1387"/>
      <c r="K115" s="595">
        <v>627767</v>
      </c>
      <c r="L115" s="596"/>
      <c r="M115" s="596"/>
      <c r="N115" s="596"/>
      <c r="O115" s="596"/>
      <c r="P115" s="596"/>
      <c r="Q115" s="596"/>
    </row>
    <row r="116" spans="1:17" x14ac:dyDescent="0.2">
      <c r="A116" s="1386" t="s">
        <v>388</v>
      </c>
      <c r="B116" s="1387"/>
      <c r="C116" s="1387"/>
      <c r="D116" s="1387"/>
      <c r="E116" s="1387"/>
      <c r="F116" s="1387"/>
      <c r="G116" s="1387"/>
      <c r="H116" s="1387"/>
      <c r="I116" s="1387"/>
      <c r="J116" s="1387"/>
      <c r="K116" s="596"/>
      <c r="L116" s="596"/>
      <c r="M116" s="596"/>
      <c r="N116" s="596"/>
      <c r="O116" s="596"/>
      <c r="P116" s="596"/>
      <c r="Q116" s="596"/>
    </row>
    <row r="117" spans="1:17" x14ac:dyDescent="0.2">
      <c r="A117" s="1386" t="s">
        <v>389</v>
      </c>
      <c r="B117" s="1387"/>
      <c r="C117" s="1387"/>
      <c r="D117" s="1387"/>
      <c r="E117" s="1387"/>
      <c r="F117" s="1387"/>
      <c r="G117" s="1387"/>
      <c r="H117" s="1387"/>
      <c r="I117" s="1387"/>
      <c r="J117" s="1387"/>
      <c r="K117" s="595">
        <v>627767</v>
      </c>
      <c r="L117" s="596"/>
      <c r="M117" s="596"/>
      <c r="N117" s="596"/>
      <c r="O117" s="596"/>
      <c r="P117" s="596"/>
      <c r="Q117" s="596"/>
    </row>
    <row r="118" spans="1:17" x14ac:dyDescent="0.2">
      <c r="A118" s="1388" t="s">
        <v>378</v>
      </c>
      <c r="B118" s="1387"/>
      <c r="C118" s="1387"/>
      <c r="D118" s="1387"/>
      <c r="E118" s="1387"/>
      <c r="F118" s="1387"/>
      <c r="G118" s="1387"/>
      <c r="H118" s="1387"/>
      <c r="I118" s="1387"/>
      <c r="J118" s="1387"/>
      <c r="K118" s="599">
        <v>627767</v>
      </c>
      <c r="L118" s="596"/>
      <c r="M118" s="596"/>
      <c r="N118" s="596"/>
      <c r="O118" s="596"/>
      <c r="P118" s="596"/>
      <c r="Q118" s="596"/>
    </row>
    <row r="119" spans="1:17" x14ac:dyDescent="0.2">
      <c r="A119" s="1389" t="s">
        <v>379</v>
      </c>
      <c r="B119" s="1390"/>
      <c r="C119" s="1390"/>
      <c r="D119" s="1390"/>
      <c r="E119" s="1390"/>
      <c r="F119" s="1390"/>
      <c r="G119" s="1390"/>
      <c r="H119" s="1390"/>
      <c r="I119" s="1390"/>
      <c r="J119" s="1390"/>
      <c r="K119" s="1390"/>
      <c r="L119" s="1390"/>
      <c r="M119" s="1390"/>
      <c r="N119" s="1390"/>
      <c r="O119" s="1390"/>
      <c r="P119" s="1390"/>
      <c r="Q119" s="1390"/>
    </row>
    <row r="120" spans="1:17" x14ac:dyDescent="0.2">
      <c r="A120" s="1386" t="s">
        <v>380</v>
      </c>
      <c r="B120" s="1387"/>
      <c r="C120" s="1387"/>
      <c r="D120" s="1387"/>
      <c r="E120" s="1387"/>
      <c r="F120" s="1387"/>
      <c r="G120" s="1387"/>
      <c r="H120" s="1387"/>
      <c r="I120" s="1387"/>
      <c r="J120" s="1387"/>
      <c r="K120" s="595">
        <v>744095</v>
      </c>
      <c r="L120" s="595">
        <v>70147</v>
      </c>
      <c r="M120" s="595">
        <v>42281</v>
      </c>
      <c r="N120" s="595">
        <v>8759</v>
      </c>
      <c r="O120" s="596"/>
      <c r="P120" s="595">
        <v>399.26</v>
      </c>
      <c r="Q120" s="596"/>
    </row>
    <row r="121" spans="1:17" x14ac:dyDescent="0.2">
      <c r="A121" s="1386" t="s">
        <v>381</v>
      </c>
      <c r="B121" s="1387"/>
      <c r="C121" s="1387"/>
      <c r="D121" s="1387"/>
      <c r="E121" s="1387"/>
      <c r="F121" s="1387"/>
      <c r="G121" s="1387"/>
      <c r="H121" s="1387"/>
      <c r="I121" s="1387"/>
      <c r="J121" s="1387"/>
      <c r="K121" s="595">
        <v>63142</v>
      </c>
      <c r="L121" s="596"/>
      <c r="M121" s="596"/>
      <c r="N121" s="596"/>
      <c r="O121" s="596"/>
      <c r="P121" s="596"/>
      <c r="Q121" s="596"/>
    </row>
    <row r="122" spans="1:17" x14ac:dyDescent="0.2">
      <c r="A122" s="1386" t="s">
        <v>382</v>
      </c>
      <c r="B122" s="1387"/>
      <c r="C122" s="1387"/>
      <c r="D122" s="1387"/>
      <c r="E122" s="1387"/>
      <c r="F122" s="1387"/>
      <c r="G122" s="1387"/>
      <c r="H122" s="1387"/>
      <c r="I122" s="1387"/>
      <c r="J122" s="1387"/>
      <c r="K122" s="595">
        <v>38090</v>
      </c>
      <c r="L122" s="596"/>
      <c r="M122" s="596"/>
      <c r="N122" s="596"/>
      <c r="O122" s="596"/>
      <c r="P122" s="596"/>
      <c r="Q122" s="596"/>
    </row>
    <row r="123" spans="1:17" x14ac:dyDescent="0.2">
      <c r="A123" s="1388" t="s">
        <v>383</v>
      </c>
      <c r="B123" s="1387"/>
      <c r="C123" s="1387"/>
      <c r="D123" s="1387"/>
      <c r="E123" s="1387"/>
      <c r="F123" s="1387"/>
      <c r="G123" s="1387"/>
      <c r="H123" s="1387"/>
      <c r="I123" s="1387"/>
      <c r="J123" s="1387"/>
      <c r="K123" s="596"/>
      <c r="L123" s="596"/>
      <c r="M123" s="596"/>
      <c r="N123" s="596"/>
      <c r="O123" s="596"/>
      <c r="P123" s="596"/>
      <c r="Q123" s="596"/>
    </row>
    <row r="124" spans="1:17" x14ac:dyDescent="0.2">
      <c r="A124" s="1386" t="s">
        <v>384</v>
      </c>
      <c r="B124" s="1387"/>
      <c r="C124" s="1387"/>
      <c r="D124" s="1387"/>
      <c r="E124" s="1387"/>
      <c r="F124" s="1387"/>
      <c r="G124" s="1387"/>
      <c r="H124" s="1387"/>
      <c r="I124" s="1387"/>
      <c r="J124" s="1387"/>
      <c r="K124" s="595">
        <v>740624</v>
      </c>
      <c r="L124" s="596"/>
      <c r="M124" s="596"/>
      <c r="N124" s="596"/>
      <c r="O124" s="596"/>
      <c r="P124" s="595">
        <v>159.38</v>
      </c>
      <c r="Q124" s="596"/>
    </row>
    <row r="125" spans="1:17" x14ac:dyDescent="0.2">
      <c r="A125" s="1386" t="s">
        <v>385</v>
      </c>
      <c r="B125" s="1387"/>
      <c r="C125" s="1387"/>
      <c r="D125" s="1387"/>
      <c r="E125" s="1387"/>
      <c r="F125" s="1387"/>
      <c r="G125" s="1387"/>
      <c r="H125" s="1387"/>
      <c r="I125" s="1387"/>
      <c r="J125" s="1387"/>
      <c r="K125" s="595">
        <v>97032</v>
      </c>
      <c r="L125" s="596"/>
      <c r="M125" s="596"/>
      <c r="N125" s="596"/>
      <c r="O125" s="596"/>
      <c r="P125" s="595">
        <v>222.6</v>
      </c>
      <c r="Q125" s="596"/>
    </row>
    <row r="126" spans="1:17" x14ac:dyDescent="0.2">
      <c r="A126" s="1386" t="s">
        <v>386</v>
      </c>
      <c r="B126" s="1387"/>
      <c r="C126" s="1387"/>
      <c r="D126" s="1387"/>
      <c r="E126" s="1387"/>
      <c r="F126" s="1387"/>
      <c r="G126" s="1387"/>
      <c r="H126" s="1387"/>
      <c r="I126" s="1387"/>
      <c r="J126" s="1387"/>
      <c r="K126" s="595">
        <v>7671</v>
      </c>
      <c r="L126" s="596"/>
      <c r="M126" s="596"/>
      <c r="N126" s="596"/>
      <c r="O126" s="596"/>
      <c r="P126" s="595">
        <v>17.28</v>
      </c>
      <c r="Q126" s="596"/>
    </row>
    <row r="127" spans="1:17" x14ac:dyDescent="0.2">
      <c r="A127" s="1386" t="s">
        <v>387</v>
      </c>
      <c r="B127" s="1387"/>
      <c r="C127" s="1387"/>
      <c r="D127" s="1387"/>
      <c r="E127" s="1387"/>
      <c r="F127" s="1387"/>
      <c r="G127" s="1387"/>
      <c r="H127" s="1387"/>
      <c r="I127" s="1387"/>
      <c r="J127" s="1387"/>
      <c r="K127" s="595">
        <v>845327</v>
      </c>
      <c r="L127" s="596"/>
      <c r="M127" s="596"/>
      <c r="N127" s="596"/>
      <c r="O127" s="596"/>
      <c r="P127" s="595">
        <v>399.26</v>
      </c>
      <c r="Q127" s="596"/>
    </row>
    <row r="128" spans="1:17" x14ac:dyDescent="0.2">
      <c r="A128" s="1386" t="s">
        <v>388</v>
      </c>
      <c r="B128" s="1387"/>
      <c r="C128" s="1387"/>
      <c r="D128" s="1387"/>
      <c r="E128" s="1387"/>
      <c r="F128" s="1387"/>
      <c r="G128" s="1387"/>
      <c r="H128" s="1387"/>
      <c r="I128" s="1387"/>
      <c r="J128" s="1387"/>
      <c r="K128" s="596"/>
      <c r="L128" s="596"/>
      <c r="M128" s="596"/>
      <c r="N128" s="596"/>
      <c r="O128" s="596"/>
      <c r="P128" s="596"/>
      <c r="Q128" s="596"/>
    </row>
    <row r="129" spans="1:17" x14ac:dyDescent="0.2">
      <c r="A129" s="1386" t="s">
        <v>389</v>
      </c>
      <c r="B129" s="1387"/>
      <c r="C129" s="1387"/>
      <c r="D129" s="1387"/>
      <c r="E129" s="1387"/>
      <c r="F129" s="1387"/>
      <c r="G129" s="1387"/>
      <c r="H129" s="1387"/>
      <c r="I129" s="1387"/>
      <c r="J129" s="1387"/>
      <c r="K129" s="595">
        <v>631667</v>
      </c>
      <c r="L129" s="596"/>
      <c r="M129" s="596"/>
      <c r="N129" s="596"/>
      <c r="O129" s="596"/>
      <c r="P129" s="596"/>
      <c r="Q129" s="596"/>
    </row>
    <row r="130" spans="1:17" x14ac:dyDescent="0.2">
      <c r="A130" s="1386" t="s">
        <v>390</v>
      </c>
      <c r="B130" s="1387"/>
      <c r="C130" s="1387"/>
      <c r="D130" s="1387"/>
      <c r="E130" s="1387"/>
      <c r="F130" s="1387"/>
      <c r="G130" s="1387"/>
      <c r="H130" s="1387"/>
      <c r="I130" s="1387"/>
      <c r="J130" s="1387"/>
      <c r="K130" s="595">
        <v>42281</v>
      </c>
      <c r="L130" s="596"/>
      <c r="M130" s="596"/>
      <c r="N130" s="596"/>
      <c r="O130" s="596"/>
      <c r="P130" s="596"/>
      <c r="Q130" s="596"/>
    </row>
    <row r="131" spans="1:17" x14ac:dyDescent="0.2">
      <c r="A131" s="1386" t="s">
        <v>391</v>
      </c>
      <c r="B131" s="1387"/>
      <c r="C131" s="1387"/>
      <c r="D131" s="1387"/>
      <c r="E131" s="1387"/>
      <c r="F131" s="1387"/>
      <c r="G131" s="1387"/>
      <c r="H131" s="1387"/>
      <c r="I131" s="1387"/>
      <c r="J131" s="1387"/>
      <c r="K131" s="595">
        <v>78906</v>
      </c>
      <c r="L131" s="596"/>
      <c r="M131" s="596"/>
      <c r="N131" s="596"/>
      <c r="O131" s="596"/>
      <c r="P131" s="596"/>
      <c r="Q131" s="596"/>
    </row>
    <row r="132" spans="1:17" x14ac:dyDescent="0.2">
      <c r="A132" s="1386" t="s">
        <v>392</v>
      </c>
      <c r="B132" s="1387"/>
      <c r="C132" s="1387"/>
      <c r="D132" s="1387"/>
      <c r="E132" s="1387"/>
      <c r="F132" s="1387"/>
      <c r="G132" s="1387"/>
      <c r="H132" s="1387"/>
      <c r="I132" s="1387"/>
      <c r="J132" s="1387"/>
      <c r="K132" s="595">
        <v>63142</v>
      </c>
      <c r="L132" s="596"/>
      <c r="M132" s="596"/>
      <c r="N132" s="596"/>
      <c r="O132" s="596"/>
      <c r="P132" s="596"/>
      <c r="Q132" s="596"/>
    </row>
    <row r="133" spans="1:17" x14ac:dyDescent="0.2">
      <c r="A133" s="1386" t="s">
        <v>393</v>
      </c>
      <c r="B133" s="1387"/>
      <c r="C133" s="1387"/>
      <c r="D133" s="1387"/>
      <c r="E133" s="1387"/>
      <c r="F133" s="1387"/>
      <c r="G133" s="1387"/>
      <c r="H133" s="1387"/>
      <c r="I133" s="1387"/>
      <c r="J133" s="1387"/>
      <c r="K133" s="595">
        <v>38090</v>
      </c>
      <c r="L133" s="596"/>
      <c r="M133" s="596"/>
      <c r="N133" s="596"/>
      <c r="O133" s="596"/>
      <c r="P133" s="596"/>
      <c r="Q133" s="596"/>
    </row>
    <row r="134" spans="1:17" x14ac:dyDescent="0.2">
      <c r="A134" s="1386" t="s">
        <v>524</v>
      </c>
      <c r="B134" s="1387"/>
      <c r="C134" s="1387"/>
      <c r="D134" s="1387"/>
      <c r="E134" s="1387"/>
      <c r="F134" s="1387"/>
      <c r="G134" s="1387"/>
      <c r="H134" s="1387"/>
      <c r="I134" s="1387"/>
      <c r="J134" s="1387"/>
      <c r="K134" s="595">
        <v>837656</v>
      </c>
      <c r="L134" s="596"/>
      <c r="M134" s="596"/>
      <c r="N134" s="596"/>
      <c r="O134" s="596"/>
      <c r="P134" s="596"/>
      <c r="Q134" s="596"/>
    </row>
    <row r="135" spans="1:17" x14ac:dyDescent="0.2">
      <c r="A135" s="1386" t="s">
        <v>525</v>
      </c>
      <c r="B135" s="1387"/>
      <c r="C135" s="1387"/>
      <c r="D135" s="1387"/>
      <c r="E135" s="1387"/>
      <c r="F135" s="1387"/>
      <c r="G135" s="1387"/>
      <c r="H135" s="1387"/>
      <c r="I135" s="1387"/>
      <c r="J135" s="1387"/>
      <c r="K135" s="595">
        <v>30993</v>
      </c>
      <c r="L135" s="596"/>
      <c r="M135" s="596"/>
      <c r="N135" s="596"/>
      <c r="O135" s="596"/>
      <c r="P135" s="596"/>
      <c r="Q135" s="596"/>
    </row>
    <row r="136" spans="1:17" x14ac:dyDescent="0.2">
      <c r="A136" s="1388" t="s">
        <v>387</v>
      </c>
      <c r="B136" s="1387"/>
      <c r="C136" s="1387"/>
      <c r="D136" s="1387"/>
      <c r="E136" s="1387"/>
      <c r="F136" s="1387"/>
      <c r="G136" s="1387"/>
      <c r="H136" s="1387"/>
      <c r="I136" s="1387"/>
      <c r="J136" s="1387"/>
      <c r="K136" s="599">
        <v>868649</v>
      </c>
      <c r="L136" s="596"/>
      <c r="M136" s="596"/>
      <c r="N136" s="596"/>
      <c r="O136" s="596"/>
      <c r="P136" s="596"/>
      <c r="Q136" s="596"/>
    </row>
    <row r="137" spans="1:17" x14ac:dyDescent="0.2">
      <c r="A137" s="1386" t="s">
        <v>526</v>
      </c>
      <c r="B137" s="1387"/>
      <c r="C137" s="1387"/>
      <c r="D137" s="1387"/>
      <c r="E137" s="1387"/>
      <c r="F137" s="1387"/>
      <c r="G137" s="1387"/>
      <c r="H137" s="1387"/>
      <c r="I137" s="1387"/>
      <c r="J137" s="1387"/>
      <c r="K137" s="595">
        <v>876320</v>
      </c>
      <c r="L137" s="596"/>
      <c r="M137" s="596"/>
      <c r="N137" s="596"/>
      <c r="O137" s="596"/>
      <c r="P137" s="596"/>
      <c r="Q137" s="596"/>
    </row>
    <row r="138" spans="1:17" x14ac:dyDescent="0.2">
      <c r="A138" s="1386" t="s">
        <v>527</v>
      </c>
      <c r="B138" s="1387"/>
      <c r="C138" s="1387"/>
      <c r="D138" s="1387"/>
      <c r="E138" s="1387"/>
      <c r="F138" s="1387"/>
      <c r="G138" s="1387"/>
      <c r="H138" s="1387"/>
      <c r="I138" s="1387"/>
      <c r="J138" s="1387"/>
      <c r="K138" s="595">
        <v>157737.60000000001</v>
      </c>
      <c r="L138" s="596"/>
      <c r="M138" s="596"/>
      <c r="N138" s="596"/>
      <c r="O138" s="596"/>
      <c r="P138" s="596"/>
      <c r="Q138" s="596"/>
    </row>
    <row r="139" spans="1:17" x14ac:dyDescent="0.2">
      <c r="A139" s="1388" t="s">
        <v>394</v>
      </c>
      <c r="B139" s="1387"/>
      <c r="C139" s="1387"/>
      <c r="D139" s="1387"/>
      <c r="E139" s="1387"/>
      <c r="F139" s="1387"/>
      <c r="G139" s="1387"/>
      <c r="H139" s="1387"/>
      <c r="I139" s="1387"/>
      <c r="J139" s="1387"/>
      <c r="K139" s="599">
        <v>1034057.6</v>
      </c>
      <c r="L139" s="596"/>
      <c r="M139" s="596"/>
      <c r="N139" s="596"/>
      <c r="O139" s="596"/>
      <c r="P139" s="599">
        <v>399.26</v>
      </c>
      <c r="Q139" s="596"/>
    </row>
    <row r="140" spans="1:17" x14ac:dyDescent="0.2"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</row>
    <row r="141" spans="1:17" x14ac:dyDescent="0.2"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</row>
    <row r="142" spans="1:17" x14ac:dyDescent="0.2">
      <c r="F142" s="605"/>
      <c r="G142" s="605"/>
      <c r="H142" s="605"/>
      <c r="I142" s="605"/>
      <c r="J142" s="605"/>
      <c r="K142" s="605"/>
      <c r="L142" s="605"/>
      <c r="M142" s="605"/>
      <c r="N142" s="605"/>
      <c r="O142" s="605"/>
      <c r="P142" s="605"/>
      <c r="Q142" s="605"/>
    </row>
    <row r="143" spans="1:17" x14ac:dyDescent="0.2">
      <c r="C143" s="940"/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1:17" x14ac:dyDescent="0.2">
      <c r="C144" s="940"/>
      <c r="E144" s="939"/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5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5:17" x14ac:dyDescent="0.2">
      <c r="E146" s="939"/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5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5:17" x14ac:dyDescent="0.2">
      <c r="E148" s="939"/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5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5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5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5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5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5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5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5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5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5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5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5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Q2052" s="605"/>
    </row>
    <row r="2053" spans="6:17" x14ac:dyDescent="0.2">
      <c r="Q2053" s="605"/>
    </row>
    <row r="2054" spans="6:17" x14ac:dyDescent="0.2">
      <c r="Q2054" s="605"/>
    </row>
    <row r="2055" spans="6:17" x14ac:dyDescent="0.2">
      <c r="Q2055" s="605"/>
    </row>
    <row r="2056" spans="6:17" x14ac:dyDescent="0.2">
      <c r="Q2056" s="605"/>
    </row>
    <row r="2057" spans="6:17" x14ac:dyDescent="0.2">
      <c r="Q2057" s="605"/>
    </row>
    <row r="2058" spans="6:17" x14ac:dyDescent="0.2">
      <c r="Q2058" s="605"/>
    </row>
    <row r="2059" spans="6:17" x14ac:dyDescent="0.2">
      <c r="Q2059" s="605"/>
    </row>
    <row r="2060" spans="6:17" x14ac:dyDescent="0.2">
      <c r="Q2060" s="605"/>
    </row>
    <row r="2061" spans="6:17" x14ac:dyDescent="0.2">
      <c r="Q2061" s="605"/>
    </row>
    <row r="2062" spans="6:17" x14ac:dyDescent="0.2">
      <c r="Q2062" s="605"/>
    </row>
    <row r="2063" spans="6:17" x14ac:dyDescent="0.2">
      <c r="Q2063" s="605"/>
    </row>
    <row r="2064" spans="6:17" x14ac:dyDescent="0.2">
      <c r="Q2064" s="605"/>
    </row>
    <row r="2065" spans="17:17" x14ac:dyDescent="0.2">
      <c r="Q2065" s="605"/>
    </row>
    <row r="2066" spans="17:17" x14ac:dyDescent="0.2">
      <c r="Q2066" s="605"/>
    </row>
    <row r="2067" spans="17:17" x14ac:dyDescent="0.2">
      <c r="Q2067" s="605"/>
    </row>
    <row r="2068" spans="17:17" x14ac:dyDescent="0.2">
      <c r="Q2068" s="605"/>
    </row>
    <row r="2069" spans="17:17" x14ac:dyDescent="0.2">
      <c r="Q2069" s="605"/>
    </row>
    <row r="2070" spans="17:17" x14ac:dyDescent="0.2">
      <c r="Q2070" s="605"/>
    </row>
    <row r="2071" spans="17:17" x14ac:dyDescent="0.2">
      <c r="Q2071" s="605"/>
    </row>
    <row r="2072" spans="17:17" x14ac:dyDescent="0.2">
      <c r="Q2072" s="605"/>
    </row>
    <row r="2073" spans="17:17" x14ac:dyDescent="0.2">
      <c r="Q2073" s="605"/>
    </row>
    <row r="2074" spans="17:17" x14ac:dyDescent="0.2">
      <c r="Q2074" s="605"/>
    </row>
    <row r="2075" spans="17:17" x14ac:dyDescent="0.2">
      <c r="Q2075" s="605"/>
    </row>
    <row r="2076" spans="17:17" x14ac:dyDescent="0.2">
      <c r="Q2076" s="605"/>
    </row>
    <row r="2077" spans="17:17" x14ac:dyDescent="0.2">
      <c r="Q2077" s="605"/>
    </row>
    <row r="2078" spans="17:17" x14ac:dyDescent="0.2">
      <c r="Q2078" s="605"/>
    </row>
    <row r="2079" spans="17:17" x14ac:dyDescent="0.2">
      <c r="Q2079" s="605"/>
    </row>
    <row r="2080" spans="17:17" x14ac:dyDescent="0.2">
      <c r="Q2080" s="605"/>
    </row>
    <row r="2081" spans="17:17" x14ac:dyDescent="0.2">
      <c r="Q2081" s="605"/>
    </row>
    <row r="2082" spans="17:17" x14ac:dyDescent="0.2">
      <c r="Q2082" s="605"/>
    </row>
    <row r="2083" spans="17:17" x14ac:dyDescent="0.2">
      <c r="Q2083" s="605"/>
    </row>
    <row r="2084" spans="17:17" x14ac:dyDescent="0.2">
      <c r="Q2084" s="605"/>
    </row>
    <row r="2085" spans="17:17" x14ac:dyDescent="0.2">
      <c r="Q2085" s="605"/>
    </row>
    <row r="2086" spans="17:17" x14ac:dyDescent="0.2">
      <c r="Q2086" s="605"/>
    </row>
    <row r="2087" spans="17:17" x14ac:dyDescent="0.2">
      <c r="Q2087" s="605"/>
    </row>
    <row r="2088" spans="17:17" x14ac:dyDescent="0.2">
      <c r="Q2088" s="605"/>
    </row>
    <row r="2089" spans="17:17" x14ac:dyDescent="0.2">
      <c r="Q2089" s="605"/>
    </row>
    <row r="2090" spans="17:17" x14ac:dyDescent="0.2">
      <c r="Q2090" s="605"/>
    </row>
    <row r="2091" spans="17:17" x14ac:dyDescent="0.2">
      <c r="Q2091" s="605"/>
    </row>
    <row r="2092" spans="17:17" x14ac:dyDescent="0.2">
      <c r="Q2092" s="605"/>
    </row>
    <row r="2093" spans="17:17" x14ac:dyDescent="0.2">
      <c r="Q2093" s="605"/>
    </row>
    <row r="2094" spans="17:17" x14ac:dyDescent="0.2">
      <c r="Q2094" s="605"/>
    </row>
    <row r="2095" spans="17:17" x14ac:dyDescent="0.2">
      <c r="Q2095" s="605"/>
    </row>
    <row r="2096" spans="17:17" x14ac:dyDescent="0.2">
      <c r="Q2096" s="605"/>
    </row>
    <row r="2097" spans="17:17" x14ac:dyDescent="0.2">
      <c r="Q2097" s="605"/>
    </row>
    <row r="2098" spans="17:17" x14ac:dyDescent="0.2">
      <c r="Q2098" s="605"/>
    </row>
    <row r="2099" spans="17:17" x14ac:dyDescent="0.2">
      <c r="Q2099" s="605"/>
    </row>
    <row r="2100" spans="17:17" x14ac:dyDescent="0.2">
      <c r="Q2100" s="605"/>
    </row>
    <row r="2101" spans="17:17" x14ac:dyDescent="0.2">
      <c r="Q2101" s="605"/>
    </row>
    <row r="2102" spans="17:17" x14ac:dyDescent="0.2">
      <c r="Q2102" s="605"/>
    </row>
    <row r="2103" spans="17:17" x14ac:dyDescent="0.2">
      <c r="Q2103" s="605"/>
    </row>
    <row r="2104" spans="17:17" x14ac:dyDescent="0.2">
      <c r="Q2104" s="605"/>
    </row>
    <row r="2105" spans="17:17" x14ac:dyDescent="0.2">
      <c r="Q2105" s="605"/>
    </row>
    <row r="2106" spans="17:17" x14ac:dyDescent="0.2">
      <c r="Q2106" s="605"/>
    </row>
    <row r="2107" spans="17:17" x14ac:dyDescent="0.2">
      <c r="Q2107" s="605"/>
    </row>
    <row r="2108" spans="17:17" x14ac:dyDescent="0.2">
      <c r="Q2108" s="605"/>
    </row>
    <row r="2109" spans="17:17" x14ac:dyDescent="0.2">
      <c r="Q2109" s="605"/>
    </row>
    <row r="2110" spans="17:17" x14ac:dyDescent="0.2">
      <c r="Q2110" s="605"/>
    </row>
    <row r="2111" spans="17:17" x14ac:dyDescent="0.2">
      <c r="Q2111" s="605"/>
    </row>
    <row r="2112" spans="17:17" x14ac:dyDescent="0.2">
      <c r="Q2112" s="605"/>
    </row>
    <row r="2113" spans="17:17" x14ac:dyDescent="0.2">
      <c r="Q2113" s="605"/>
    </row>
    <row r="2114" spans="17:17" x14ac:dyDescent="0.2">
      <c r="Q2114" s="605"/>
    </row>
    <row r="2115" spans="17:17" x14ac:dyDescent="0.2">
      <c r="Q2115" s="605"/>
    </row>
    <row r="2116" spans="17:17" x14ac:dyDescent="0.2">
      <c r="Q2116" s="605"/>
    </row>
    <row r="2117" spans="17:17" x14ac:dyDescent="0.2">
      <c r="Q2117" s="605"/>
    </row>
    <row r="2118" spans="17:17" x14ac:dyDescent="0.2">
      <c r="Q2118" s="605"/>
    </row>
    <row r="2119" spans="17:17" x14ac:dyDescent="0.2">
      <c r="Q2119" s="605"/>
    </row>
    <row r="2120" spans="17:17" x14ac:dyDescent="0.2">
      <c r="Q2120" s="605"/>
    </row>
    <row r="2121" spans="17:17" x14ac:dyDescent="0.2">
      <c r="Q2121" s="605"/>
    </row>
    <row r="2122" spans="17:17" x14ac:dyDescent="0.2">
      <c r="Q2122" s="605"/>
    </row>
    <row r="2123" spans="17:17" x14ac:dyDescent="0.2">
      <c r="Q2123" s="605"/>
    </row>
    <row r="2124" spans="17:17" x14ac:dyDescent="0.2">
      <c r="Q2124" s="605"/>
    </row>
    <row r="2125" spans="17:17" x14ac:dyDescent="0.2">
      <c r="Q2125" s="605"/>
    </row>
    <row r="2126" spans="17:17" x14ac:dyDescent="0.2">
      <c r="Q2126" s="605"/>
    </row>
    <row r="2127" spans="17:17" x14ac:dyDescent="0.2">
      <c r="Q2127" s="605"/>
    </row>
    <row r="2128" spans="17:17" x14ac:dyDescent="0.2">
      <c r="Q2128" s="605"/>
    </row>
    <row r="2129" spans="17:17" x14ac:dyDescent="0.2">
      <c r="Q2129" s="605"/>
    </row>
    <row r="2130" spans="17:17" x14ac:dyDescent="0.2">
      <c r="Q2130" s="605"/>
    </row>
    <row r="2131" spans="17:17" x14ac:dyDescent="0.2">
      <c r="Q2131" s="605"/>
    </row>
    <row r="2132" spans="17:17" x14ac:dyDescent="0.2">
      <c r="Q2132" s="605"/>
    </row>
    <row r="2133" spans="17:17" x14ac:dyDescent="0.2">
      <c r="Q2133" s="605"/>
    </row>
    <row r="2134" spans="17:17" x14ac:dyDescent="0.2">
      <c r="Q2134" s="605"/>
    </row>
    <row r="2135" spans="17:17" x14ac:dyDescent="0.2">
      <c r="Q2135" s="605"/>
    </row>
    <row r="2136" spans="17:17" x14ac:dyDescent="0.2">
      <c r="Q2136" s="605"/>
    </row>
    <row r="2137" spans="17:17" x14ac:dyDescent="0.2">
      <c r="Q2137" s="605"/>
    </row>
    <row r="2138" spans="17:17" x14ac:dyDescent="0.2">
      <c r="Q2138" s="605"/>
    </row>
    <row r="2139" spans="17:17" x14ac:dyDescent="0.2">
      <c r="Q2139" s="605"/>
    </row>
    <row r="2140" spans="17:17" x14ac:dyDescent="0.2">
      <c r="Q2140" s="605"/>
    </row>
    <row r="2141" spans="17:17" x14ac:dyDescent="0.2">
      <c r="Q2141" s="605"/>
    </row>
    <row r="2142" spans="17:17" x14ac:dyDescent="0.2">
      <c r="Q2142" s="605"/>
    </row>
    <row r="2143" spans="17:17" x14ac:dyDescent="0.2">
      <c r="Q2143" s="605"/>
    </row>
    <row r="2144" spans="17:17" x14ac:dyDescent="0.2">
      <c r="Q2144" s="605"/>
    </row>
    <row r="2145" spans="17:17" x14ac:dyDescent="0.2">
      <c r="Q2145" s="605"/>
    </row>
    <row r="2146" spans="17:17" x14ac:dyDescent="0.2">
      <c r="Q2146" s="605"/>
    </row>
    <row r="2147" spans="17:17" x14ac:dyDescent="0.2">
      <c r="Q2147" s="605"/>
    </row>
    <row r="2148" spans="17:17" x14ac:dyDescent="0.2">
      <c r="Q2148" s="605"/>
    </row>
    <row r="2149" spans="17:17" x14ac:dyDescent="0.2">
      <c r="Q2149" s="605"/>
    </row>
    <row r="2150" spans="17:17" x14ac:dyDescent="0.2">
      <c r="Q2150" s="605"/>
    </row>
    <row r="2151" spans="17:17" x14ac:dyDescent="0.2">
      <c r="Q2151" s="605"/>
    </row>
    <row r="2152" spans="17:17" x14ac:dyDescent="0.2">
      <c r="Q2152" s="605"/>
    </row>
    <row r="2153" spans="17:17" x14ac:dyDescent="0.2">
      <c r="Q2153" s="605"/>
    </row>
    <row r="2154" spans="17:17" x14ac:dyDescent="0.2">
      <c r="Q2154" s="605"/>
    </row>
    <row r="2155" spans="17:17" x14ac:dyDescent="0.2">
      <c r="Q2155" s="605"/>
    </row>
    <row r="2156" spans="17:17" x14ac:dyDescent="0.2">
      <c r="Q2156" s="605"/>
    </row>
    <row r="2157" spans="17:17" x14ac:dyDescent="0.2">
      <c r="Q2157" s="605"/>
    </row>
    <row r="2158" spans="17:17" x14ac:dyDescent="0.2">
      <c r="Q2158" s="605"/>
    </row>
    <row r="2159" spans="17:17" x14ac:dyDescent="0.2">
      <c r="Q2159" s="605"/>
    </row>
    <row r="2160" spans="17:17" x14ac:dyDescent="0.2">
      <c r="Q2160" s="605"/>
    </row>
    <row r="2161" spans="17:17" x14ac:dyDescent="0.2">
      <c r="Q2161" s="605"/>
    </row>
    <row r="2162" spans="17:17" x14ac:dyDescent="0.2">
      <c r="Q2162" s="605"/>
    </row>
    <row r="2163" spans="17:17" x14ac:dyDescent="0.2">
      <c r="Q2163" s="605"/>
    </row>
    <row r="2164" spans="17:17" x14ac:dyDescent="0.2">
      <c r="Q2164" s="605"/>
    </row>
    <row r="2165" spans="17:17" x14ac:dyDescent="0.2">
      <c r="Q2165" s="605"/>
    </row>
    <row r="2166" spans="17:17" x14ac:dyDescent="0.2">
      <c r="Q2166" s="605"/>
    </row>
    <row r="2167" spans="17:17" x14ac:dyDescent="0.2">
      <c r="Q2167" s="605"/>
    </row>
    <row r="2168" spans="17:17" x14ac:dyDescent="0.2">
      <c r="Q2168" s="605"/>
    </row>
    <row r="2169" spans="17:17" x14ac:dyDescent="0.2">
      <c r="Q2169" s="605"/>
    </row>
    <row r="2170" spans="17:17" x14ac:dyDescent="0.2">
      <c r="Q2170" s="605"/>
    </row>
    <row r="2171" spans="17:17" x14ac:dyDescent="0.2">
      <c r="Q2171" s="605"/>
    </row>
    <row r="2172" spans="17:17" x14ac:dyDescent="0.2">
      <c r="Q2172" s="605"/>
    </row>
    <row r="2173" spans="17:17" x14ac:dyDescent="0.2">
      <c r="Q2173" s="605"/>
    </row>
    <row r="2174" spans="17:17" x14ac:dyDescent="0.2">
      <c r="Q2174" s="605"/>
    </row>
    <row r="2175" spans="17:17" x14ac:dyDescent="0.2">
      <c r="Q2175" s="605"/>
    </row>
    <row r="2176" spans="17:17" x14ac:dyDescent="0.2">
      <c r="Q2176" s="605"/>
    </row>
    <row r="2177" spans="17:17" x14ac:dyDescent="0.2">
      <c r="Q2177" s="605"/>
    </row>
    <row r="2178" spans="17:17" x14ac:dyDescent="0.2">
      <c r="Q2178" s="605"/>
    </row>
    <row r="2179" spans="17:17" x14ac:dyDescent="0.2">
      <c r="Q2179" s="605"/>
    </row>
    <row r="2180" spans="17:17" x14ac:dyDescent="0.2">
      <c r="Q2180" s="605"/>
    </row>
    <row r="2181" spans="17:17" x14ac:dyDescent="0.2">
      <c r="Q2181" s="605"/>
    </row>
    <row r="2182" spans="17:17" x14ac:dyDescent="0.2">
      <c r="Q2182" s="605"/>
    </row>
    <row r="2183" spans="17:17" x14ac:dyDescent="0.2">
      <c r="Q2183" s="605"/>
    </row>
    <row r="2184" spans="17:17" x14ac:dyDescent="0.2">
      <c r="Q2184" s="605"/>
    </row>
    <row r="2185" spans="17:17" x14ac:dyDescent="0.2">
      <c r="Q2185" s="605"/>
    </row>
    <row r="2186" spans="17:17" x14ac:dyDescent="0.2">
      <c r="Q2186" s="605"/>
    </row>
    <row r="2187" spans="17:17" x14ac:dyDescent="0.2">
      <c r="Q2187" s="605"/>
    </row>
    <row r="2188" spans="17:17" x14ac:dyDescent="0.2">
      <c r="Q2188" s="605"/>
    </row>
    <row r="2189" spans="17:17" x14ac:dyDescent="0.2">
      <c r="Q2189" s="605"/>
    </row>
    <row r="2190" spans="17:17" x14ac:dyDescent="0.2">
      <c r="Q2190" s="605"/>
    </row>
    <row r="2191" spans="17:17" x14ac:dyDescent="0.2">
      <c r="Q2191" s="605"/>
    </row>
    <row r="2192" spans="17:17" x14ac:dyDescent="0.2">
      <c r="Q2192" s="605"/>
    </row>
    <row r="2193" spans="17:17" x14ac:dyDescent="0.2">
      <c r="Q2193" s="605"/>
    </row>
    <row r="2194" spans="17:17" x14ac:dyDescent="0.2">
      <c r="Q2194" s="605"/>
    </row>
    <row r="2195" spans="17:17" x14ac:dyDescent="0.2">
      <c r="Q2195" s="605"/>
    </row>
    <row r="2196" spans="17:17" x14ac:dyDescent="0.2">
      <c r="Q2196" s="605"/>
    </row>
    <row r="2197" spans="17:17" x14ac:dyDescent="0.2">
      <c r="Q2197" s="605"/>
    </row>
    <row r="2198" spans="17:17" x14ac:dyDescent="0.2">
      <c r="Q2198" s="605"/>
    </row>
    <row r="2199" spans="17:17" x14ac:dyDescent="0.2">
      <c r="Q2199" s="605"/>
    </row>
    <row r="2200" spans="17:17" x14ac:dyDescent="0.2">
      <c r="Q2200" s="605"/>
    </row>
    <row r="2201" spans="17:17" x14ac:dyDescent="0.2">
      <c r="Q2201" s="605"/>
    </row>
    <row r="2202" spans="17:17" x14ac:dyDescent="0.2">
      <c r="Q2202" s="605"/>
    </row>
    <row r="2203" spans="17:17" x14ac:dyDescent="0.2">
      <c r="Q2203" s="605"/>
    </row>
    <row r="2204" spans="17:17" x14ac:dyDescent="0.2">
      <c r="Q2204" s="605"/>
    </row>
    <row r="2205" spans="17:17" x14ac:dyDescent="0.2">
      <c r="Q2205" s="605"/>
    </row>
    <row r="2206" spans="17:17" x14ac:dyDescent="0.2">
      <c r="Q2206" s="605"/>
    </row>
    <row r="2207" spans="17:17" x14ac:dyDescent="0.2">
      <c r="Q2207" s="605"/>
    </row>
    <row r="2208" spans="17:17" x14ac:dyDescent="0.2">
      <c r="Q2208" s="605"/>
    </row>
    <row r="2209" spans="17:17" x14ac:dyDescent="0.2">
      <c r="Q2209" s="605"/>
    </row>
    <row r="2210" spans="17:17" x14ac:dyDescent="0.2">
      <c r="Q2210" s="605"/>
    </row>
    <row r="2211" spans="17:17" x14ac:dyDescent="0.2">
      <c r="Q2211" s="605"/>
    </row>
    <row r="2212" spans="17:17" x14ac:dyDescent="0.2">
      <c r="Q2212" s="605"/>
    </row>
    <row r="2213" spans="17:17" x14ac:dyDescent="0.2">
      <c r="Q2213" s="605"/>
    </row>
    <row r="2214" spans="17:17" x14ac:dyDescent="0.2">
      <c r="Q2214" s="605"/>
    </row>
    <row r="2215" spans="17:17" x14ac:dyDescent="0.2">
      <c r="Q2215" s="605"/>
    </row>
    <row r="2216" spans="17:17" x14ac:dyDescent="0.2">
      <c r="Q2216" s="605"/>
    </row>
    <row r="2217" spans="17:17" x14ac:dyDescent="0.2">
      <c r="Q2217" s="605"/>
    </row>
    <row r="2218" spans="17:17" x14ac:dyDescent="0.2">
      <c r="Q2218" s="605"/>
    </row>
    <row r="2219" spans="17:17" x14ac:dyDescent="0.2">
      <c r="Q2219" s="605"/>
    </row>
    <row r="2220" spans="17:17" x14ac:dyDescent="0.2">
      <c r="Q2220" s="605"/>
    </row>
    <row r="2221" spans="17:17" x14ac:dyDescent="0.2">
      <c r="Q2221" s="605"/>
    </row>
    <row r="2222" spans="17:17" x14ac:dyDescent="0.2">
      <c r="Q2222" s="605"/>
    </row>
    <row r="2223" spans="17:17" x14ac:dyDescent="0.2">
      <c r="Q2223" s="605"/>
    </row>
    <row r="2224" spans="17:17" x14ac:dyDescent="0.2">
      <c r="Q2224" s="605"/>
    </row>
    <row r="2225" spans="17:17" x14ac:dyDescent="0.2">
      <c r="Q2225" s="605"/>
    </row>
    <row r="2226" spans="17:17" x14ac:dyDescent="0.2">
      <c r="Q2226" s="605"/>
    </row>
    <row r="2227" spans="17:17" x14ac:dyDescent="0.2">
      <c r="Q2227" s="605"/>
    </row>
    <row r="2228" spans="17:17" x14ac:dyDescent="0.2">
      <c r="Q2228" s="605"/>
    </row>
    <row r="2229" spans="17:17" x14ac:dyDescent="0.2">
      <c r="Q2229" s="605"/>
    </row>
    <row r="2230" spans="17:17" x14ac:dyDescent="0.2">
      <c r="Q2230" s="605"/>
    </row>
    <row r="2231" spans="17:17" x14ac:dyDescent="0.2">
      <c r="Q2231" s="605"/>
    </row>
    <row r="2232" spans="17:17" x14ac:dyDescent="0.2">
      <c r="Q2232" s="605"/>
    </row>
    <row r="2233" spans="17:17" x14ac:dyDescent="0.2">
      <c r="Q2233" s="605"/>
    </row>
    <row r="2234" spans="17:17" x14ac:dyDescent="0.2">
      <c r="Q2234" s="605"/>
    </row>
    <row r="2235" spans="17:17" x14ac:dyDescent="0.2">
      <c r="Q2235" s="605"/>
    </row>
    <row r="2236" spans="17:17" x14ac:dyDescent="0.2">
      <c r="Q2236" s="605"/>
    </row>
    <row r="2237" spans="17:17" x14ac:dyDescent="0.2">
      <c r="Q2237" s="605"/>
    </row>
    <row r="2238" spans="17:17" x14ac:dyDescent="0.2">
      <c r="Q2238" s="605"/>
    </row>
    <row r="2239" spans="17:17" x14ac:dyDescent="0.2">
      <c r="Q2239" s="605"/>
    </row>
    <row r="2240" spans="17:17" x14ac:dyDescent="0.2">
      <c r="Q2240" s="605"/>
    </row>
    <row r="2241" spans="17:17" x14ac:dyDescent="0.2">
      <c r="Q2241" s="605"/>
    </row>
    <row r="2242" spans="17:17" x14ac:dyDescent="0.2">
      <c r="Q2242" s="605"/>
    </row>
    <row r="2243" spans="17:17" x14ac:dyDescent="0.2">
      <c r="Q2243" s="605"/>
    </row>
    <row r="2244" spans="17:17" x14ac:dyDescent="0.2">
      <c r="Q2244" s="605"/>
    </row>
    <row r="2245" spans="17:17" x14ac:dyDescent="0.2">
      <c r="Q2245" s="605"/>
    </row>
    <row r="2246" spans="17:17" x14ac:dyDescent="0.2">
      <c r="Q2246" s="605"/>
    </row>
    <row r="2247" spans="17:17" x14ac:dyDescent="0.2">
      <c r="Q2247" s="605"/>
    </row>
    <row r="2248" spans="17:17" x14ac:dyDescent="0.2">
      <c r="Q2248" s="605"/>
    </row>
    <row r="2249" spans="17:17" x14ac:dyDescent="0.2">
      <c r="Q2249" s="605"/>
    </row>
    <row r="2250" spans="17:17" x14ac:dyDescent="0.2">
      <c r="Q2250" s="605"/>
    </row>
    <row r="2251" spans="17:17" x14ac:dyDescent="0.2">
      <c r="Q2251" s="605"/>
    </row>
    <row r="2252" spans="17:17" x14ac:dyDescent="0.2">
      <c r="Q2252" s="605"/>
    </row>
    <row r="2253" spans="17:17" x14ac:dyDescent="0.2">
      <c r="Q2253" s="605"/>
    </row>
    <row r="2254" spans="17:17" x14ac:dyDescent="0.2">
      <c r="Q2254" s="605"/>
    </row>
    <row r="2255" spans="17:17" x14ac:dyDescent="0.2">
      <c r="Q2255" s="605"/>
    </row>
    <row r="2256" spans="17:17" x14ac:dyDescent="0.2">
      <c r="Q2256" s="605"/>
    </row>
    <row r="2257" spans="17:17" x14ac:dyDescent="0.2">
      <c r="Q2257" s="605"/>
    </row>
    <row r="2258" spans="17:17" x14ac:dyDescent="0.2">
      <c r="Q2258" s="605"/>
    </row>
    <row r="2259" spans="17:17" x14ac:dyDescent="0.2">
      <c r="Q2259" s="605"/>
    </row>
    <row r="2260" spans="17:17" x14ac:dyDescent="0.2">
      <c r="Q2260" s="605"/>
    </row>
    <row r="2261" spans="17:17" x14ac:dyDescent="0.2">
      <c r="Q2261" s="605"/>
    </row>
    <row r="2262" spans="17:17" x14ac:dyDescent="0.2">
      <c r="Q2262" s="605"/>
    </row>
  </sheetData>
  <mergeCells count="99">
    <mergeCell ref="A120:J120"/>
    <mergeCell ref="A121:J121"/>
    <mergeCell ref="A122:J122"/>
    <mergeCell ref="A123:J123"/>
    <mergeCell ref="A70:J70"/>
    <mergeCell ref="A90:J90"/>
    <mergeCell ref="A91:J91"/>
    <mergeCell ref="A92:J92"/>
    <mergeCell ref="A93:Q93"/>
    <mergeCell ref="A112:J112"/>
    <mergeCell ref="A71:J71"/>
    <mergeCell ref="A72:J72"/>
    <mergeCell ref="A73:J73"/>
    <mergeCell ref="A74:J74"/>
    <mergeCell ref="A67:J67"/>
    <mergeCell ref="A68:J68"/>
    <mergeCell ref="A69:J69"/>
    <mergeCell ref="A41:J41"/>
    <mergeCell ref="A42:J42"/>
    <mergeCell ref="A43:J43"/>
    <mergeCell ref="A44:J44"/>
    <mergeCell ref="J20:K20"/>
    <mergeCell ref="J21:K21"/>
    <mergeCell ref="F25:I25"/>
    <mergeCell ref="J25:N25"/>
    <mergeCell ref="A29:Q29"/>
    <mergeCell ref="A35:J35"/>
    <mergeCell ref="D12:M12"/>
    <mergeCell ref="J16:K16"/>
    <mergeCell ref="J17:K17"/>
    <mergeCell ref="J18:K18"/>
    <mergeCell ref="J19:K19"/>
    <mergeCell ref="J26:J27"/>
    <mergeCell ref="D25:D27"/>
    <mergeCell ref="E25:E27"/>
    <mergeCell ref="G26:I26"/>
    <mergeCell ref="O25:O27"/>
    <mergeCell ref="P25:P27"/>
    <mergeCell ref="Q25:Q27"/>
    <mergeCell ref="F26:F27"/>
    <mergeCell ref="K26:K27"/>
    <mergeCell ref="L26:N26"/>
    <mergeCell ref="A39:J39"/>
    <mergeCell ref="A40:J40"/>
    <mergeCell ref="A36:J36"/>
    <mergeCell ref="A37:J37"/>
    <mergeCell ref="A38:J38"/>
    <mergeCell ref="A25:A27"/>
    <mergeCell ref="B25:B27"/>
    <mergeCell ref="C25:C27"/>
    <mergeCell ref="A45:J45"/>
    <mergeCell ref="A46:J46"/>
    <mergeCell ref="A47:J47"/>
    <mergeCell ref="A48:J48"/>
    <mergeCell ref="A49:J49"/>
    <mergeCell ref="A50:Q50"/>
    <mergeCell ref="A57:Q57"/>
    <mergeCell ref="A62:J62"/>
    <mergeCell ref="A63:J63"/>
    <mergeCell ref="A64:J64"/>
    <mergeCell ref="A65:J65"/>
    <mergeCell ref="A66:J66"/>
    <mergeCell ref="A75:J75"/>
    <mergeCell ref="A76:J76"/>
    <mergeCell ref="A77:J77"/>
    <mergeCell ref="A78:Q78"/>
    <mergeCell ref="A80:J80"/>
    <mergeCell ref="A81:J81"/>
    <mergeCell ref="A82:J82"/>
    <mergeCell ref="A83:J83"/>
    <mergeCell ref="A84:J84"/>
    <mergeCell ref="A85:J85"/>
    <mergeCell ref="A86:J86"/>
    <mergeCell ref="A87:J87"/>
    <mergeCell ref="A88:J88"/>
    <mergeCell ref="A89:J89"/>
    <mergeCell ref="A116:J116"/>
    <mergeCell ref="A117:J117"/>
    <mergeCell ref="A118:J118"/>
    <mergeCell ref="A119:Q119"/>
    <mergeCell ref="A113:J113"/>
    <mergeCell ref="A114:J114"/>
    <mergeCell ref="A115:J115"/>
    <mergeCell ref="A138:J138"/>
    <mergeCell ref="A139:J139"/>
    <mergeCell ref="A128:J128"/>
    <mergeCell ref="A129:J129"/>
    <mergeCell ref="A130:J130"/>
    <mergeCell ref="A131:J131"/>
    <mergeCell ref="A134:J134"/>
    <mergeCell ref="A135:J135"/>
    <mergeCell ref="A136:J136"/>
    <mergeCell ref="A132:J132"/>
    <mergeCell ref="A133:J133"/>
    <mergeCell ref="A137:J137"/>
    <mergeCell ref="A124:J124"/>
    <mergeCell ref="A125:J125"/>
    <mergeCell ref="A126:J126"/>
    <mergeCell ref="A127:J12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262"/>
  <sheetViews>
    <sheetView topLeftCell="A123" workbookViewId="0">
      <selection activeCell="F22" sqref="F22"/>
    </sheetView>
  </sheetViews>
  <sheetFormatPr defaultRowHeight="12.75" outlineLevelRow="2" outlineLevelCol="1" x14ac:dyDescent="0.2"/>
  <cols>
    <col min="1" max="1" width="3.28515625" style="582" customWidth="1"/>
    <col min="2" max="2" width="9" style="583" customWidth="1"/>
    <col min="3" max="3" width="34.28515625" style="584" customWidth="1"/>
    <col min="4" max="4" width="7.7109375" style="585" customWidth="1"/>
    <col min="5" max="5" width="16.42578125" style="751" customWidth="1"/>
    <col min="6" max="6" width="7.28515625" style="586" customWidth="1"/>
    <col min="7" max="9" width="6.7109375" style="586" customWidth="1"/>
    <col min="10" max="10" width="7.7109375" style="586" customWidth="1"/>
    <col min="11" max="11" width="7.28515625" style="586" customWidth="1"/>
    <col min="12" max="16" width="6.7109375" style="586" customWidth="1"/>
    <col min="17" max="17" width="5.7109375" style="567" customWidth="1" outlineLevel="1"/>
    <col min="18" max="16384" width="9.140625" style="567"/>
  </cols>
  <sheetData>
    <row r="1" spans="1:59" outlineLevel="2" x14ac:dyDescent="0.2">
      <c r="A1" s="566" t="s">
        <v>304</v>
      </c>
      <c r="B1" s="568"/>
      <c r="C1" s="562"/>
      <c r="D1" s="563"/>
      <c r="E1" s="563"/>
      <c r="F1" s="565"/>
      <c r="G1" s="565"/>
      <c r="H1" s="565"/>
      <c r="I1" s="565"/>
      <c r="J1" s="565"/>
      <c r="K1" s="565"/>
      <c r="L1" s="565"/>
      <c r="M1" s="566" t="s">
        <v>305</v>
      </c>
      <c r="N1" s="565"/>
      <c r="O1" s="565"/>
      <c r="P1" s="565"/>
    </row>
    <row r="2" spans="1:59" outlineLevel="1" x14ac:dyDescent="0.2">
      <c r="A2" s="569" t="s">
        <v>306</v>
      </c>
      <c r="B2" s="568"/>
      <c r="C2" s="562"/>
      <c r="D2" s="563"/>
      <c r="E2" s="563"/>
      <c r="F2" s="565"/>
      <c r="G2" s="565"/>
      <c r="H2" s="565"/>
      <c r="I2" s="565"/>
      <c r="J2" s="565"/>
      <c r="K2" s="565"/>
      <c r="L2" s="565"/>
      <c r="M2" s="569" t="s">
        <v>472</v>
      </c>
      <c r="N2" s="565"/>
      <c r="O2" s="565"/>
      <c r="P2" s="565"/>
    </row>
    <row r="3" spans="1:59" outlineLevel="1" x14ac:dyDescent="0.2">
      <c r="A3" s="569"/>
      <c r="B3" s="568"/>
      <c r="C3" s="562"/>
      <c r="D3" s="563"/>
      <c r="E3" s="563"/>
      <c r="F3" s="565"/>
      <c r="G3" s="565"/>
      <c r="H3" s="565"/>
      <c r="I3" s="565"/>
      <c r="J3" s="565"/>
      <c r="K3" s="565"/>
      <c r="L3" s="565"/>
      <c r="M3" s="569"/>
      <c r="N3" s="565"/>
      <c r="O3" s="565"/>
      <c r="P3" s="565"/>
    </row>
    <row r="4" spans="1:59" outlineLevel="1" x14ac:dyDescent="0.2">
      <c r="A4" s="569" t="s">
        <v>307</v>
      </c>
      <c r="B4" s="568"/>
      <c r="C4" s="562"/>
      <c r="D4" s="563"/>
      <c r="E4" s="563"/>
      <c r="F4" s="565"/>
      <c r="G4" s="565"/>
      <c r="H4" s="565"/>
      <c r="I4" s="565"/>
      <c r="J4" s="565"/>
      <c r="K4" s="565"/>
      <c r="L4" s="565"/>
      <c r="M4" s="569" t="s">
        <v>528</v>
      </c>
      <c r="N4" s="565"/>
      <c r="O4" s="565"/>
      <c r="P4" s="565"/>
    </row>
    <row r="5" spans="1:59" outlineLevel="1" x14ac:dyDescent="0.2">
      <c r="A5" s="569" t="s">
        <v>474</v>
      </c>
      <c r="B5" s="568"/>
      <c r="C5" s="562"/>
      <c r="D5" s="563"/>
      <c r="E5" s="563"/>
      <c r="F5" s="565"/>
      <c r="G5" s="565"/>
      <c r="H5" s="565"/>
      <c r="I5" s="565"/>
      <c r="J5" s="565"/>
      <c r="K5" s="565"/>
      <c r="L5" s="565"/>
      <c r="M5" s="569" t="s">
        <v>475</v>
      </c>
      <c r="N5" s="565"/>
      <c r="O5" s="565"/>
      <c r="P5" s="565"/>
    </row>
    <row r="6" spans="1:59" x14ac:dyDescent="0.2">
      <c r="A6" s="564"/>
      <c r="B6" s="568"/>
      <c r="C6" s="563"/>
      <c r="D6" s="567"/>
      <c r="E6" s="565"/>
      <c r="F6" s="565"/>
      <c r="G6" s="564"/>
      <c r="H6" s="565"/>
      <c r="I6" s="571"/>
      <c r="J6" s="565"/>
      <c r="K6" s="565"/>
      <c r="L6" s="565"/>
      <c r="M6" s="565"/>
      <c r="N6" s="565"/>
      <c r="O6" s="565"/>
      <c r="P6" s="565"/>
    </row>
    <row r="7" spans="1:59" x14ac:dyDescent="0.2">
      <c r="A7" s="564"/>
      <c r="B7" s="568"/>
      <c r="C7" s="563"/>
      <c r="D7" s="572"/>
      <c r="E7" s="573"/>
      <c r="F7" s="573"/>
      <c r="G7" s="574" t="s">
        <v>308</v>
      </c>
      <c r="H7" s="574"/>
      <c r="I7" s="577"/>
      <c r="J7" s="570"/>
      <c r="K7" s="565"/>
      <c r="L7" s="565"/>
      <c r="M7" s="565"/>
      <c r="N7" s="565"/>
      <c r="O7" s="565"/>
      <c r="P7" s="565"/>
    </row>
    <row r="8" spans="1:59" x14ac:dyDescent="0.2">
      <c r="A8" s="564"/>
      <c r="B8" s="568"/>
      <c r="C8" s="563"/>
      <c r="D8" s="567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</row>
    <row r="9" spans="1:59" x14ac:dyDescent="0.2">
      <c r="A9" s="564"/>
      <c r="B9" s="568"/>
      <c r="C9" s="563"/>
      <c r="D9" s="567"/>
      <c r="E9" s="565"/>
      <c r="F9" s="565"/>
      <c r="G9" s="575" t="s">
        <v>309</v>
      </c>
      <c r="H9" s="575"/>
      <c r="I9" s="575"/>
      <c r="J9" s="565"/>
      <c r="K9" s="565"/>
      <c r="L9" s="565"/>
      <c r="M9" s="565"/>
      <c r="N9" s="565"/>
      <c r="O9" s="565"/>
      <c r="P9" s="565"/>
    </row>
    <row r="10" spans="1:59" x14ac:dyDescent="0.2">
      <c r="A10" s="564"/>
      <c r="B10" s="568"/>
      <c r="C10" s="563"/>
      <c r="D10" s="567"/>
      <c r="E10" s="565"/>
      <c r="F10" s="565"/>
      <c r="G10" s="564" t="s">
        <v>310</v>
      </c>
      <c r="H10" s="564"/>
      <c r="I10" s="564"/>
      <c r="J10" s="565"/>
      <c r="K10" s="565"/>
      <c r="L10" s="565"/>
      <c r="M10" s="565"/>
      <c r="N10" s="565"/>
      <c r="O10" s="565"/>
      <c r="P10" s="565"/>
    </row>
    <row r="11" spans="1:59" x14ac:dyDescent="0.2">
      <c r="A11" s="564"/>
      <c r="B11" s="568"/>
      <c r="C11" s="563"/>
      <c r="D11" s="567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</row>
    <row r="12" spans="1:59" ht="63.75" customHeight="1" x14ac:dyDescent="0.2">
      <c r="A12" s="564"/>
      <c r="B12" s="568"/>
      <c r="C12" s="576" t="s">
        <v>311</v>
      </c>
      <c r="D12" s="1398" t="s">
        <v>529</v>
      </c>
      <c r="E12" s="1398"/>
      <c r="F12" s="1398"/>
      <c r="G12" s="1398"/>
      <c r="H12" s="1398"/>
      <c r="I12" s="1398"/>
      <c r="J12" s="1398"/>
      <c r="K12" s="1398"/>
      <c r="L12" s="1398"/>
      <c r="M12" s="1398"/>
      <c r="N12" s="1398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</row>
    <row r="13" spans="1:59" x14ac:dyDescent="0.2">
      <c r="A13" s="564"/>
      <c r="B13" s="568"/>
      <c r="C13" s="563"/>
      <c r="D13" s="606"/>
      <c r="E13" s="573"/>
      <c r="F13" s="573"/>
      <c r="G13" s="574" t="s">
        <v>312</v>
      </c>
      <c r="H13" s="574"/>
      <c r="I13" s="574"/>
      <c r="J13" s="573"/>
      <c r="K13" s="570"/>
      <c r="L13" s="565"/>
      <c r="M13" s="565"/>
      <c r="N13" s="565"/>
      <c r="O13" s="565"/>
      <c r="P13" s="565"/>
    </row>
    <row r="14" spans="1:59" x14ac:dyDescent="0.2">
      <c r="A14" s="578"/>
      <c r="B14" s="579"/>
      <c r="C14" s="563"/>
      <c r="D14" s="567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</row>
    <row r="15" spans="1:59" x14ac:dyDescent="0.2">
      <c r="A15" s="564"/>
      <c r="B15" s="568"/>
      <c r="C15" s="563"/>
      <c r="D15" s="580" t="s">
        <v>313</v>
      </c>
      <c r="E15" s="565"/>
      <c r="F15" s="565"/>
      <c r="G15" s="565"/>
      <c r="H15" s="580"/>
      <c r="I15" s="580"/>
      <c r="J15" s="580"/>
      <c r="K15" s="565"/>
      <c r="L15" s="565"/>
      <c r="M15" s="565"/>
      <c r="N15" s="565"/>
      <c r="O15" s="565"/>
      <c r="P15" s="565"/>
      <c r="Q15" s="565"/>
    </row>
    <row r="16" spans="1:59" x14ac:dyDescent="0.2">
      <c r="A16" s="564"/>
      <c r="B16" s="568"/>
      <c r="C16" s="563"/>
      <c r="D16" s="580" t="s">
        <v>314</v>
      </c>
      <c r="E16" s="565"/>
      <c r="F16" s="565"/>
      <c r="G16" s="565"/>
      <c r="H16" s="580"/>
      <c r="I16" s="580"/>
      <c r="J16" s="1399" t="s">
        <v>530</v>
      </c>
      <c r="K16" s="1400"/>
      <c r="L16" s="569" t="s">
        <v>315</v>
      </c>
      <c r="M16" s="565"/>
      <c r="N16" s="565"/>
      <c r="O16" s="565"/>
      <c r="P16" s="565"/>
    </row>
    <row r="17" spans="1:17" outlineLevel="1" x14ac:dyDescent="0.2">
      <c r="A17" s="564"/>
      <c r="B17" s="568"/>
      <c r="C17" s="563"/>
      <c r="D17" s="580" t="s">
        <v>316</v>
      </c>
      <c r="E17" s="565"/>
      <c r="F17" s="565"/>
      <c r="G17" s="565"/>
      <c r="H17" s="580"/>
      <c r="I17" s="580"/>
      <c r="J17" s="1399" t="s">
        <v>531</v>
      </c>
      <c r="K17" s="1400"/>
      <c r="L17" s="569" t="s">
        <v>315</v>
      </c>
      <c r="M17" s="565"/>
      <c r="N17" s="565"/>
      <c r="O17" s="565"/>
      <c r="P17" s="565"/>
    </row>
    <row r="18" spans="1:17" outlineLevel="1" x14ac:dyDescent="0.2">
      <c r="A18" s="564"/>
      <c r="B18" s="568"/>
      <c r="C18" s="563"/>
      <c r="D18" s="580" t="s">
        <v>317</v>
      </c>
      <c r="E18" s="565"/>
      <c r="F18" s="565"/>
      <c r="G18" s="565"/>
      <c r="H18" s="580"/>
      <c r="I18" s="580"/>
      <c r="J18" s="1399" t="s">
        <v>532</v>
      </c>
      <c r="K18" s="1400"/>
      <c r="L18" s="569" t="s">
        <v>315</v>
      </c>
      <c r="M18" s="565"/>
      <c r="N18" s="565"/>
      <c r="O18" s="565"/>
      <c r="P18" s="565"/>
    </row>
    <row r="19" spans="1:17" outlineLevel="1" x14ac:dyDescent="0.2">
      <c r="A19" s="564"/>
      <c r="B19" s="568"/>
      <c r="C19" s="563"/>
      <c r="D19" s="580" t="s">
        <v>318</v>
      </c>
      <c r="E19" s="565"/>
      <c r="F19" s="565"/>
      <c r="G19" s="565"/>
      <c r="H19" s="580"/>
      <c r="I19" s="580"/>
      <c r="J19" s="1399" t="s">
        <v>533</v>
      </c>
      <c r="K19" s="1400"/>
      <c r="L19" s="569" t="s">
        <v>315</v>
      </c>
      <c r="M19" s="565"/>
      <c r="N19" s="565"/>
      <c r="O19" s="565"/>
      <c r="P19" s="565"/>
    </row>
    <row r="20" spans="1:17" x14ac:dyDescent="0.2">
      <c r="A20" s="564"/>
      <c r="B20" s="568"/>
      <c r="C20" s="563"/>
      <c r="D20" s="580" t="s">
        <v>482</v>
      </c>
      <c r="E20" s="565"/>
      <c r="F20" s="565"/>
      <c r="G20" s="565"/>
      <c r="H20" s="580"/>
      <c r="I20" s="580"/>
      <c r="J20" s="1399" t="s">
        <v>534</v>
      </c>
      <c r="K20" s="1400"/>
      <c r="L20" s="569" t="s">
        <v>315</v>
      </c>
      <c r="M20" s="565"/>
      <c r="N20" s="565"/>
      <c r="O20" s="565"/>
      <c r="P20" s="565"/>
    </row>
    <row r="21" spans="1:17" outlineLevel="1" x14ac:dyDescent="0.2">
      <c r="A21" s="564"/>
      <c r="B21" s="568"/>
      <c r="C21" s="563"/>
      <c r="D21" s="580" t="s">
        <v>319</v>
      </c>
      <c r="E21" s="565"/>
      <c r="F21" s="565"/>
      <c r="G21" s="565"/>
      <c r="H21" s="580"/>
      <c r="I21" s="580"/>
      <c r="J21" s="1399" t="s">
        <v>535</v>
      </c>
      <c r="K21" s="1400"/>
      <c r="L21" s="569" t="s">
        <v>320</v>
      </c>
      <c r="M21" s="565"/>
      <c r="N21" s="565"/>
      <c r="O21" s="565"/>
      <c r="P21" s="565"/>
    </row>
    <row r="22" spans="1:17" x14ac:dyDescent="0.2">
      <c r="A22" s="564"/>
      <c r="B22" s="568"/>
      <c r="C22" s="563"/>
      <c r="D22" s="581" t="s">
        <v>485</v>
      </c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</row>
    <row r="23" spans="1:17" x14ac:dyDescent="0.2">
      <c r="A23" s="564"/>
      <c r="B23" s="568"/>
      <c r="C23" s="562"/>
      <c r="D23" s="563"/>
      <c r="E23" s="564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</row>
    <row r="24" spans="1:17" x14ac:dyDescent="0.2">
      <c r="A24" s="564"/>
      <c r="B24" s="568"/>
      <c r="C24" s="562"/>
      <c r="D24" s="563"/>
      <c r="E24" s="564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</row>
    <row r="25" spans="1:17" ht="19.5" customHeight="1" x14ac:dyDescent="0.2">
      <c r="A25" s="1392" t="s">
        <v>321</v>
      </c>
      <c r="B25" s="1394" t="s">
        <v>322</v>
      </c>
      <c r="C25" s="1392" t="s">
        <v>323</v>
      </c>
      <c r="D25" s="1392" t="s">
        <v>324</v>
      </c>
      <c r="E25" s="1392" t="s">
        <v>325</v>
      </c>
      <c r="F25" s="1392" t="s">
        <v>326</v>
      </c>
      <c r="G25" s="1393"/>
      <c r="H25" s="1393"/>
      <c r="I25" s="1393"/>
      <c r="J25" s="1392" t="s">
        <v>327</v>
      </c>
      <c r="K25" s="1401"/>
      <c r="L25" s="1401"/>
      <c r="M25" s="1401"/>
      <c r="N25" s="1401"/>
      <c r="O25" s="1392" t="s">
        <v>328</v>
      </c>
      <c r="P25" s="1392" t="s">
        <v>329</v>
      </c>
      <c r="Q25" s="1397" t="s">
        <v>486</v>
      </c>
    </row>
    <row r="26" spans="1:17" ht="18.75" customHeight="1" x14ac:dyDescent="0.2">
      <c r="A26" s="1393"/>
      <c r="B26" s="1395"/>
      <c r="C26" s="1396"/>
      <c r="D26" s="1392"/>
      <c r="E26" s="1392"/>
      <c r="F26" s="1392" t="s">
        <v>330</v>
      </c>
      <c r="G26" s="1392" t="s">
        <v>331</v>
      </c>
      <c r="H26" s="1393"/>
      <c r="I26" s="1393"/>
      <c r="J26" s="1392" t="s">
        <v>487</v>
      </c>
      <c r="K26" s="1392" t="s">
        <v>330</v>
      </c>
      <c r="L26" s="1392" t="s">
        <v>331</v>
      </c>
      <c r="M26" s="1393"/>
      <c r="N26" s="1393"/>
      <c r="O26" s="1392"/>
      <c r="P26" s="1392"/>
      <c r="Q26" s="1397"/>
    </row>
    <row r="27" spans="1:17" ht="22.5" customHeight="1" x14ac:dyDescent="0.2">
      <c r="A27" s="1393"/>
      <c r="B27" s="1395"/>
      <c r="C27" s="1396"/>
      <c r="D27" s="1392"/>
      <c r="E27" s="1392"/>
      <c r="F27" s="1393"/>
      <c r="G27" s="587" t="s">
        <v>332</v>
      </c>
      <c r="H27" s="587" t="s">
        <v>333</v>
      </c>
      <c r="I27" s="587" t="s">
        <v>334</v>
      </c>
      <c r="J27" s="1396"/>
      <c r="K27" s="1393"/>
      <c r="L27" s="587" t="s">
        <v>332</v>
      </c>
      <c r="M27" s="587" t="s">
        <v>333</v>
      </c>
      <c r="N27" s="587" t="s">
        <v>334</v>
      </c>
      <c r="O27" s="1392"/>
      <c r="P27" s="1392"/>
      <c r="Q27" s="1397"/>
    </row>
    <row r="28" spans="1:17" x14ac:dyDescent="0.2">
      <c r="A28" s="590">
        <v>1</v>
      </c>
      <c r="B28" s="589">
        <v>2</v>
      </c>
      <c r="C28" s="587">
        <v>3</v>
      </c>
      <c r="D28" s="587">
        <v>4</v>
      </c>
      <c r="E28" s="593">
        <v>5</v>
      </c>
      <c r="F28" s="588">
        <v>6</v>
      </c>
      <c r="G28" s="588">
        <v>7</v>
      </c>
      <c r="H28" s="588">
        <v>8</v>
      </c>
      <c r="I28" s="588">
        <v>9</v>
      </c>
      <c r="J28" s="588">
        <v>10</v>
      </c>
      <c r="K28" s="588">
        <v>11</v>
      </c>
      <c r="L28" s="588">
        <v>12</v>
      </c>
      <c r="M28" s="588">
        <v>13</v>
      </c>
      <c r="N28" s="588">
        <v>14</v>
      </c>
      <c r="O28" s="588">
        <v>15</v>
      </c>
      <c r="P28" s="588">
        <v>16</v>
      </c>
      <c r="Q28" s="588">
        <v>17</v>
      </c>
    </row>
    <row r="29" spans="1:17" ht="19.149999999999999" customHeight="1" x14ac:dyDescent="0.2">
      <c r="A29" s="1391" t="s">
        <v>335</v>
      </c>
      <c r="B29" s="1387"/>
      <c r="C29" s="1387"/>
      <c r="D29" s="1387"/>
      <c r="E29" s="1387"/>
      <c r="F29" s="1387"/>
      <c r="G29" s="1387"/>
      <c r="H29" s="1387"/>
      <c r="I29" s="1387"/>
      <c r="J29" s="1387"/>
      <c r="K29" s="1387"/>
      <c r="L29" s="1387"/>
      <c r="M29" s="1387"/>
      <c r="N29" s="1387"/>
      <c r="O29" s="1387"/>
      <c r="P29" s="1387"/>
      <c r="Q29" s="1387"/>
    </row>
    <row r="30" spans="1:17" ht="96" x14ac:dyDescent="0.2">
      <c r="A30" s="590">
        <v>1</v>
      </c>
      <c r="B30" s="591" t="s">
        <v>410</v>
      </c>
      <c r="C30" s="592" t="s">
        <v>489</v>
      </c>
      <c r="D30" s="593" t="s">
        <v>340</v>
      </c>
      <c r="E30" s="594">
        <v>66</v>
      </c>
      <c r="F30" s="595">
        <v>56.16</v>
      </c>
      <c r="G30" s="595">
        <v>12.24</v>
      </c>
      <c r="H30" s="595">
        <v>43.92</v>
      </c>
      <c r="I30" s="595">
        <v>4.46</v>
      </c>
      <c r="J30" s="596"/>
      <c r="K30" s="596">
        <v>3707</v>
      </c>
      <c r="L30" s="596">
        <v>808</v>
      </c>
      <c r="M30" s="596">
        <v>2899</v>
      </c>
      <c r="N30" s="596">
        <v>294</v>
      </c>
      <c r="O30" s="596">
        <v>1.27</v>
      </c>
      <c r="P30" s="596">
        <v>83.82</v>
      </c>
      <c r="Q30" s="596"/>
    </row>
    <row r="31" spans="1:17" ht="96" x14ac:dyDescent="0.2">
      <c r="A31" s="590">
        <v>2</v>
      </c>
      <c r="B31" s="591" t="s">
        <v>341</v>
      </c>
      <c r="C31" s="592" t="s">
        <v>490</v>
      </c>
      <c r="D31" s="593" t="s">
        <v>340</v>
      </c>
      <c r="E31" s="594">
        <v>66</v>
      </c>
      <c r="F31" s="595">
        <v>9.91</v>
      </c>
      <c r="G31" s="595">
        <v>1.42</v>
      </c>
      <c r="H31" s="595">
        <v>8.49</v>
      </c>
      <c r="I31" s="595">
        <v>0.89</v>
      </c>
      <c r="J31" s="596"/>
      <c r="K31" s="596">
        <v>654</v>
      </c>
      <c r="L31" s="596">
        <v>94</v>
      </c>
      <c r="M31" s="596">
        <v>560</v>
      </c>
      <c r="N31" s="596">
        <v>59</v>
      </c>
      <c r="O31" s="596">
        <v>0.15</v>
      </c>
      <c r="P31" s="596">
        <v>9.9</v>
      </c>
      <c r="Q31" s="596"/>
    </row>
    <row r="32" spans="1:17" ht="132" x14ac:dyDescent="0.2">
      <c r="A32" s="590">
        <v>3</v>
      </c>
      <c r="B32" s="591" t="s">
        <v>338</v>
      </c>
      <c r="C32" s="592" t="s">
        <v>536</v>
      </c>
      <c r="D32" s="593" t="s">
        <v>339</v>
      </c>
      <c r="E32" s="597">
        <v>7.0000000000000007E-2</v>
      </c>
      <c r="F32" s="595">
        <v>601.82000000000005</v>
      </c>
      <c r="G32" s="595">
        <v>184.27</v>
      </c>
      <c r="H32" s="595">
        <v>417.55</v>
      </c>
      <c r="I32" s="595">
        <v>38.19</v>
      </c>
      <c r="J32" s="596"/>
      <c r="K32" s="596">
        <v>42</v>
      </c>
      <c r="L32" s="596">
        <v>13</v>
      </c>
      <c r="M32" s="596">
        <v>29</v>
      </c>
      <c r="N32" s="596">
        <v>3</v>
      </c>
      <c r="O32" s="596">
        <v>17.45</v>
      </c>
      <c r="P32" s="596">
        <v>1.22</v>
      </c>
      <c r="Q32" s="596"/>
    </row>
    <row r="33" spans="1:17" ht="108" x14ac:dyDescent="0.2">
      <c r="A33" s="590">
        <v>4</v>
      </c>
      <c r="B33" s="591" t="s">
        <v>342</v>
      </c>
      <c r="C33" s="592" t="s">
        <v>493</v>
      </c>
      <c r="D33" s="593" t="s">
        <v>343</v>
      </c>
      <c r="E33" s="597">
        <v>2.04</v>
      </c>
      <c r="F33" s="595">
        <v>153.78</v>
      </c>
      <c r="G33" s="595">
        <v>153.78</v>
      </c>
      <c r="H33" s="596"/>
      <c r="I33" s="596"/>
      <c r="J33" s="596"/>
      <c r="K33" s="596">
        <v>314</v>
      </c>
      <c r="L33" s="596">
        <v>314</v>
      </c>
      <c r="M33" s="596"/>
      <c r="N33" s="596"/>
      <c r="O33" s="596">
        <v>13.891500000000001</v>
      </c>
      <c r="P33" s="596">
        <v>28.34</v>
      </c>
      <c r="Q33" s="596"/>
    </row>
    <row r="34" spans="1:17" ht="108" x14ac:dyDescent="0.2">
      <c r="A34" s="590">
        <v>5</v>
      </c>
      <c r="B34" s="591" t="s">
        <v>398</v>
      </c>
      <c r="C34" s="592" t="s">
        <v>492</v>
      </c>
      <c r="D34" s="593" t="s">
        <v>359</v>
      </c>
      <c r="E34" s="594">
        <v>200</v>
      </c>
      <c r="F34" s="595">
        <v>8.2200000000000006</v>
      </c>
      <c r="G34" s="595">
        <v>8.2200000000000006</v>
      </c>
      <c r="H34" s="596"/>
      <c r="I34" s="596"/>
      <c r="J34" s="596"/>
      <c r="K34" s="596">
        <v>1644</v>
      </c>
      <c r="L34" s="596">
        <v>1644</v>
      </c>
      <c r="M34" s="596"/>
      <c r="N34" s="596"/>
      <c r="O34" s="596">
        <v>0.72099999999999997</v>
      </c>
      <c r="P34" s="596">
        <v>144.19999999999999</v>
      </c>
      <c r="Q34" s="596"/>
    </row>
    <row r="35" spans="1:17" ht="108" x14ac:dyDescent="0.2">
      <c r="A35" s="590">
        <v>6</v>
      </c>
      <c r="B35" s="591" t="s">
        <v>396</v>
      </c>
      <c r="C35" s="592" t="s">
        <v>491</v>
      </c>
      <c r="D35" s="593" t="s">
        <v>397</v>
      </c>
      <c r="E35" s="597">
        <v>0.16</v>
      </c>
      <c r="F35" s="595">
        <v>976.55</v>
      </c>
      <c r="G35" s="595">
        <v>348.71</v>
      </c>
      <c r="H35" s="595">
        <v>627.84</v>
      </c>
      <c r="I35" s="595">
        <v>21.22</v>
      </c>
      <c r="J35" s="596"/>
      <c r="K35" s="596">
        <v>156</v>
      </c>
      <c r="L35" s="596">
        <v>56</v>
      </c>
      <c r="M35" s="596">
        <v>100</v>
      </c>
      <c r="N35" s="596">
        <v>3</v>
      </c>
      <c r="O35" s="596">
        <v>31.5</v>
      </c>
      <c r="P35" s="596">
        <v>5.04</v>
      </c>
      <c r="Q35" s="596"/>
    </row>
    <row r="36" spans="1:17" x14ac:dyDescent="0.2">
      <c r="A36" s="1386" t="s">
        <v>494</v>
      </c>
      <c r="B36" s="1387"/>
      <c r="C36" s="1387"/>
      <c r="D36" s="1387"/>
      <c r="E36" s="1387"/>
      <c r="F36" s="1387"/>
      <c r="G36" s="1387"/>
      <c r="H36" s="1387"/>
      <c r="I36" s="1387"/>
      <c r="J36" s="1387"/>
      <c r="K36" s="595">
        <v>6517</v>
      </c>
      <c r="L36" s="595">
        <v>2929</v>
      </c>
      <c r="M36" s="595">
        <v>3588</v>
      </c>
      <c r="N36" s="595">
        <v>359</v>
      </c>
      <c r="O36" s="596"/>
      <c r="P36" s="595">
        <v>272.52</v>
      </c>
      <c r="Q36" s="596"/>
    </row>
    <row r="37" spans="1:17" ht="51.95" customHeight="1" x14ac:dyDescent="0.2">
      <c r="A37" s="1386" t="s">
        <v>495</v>
      </c>
      <c r="B37" s="1387"/>
      <c r="C37" s="1387"/>
      <c r="D37" s="1387"/>
      <c r="E37" s="1387"/>
      <c r="F37" s="1387"/>
      <c r="G37" s="1387"/>
      <c r="H37" s="1387"/>
      <c r="I37" s="1387"/>
      <c r="J37" s="1387"/>
      <c r="K37" s="595">
        <v>7495</v>
      </c>
      <c r="L37" s="595">
        <v>3369</v>
      </c>
      <c r="M37" s="595">
        <v>4126</v>
      </c>
      <c r="N37" s="595">
        <v>412</v>
      </c>
      <c r="O37" s="596"/>
      <c r="P37" s="595">
        <v>313.39999999999998</v>
      </c>
      <c r="Q37" s="596"/>
    </row>
    <row r="38" spans="1:17" x14ac:dyDescent="0.2">
      <c r="A38" s="1386" t="s">
        <v>496</v>
      </c>
      <c r="B38" s="1387"/>
      <c r="C38" s="1387"/>
      <c r="D38" s="1387"/>
      <c r="E38" s="1387"/>
      <c r="F38" s="1387"/>
      <c r="G38" s="1387"/>
      <c r="H38" s="1387"/>
      <c r="I38" s="1387"/>
      <c r="J38" s="1387"/>
      <c r="K38" s="595">
        <v>81138</v>
      </c>
      <c r="L38" s="595">
        <v>54443</v>
      </c>
      <c r="M38" s="595">
        <v>26695</v>
      </c>
      <c r="N38" s="595">
        <v>6657</v>
      </c>
      <c r="O38" s="596"/>
      <c r="P38" s="595">
        <v>313.39999999999998</v>
      </c>
      <c r="Q38" s="596"/>
    </row>
    <row r="39" spans="1:17" x14ac:dyDescent="0.2">
      <c r="A39" s="1386" t="s">
        <v>381</v>
      </c>
      <c r="B39" s="1387"/>
      <c r="C39" s="1387"/>
      <c r="D39" s="1387"/>
      <c r="E39" s="1387"/>
      <c r="F39" s="1387"/>
      <c r="G39" s="1387"/>
      <c r="H39" s="1387"/>
      <c r="I39" s="1387"/>
      <c r="J39" s="1387"/>
      <c r="K39" s="595">
        <v>47407</v>
      </c>
      <c r="L39" s="596"/>
      <c r="M39" s="596"/>
      <c r="N39" s="596"/>
      <c r="O39" s="596"/>
      <c r="P39" s="596"/>
      <c r="Q39" s="596"/>
    </row>
    <row r="40" spans="1:17" x14ac:dyDescent="0.2">
      <c r="A40" s="1386" t="s">
        <v>382</v>
      </c>
      <c r="B40" s="1387"/>
      <c r="C40" s="1387"/>
      <c r="D40" s="1387"/>
      <c r="E40" s="1387"/>
      <c r="F40" s="1387"/>
      <c r="G40" s="1387"/>
      <c r="H40" s="1387"/>
      <c r="I40" s="1387"/>
      <c r="J40" s="1387"/>
      <c r="K40" s="595">
        <v>29605</v>
      </c>
      <c r="L40" s="596"/>
      <c r="M40" s="596"/>
      <c r="N40" s="596"/>
      <c r="O40" s="596"/>
      <c r="P40" s="596"/>
      <c r="Q40" s="596"/>
    </row>
    <row r="41" spans="1:17" x14ac:dyDescent="0.2">
      <c r="A41" s="1388" t="s">
        <v>497</v>
      </c>
      <c r="B41" s="1387"/>
      <c r="C41" s="1387"/>
      <c r="D41" s="1387"/>
      <c r="E41" s="1387"/>
      <c r="F41" s="1387"/>
      <c r="G41" s="1387"/>
      <c r="H41" s="1387"/>
      <c r="I41" s="1387"/>
      <c r="J41" s="1387"/>
      <c r="K41" s="596"/>
      <c r="L41" s="596"/>
      <c r="M41" s="596"/>
      <c r="N41" s="596"/>
      <c r="O41" s="596"/>
      <c r="P41" s="596"/>
      <c r="Q41" s="596"/>
    </row>
    <row r="42" spans="1:17" x14ac:dyDescent="0.2">
      <c r="A42" s="1386" t="s">
        <v>384</v>
      </c>
      <c r="B42" s="1387"/>
      <c r="C42" s="1387"/>
      <c r="D42" s="1387"/>
      <c r="E42" s="1387"/>
      <c r="F42" s="1387"/>
      <c r="G42" s="1387"/>
      <c r="H42" s="1387"/>
      <c r="I42" s="1387"/>
      <c r="J42" s="1387"/>
      <c r="K42" s="595">
        <v>75295</v>
      </c>
      <c r="L42" s="596"/>
      <c r="M42" s="596"/>
      <c r="N42" s="596"/>
      <c r="O42" s="596"/>
      <c r="P42" s="595">
        <v>109.18</v>
      </c>
      <c r="Q42" s="596"/>
    </row>
    <row r="43" spans="1:17" x14ac:dyDescent="0.2">
      <c r="A43" s="1386" t="s">
        <v>385</v>
      </c>
      <c r="B43" s="1387"/>
      <c r="C43" s="1387"/>
      <c r="D43" s="1387"/>
      <c r="E43" s="1387"/>
      <c r="F43" s="1387"/>
      <c r="G43" s="1387"/>
      <c r="H43" s="1387"/>
      <c r="I43" s="1387"/>
      <c r="J43" s="1387"/>
      <c r="K43" s="595">
        <v>82855</v>
      </c>
      <c r="L43" s="596"/>
      <c r="M43" s="596"/>
      <c r="N43" s="596"/>
      <c r="O43" s="596"/>
      <c r="P43" s="595">
        <v>204.22</v>
      </c>
      <c r="Q43" s="596"/>
    </row>
    <row r="44" spans="1:17" x14ac:dyDescent="0.2">
      <c r="A44" s="1386" t="s">
        <v>387</v>
      </c>
      <c r="B44" s="1387"/>
      <c r="C44" s="1387"/>
      <c r="D44" s="1387"/>
      <c r="E44" s="1387"/>
      <c r="F44" s="1387"/>
      <c r="G44" s="1387"/>
      <c r="H44" s="1387"/>
      <c r="I44" s="1387"/>
      <c r="J44" s="1387"/>
      <c r="K44" s="595">
        <v>158150</v>
      </c>
      <c r="L44" s="596"/>
      <c r="M44" s="596"/>
      <c r="N44" s="596"/>
      <c r="O44" s="596"/>
      <c r="P44" s="595">
        <v>313.39999999999998</v>
      </c>
      <c r="Q44" s="596"/>
    </row>
    <row r="45" spans="1:17" x14ac:dyDescent="0.2">
      <c r="A45" s="1386" t="s">
        <v>388</v>
      </c>
      <c r="B45" s="1387"/>
      <c r="C45" s="1387"/>
      <c r="D45" s="1387"/>
      <c r="E45" s="1387"/>
      <c r="F45" s="1387"/>
      <c r="G45" s="1387"/>
      <c r="H45" s="1387"/>
      <c r="I45" s="1387"/>
      <c r="J45" s="1387"/>
      <c r="K45" s="596"/>
      <c r="L45" s="596"/>
      <c r="M45" s="596"/>
      <c r="N45" s="596"/>
      <c r="O45" s="596"/>
      <c r="P45" s="596"/>
      <c r="Q45" s="596"/>
    </row>
    <row r="46" spans="1:17" x14ac:dyDescent="0.2">
      <c r="A46" s="1386" t="s">
        <v>390</v>
      </c>
      <c r="B46" s="1387"/>
      <c r="C46" s="1387"/>
      <c r="D46" s="1387"/>
      <c r="E46" s="1387"/>
      <c r="F46" s="1387"/>
      <c r="G46" s="1387"/>
      <c r="H46" s="1387"/>
      <c r="I46" s="1387"/>
      <c r="J46" s="1387"/>
      <c r="K46" s="595">
        <v>26695</v>
      </c>
      <c r="L46" s="596"/>
      <c r="M46" s="596"/>
      <c r="N46" s="596"/>
      <c r="O46" s="596"/>
      <c r="P46" s="596"/>
      <c r="Q46" s="596"/>
    </row>
    <row r="47" spans="1:17" x14ac:dyDescent="0.2">
      <c r="A47" s="1386" t="s">
        <v>391</v>
      </c>
      <c r="B47" s="1387"/>
      <c r="C47" s="1387"/>
      <c r="D47" s="1387"/>
      <c r="E47" s="1387"/>
      <c r="F47" s="1387"/>
      <c r="G47" s="1387"/>
      <c r="H47" s="1387"/>
      <c r="I47" s="1387"/>
      <c r="J47" s="1387"/>
      <c r="K47" s="595">
        <v>61100</v>
      </c>
      <c r="L47" s="596"/>
      <c r="M47" s="596"/>
      <c r="N47" s="596"/>
      <c r="O47" s="596"/>
      <c r="P47" s="596"/>
      <c r="Q47" s="596"/>
    </row>
    <row r="48" spans="1:17" x14ac:dyDescent="0.2">
      <c r="A48" s="1386" t="s">
        <v>392</v>
      </c>
      <c r="B48" s="1387"/>
      <c r="C48" s="1387"/>
      <c r="D48" s="1387"/>
      <c r="E48" s="1387"/>
      <c r="F48" s="1387"/>
      <c r="G48" s="1387"/>
      <c r="H48" s="1387"/>
      <c r="I48" s="1387"/>
      <c r="J48" s="1387"/>
      <c r="K48" s="595">
        <v>47407</v>
      </c>
      <c r="L48" s="596"/>
      <c r="M48" s="596"/>
      <c r="N48" s="596"/>
      <c r="O48" s="596"/>
      <c r="P48" s="596"/>
      <c r="Q48" s="596"/>
    </row>
    <row r="49" spans="1:17" x14ac:dyDescent="0.2">
      <c r="A49" s="1386" t="s">
        <v>393</v>
      </c>
      <c r="B49" s="1387"/>
      <c r="C49" s="1387"/>
      <c r="D49" s="1387"/>
      <c r="E49" s="1387"/>
      <c r="F49" s="1387"/>
      <c r="G49" s="1387"/>
      <c r="H49" s="1387"/>
      <c r="I49" s="1387"/>
      <c r="J49" s="1387"/>
      <c r="K49" s="595">
        <v>29605</v>
      </c>
      <c r="L49" s="596"/>
      <c r="M49" s="596"/>
      <c r="N49" s="596"/>
      <c r="O49" s="596"/>
      <c r="P49" s="596"/>
      <c r="Q49" s="596"/>
    </row>
    <row r="50" spans="1:17" x14ac:dyDescent="0.2">
      <c r="A50" s="1388" t="s">
        <v>346</v>
      </c>
      <c r="B50" s="1387"/>
      <c r="C50" s="1387"/>
      <c r="D50" s="1387"/>
      <c r="E50" s="1387"/>
      <c r="F50" s="1387"/>
      <c r="G50" s="1387"/>
      <c r="H50" s="1387"/>
      <c r="I50" s="1387"/>
      <c r="J50" s="1387"/>
      <c r="K50" s="599">
        <v>158150</v>
      </c>
      <c r="L50" s="596"/>
      <c r="M50" s="596"/>
      <c r="N50" s="596"/>
      <c r="O50" s="596"/>
      <c r="P50" s="599">
        <v>313.39999999999998</v>
      </c>
      <c r="Q50" s="596"/>
    </row>
    <row r="51" spans="1:17" ht="19.149999999999999" customHeight="1" x14ac:dyDescent="0.2">
      <c r="A51" s="1391" t="s">
        <v>347</v>
      </c>
      <c r="B51" s="1387"/>
      <c r="C51" s="1387"/>
      <c r="D51" s="1387"/>
      <c r="E51" s="1387"/>
      <c r="F51" s="1387"/>
      <c r="G51" s="1387"/>
      <c r="H51" s="1387"/>
      <c r="I51" s="1387"/>
      <c r="J51" s="1387"/>
      <c r="K51" s="1387"/>
      <c r="L51" s="1387"/>
      <c r="M51" s="1387"/>
      <c r="N51" s="1387"/>
      <c r="O51" s="1387"/>
      <c r="P51" s="1387"/>
      <c r="Q51" s="1387"/>
    </row>
    <row r="52" spans="1:17" ht="96" x14ac:dyDescent="0.2">
      <c r="A52" s="590">
        <v>7</v>
      </c>
      <c r="B52" s="591" t="s">
        <v>344</v>
      </c>
      <c r="C52" s="592" t="s">
        <v>498</v>
      </c>
      <c r="D52" s="593" t="s">
        <v>336</v>
      </c>
      <c r="E52" s="594">
        <v>4</v>
      </c>
      <c r="F52" s="595">
        <v>14.15</v>
      </c>
      <c r="G52" s="595">
        <v>1.88</v>
      </c>
      <c r="H52" s="595">
        <v>12.27</v>
      </c>
      <c r="I52" s="595">
        <v>1.63</v>
      </c>
      <c r="J52" s="596"/>
      <c r="K52" s="596">
        <v>57</v>
      </c>
      <c r="L52" s="596">
        <v>8</v>
      </c>
      <c r="M52" s="596">
        <v>49</v>
      </c>
      <c r="N52" s="596">
        <v>7</v>
      </c>
      <c r="O52" s="596">
        <v>0.2</v>
      </c>
      <c r="P52" s="596">
        <v>0.8</v>
      </c>
      <c r="Q52" s="596"/>
    </row>
    <row r="53" spans="1:17" ht="96" x14ac:dyDescent="0.2">
      <c r="A53" s="590">
        <v>8</v>
      </c>
      <c r="B53" s="591" t="s">
        <v>348</v>
      </c>
      <c r="C53" s="592" t="s">
        <v>537</v>
      </c>
      <c r="D53" s="593" t="s">
        <v>336</v>
      </c>
      <c r="E53" s="594">
        <v>1</v>
      </c>
      <c r="F53" s="595">
        <v>82.49</v>
      </c>
      <c r="G53" s="595">
        <v>5.45</v>
      </c>
      <c r="H53" s="595">
        <v>77.040000000000006</v>
      </c>
      <c r="I53" s="595">
        <v>9.2100000000000009</v>
      </c>
      <c r="J53" s="596"/>
      <c r="K53" s="596">
        <v>82</v>
      </c>
      <c r="L53" s="596">
        <v>5</v>
      </c>
      <c r="M53" s="596">
        <v>77</v>
      </c>
      <c r="N53" s="596">
        <v>9</v>
      </c>
      <c r="O53" s="596">
        <v>0.57999999999999996</v>
      </c>
      <c r="P53" s="596">
        <v>0.57999999999999996</v>
      </c>
      <c r="Q53" s="596"/>
    </row>
    <row r="54" spans="1:17" ht="96" x14ac:dyDescent="0.2">
      <c r="A54" s="590">
        <v>9</v>
      </c>
      <c r="B54" s="591" t="s">
        <v>345</v>
      </c>
      <c r="C54" s="592" t="s">
        <v>499</v>
      </c>
      <c r="D54" s="593" t="s">
        <v>336</v>
      </c>
      <c r="E54" s="594">
        <v>6</v>
      </c>
      <c r="F54" s="595">
        <v>58.52</v>
      </c>
      <c r="G54" s="595">
        <v>3.85</v>
      </c>
      <c r="H54" s="595">
        <v>54.67</v>
      </c>
      <c r="I54" s="595">
        <v>6.54</v>
      </c>
      <c r="J54" s="596"/>
      <c r="K54" s="596">
        <v>351</v>
      </c>
      <c r="L54" s="596">
        <v>23</v>
      </c>
      <c r="M54" s="596">
        <v>328</v>
      </c>
      <c r="N54" s="596">
        <v>39</v>
      </c>
      <c r="O54" s="596">
        <v>0.41</v>
      </c>
      <c r="P54" s="596">
        <v>2.46</v>
      </c>
      <c r="Q54" s="596"/>
    </row>
    <row r="55" spans="1:17" ht="96" x14ac:dyDescent="0.2">
      <c r="A55" s="590">
        <v>10</v>
      </c>
      <c r="B55" s="591" t="s">
        <v>349</v>
      </c>
      <c r="C55" s="592" t="s">
        <v>500</v>
      </c>
      <c r="D55" s="593" t="s">
        <v>336</v>
      </c>
      <c r="E55" s="594">
        <v>4</v>
      </c>
      <c r="F55" s="595">
        <v>284.57</v>
      </c>
      <c r="G55" s="595">
        <v>64.94</v>
      </c>
      <c r="H55" s="595">
        <v>180.44</v>
      </c>
      <c r="I55" s="595">
        <v>9.9499999999999993</v>
      </c>
      <c r="J55" s="596"/>
      <c r="K55" s="596">
        <v>1138</v>
      </c>
      <c r="L55" s="596">
        <v>260</v>
      </c>
      <c r="M55" s="596">
        <v>722</v>
      </c>
      <c r="N55" s="596">
        <v>40</v>
      </c>
      <c r="O55" s="596">
        <v>6.54</v>
      </c>
      <c r="P55" s="596">
        <v>26.16</v>
      </c>
      <c r="Q55" s="596"/>
    </row>
    <row r="56" spans="1:17" ht="96" x14ac:dyDescent="0.2">
      <c r="A56" s="590">
        <v>11</v>
      </c>
      <c r="B56" s="591" t="s">
        <v>350</v>
      </c>
      <c r="C56" s="592" t="s">
        <v>538</v>
      </c>
      <c r="D56" s="593" t="s">
        <v>336</v>
      </c>
      <c r="E56" s="594">
        <v>1</v>
      </c>
      <c r="F56" s="595">
        <v>533.35</v>
      </c>
      <c r="G56" s="595">
        <v>129.69</v>
      </c>
      <c r="H56" s="595">
        <v>364.47</v>
      </c>
      <c r="I56" s="595">
        <v>20.27</v>
      </c>
      <c r="J56" s="596"/>
      <c r="K56" s="596">
        <v>533</v>
      </c>
      <c r="L56" s="596">
        <v>130</v>
      </c>
      <c r="M56" s="596">
        <v>364</v>
      </c>
      <c r="N56" s="596">
        <v>20</v>
      </c>
      <c r="O56" s="596">
        <v>13.06</v>
      </c>
      <c r="P56" s="596">
        <v>13.06</v>
      </c>
      <c r="Q56" s="596"/>
    </row>
    <row r="57" spans="1:17" ht="132" x14ac:dyDescent="0.2">
      <c r="A57" s="590">
        <v>12</v>
      </c>
      <c r="B57" s="591" t="s">
        <v>351</v>
      </c>
      <c r="C57" s="592" t="s">
        <v>504</v>
      </c>
      <c r="D57" s="593" t="s">
        <v>339</v>
      </c>
      <c r="E57" s="597">
        <v>2.274</v>
      </c>
      <c r="F57" s="595">
        <v>1205.25</v>
      </c>
      <c r="G57" s="595">
        <v>368.54</v>
      </c>
      <c r="H57" s="595">
        <v>835.1</v>
      </c>
      <c r="I57" s="595">
        <v>76.38</v>
      </c>
      <c r="J57" s="596"/>
      <c r="K57" s="596">
        <v>2741</v>
      </c>
      <c r="L57" s="596">
        <v>838</v>
      </c>
      <c r="M57" s="596">
        <v>1899</v>
      </c>
      <c r="N57" s="596">
        <v>174</v>
      </c>
      <c r="O57" s="596">
        <v>34.9</v>
      </c>
      <c r="P57" s="596">
        <v>79.36</v>
      </c>
      <c r="Q57" s="596"/>
    </row>
    <row r="58" spans="1:17" ht="108" x14ac:dyDescent="0.2">
      <c r="A58" s="590">
        <v>13</v>
      </c>
      <c r="B58" s="591" t="s">
        <v>342</v>
      </c>
      <c r="C58" s="592" t="s">
        <v>505</v>
      </c>
      <c r="D58" s="593" t="s">
        <v>343</v>
      </c>
      <c r="E58" s="597">
        <v>4.08</v>
      </c>
      <c r="F58" s="595">
        <v>223.86</v>
      </c>
      <c r="G58" s="595">
        <v>219.68</v>
      </c>
      <c r="H58" s="596"/>
      <c r="I58" s="596"/>
      <c r="J58" s="596"/>
      <c r="K58" s="596">
        <v>913</v>
      </c>
      <c r="L58" s="596">
        <v>896</v>
      </c>
      <c r="M58" s="596"/>
      <c r="N58" s="596"/>
      <c r="O58" s="596">
        <v>19.844999999999999</v>
      </c>
      <c r="P58" s="596">
        <v>80.97</v>
      </c>
      <c r="Q58" s="596"/>
    </row>
    <row r="59" spans="1:17" ht="19.149999999999999" customHeight="1" x14ac:dyDescent="0.2">
      <c r="A59" s="1386" t="s">
        <v>352</v>
      </c>
      <c r="B59" s="1387"/>
      <c r="C59" s="1387"/>
      <c r="D59" s="1387"/>
      <c r="E59" s="1387"/>
      <c r="F59" s="1387"/>
      <c r="G59" s="1387"/>
      <c r="H59" s="1387"/>
      <c r="I59" s="1387"/>
      <c r="J59" s="1387"/>
      <c r="K59" s="1387"/>
      <c r="L59" s="1387"/>
      <c r="M59" s="1387"/>
      <c r="N59" s="1387"/>
      <c r="O59" s="1387"/>
      <c r="P59" s="1387"/>
      <c r="Q59" s="1387"/>
    </row>
    <row r="60" spans="1:17" ht="108" x14ac:dyDescent="0.2">
      <c r="A60" s="590">
        <v>14</v>
      </c>
      <c r="B60" s="591" t="s">
        <v>353</v>
      </c>
      <c r="C60" s="592" t="s">
        <v>506</v>
      </c>
      <c r="D60" s="593" t="s">
        <v>354</v>
      </c>
      <c r="E60" s="597">
        <v>1.9</v>
      </c>
      <c r="F60" s="595">
        <v>1378.67</v>
      </c>
      <c r="G60" s="595">
        <v>230.47</v>
      </c>
      <c r="H60" s="595">
        <v>101.98</v>
      </c>
      <c r="I60" s="595">
        <v>2.82</v>
      </c>
      <c r="J60" s="596"/>
      <c r="K60" s="596">
        <v>2619</v>
      </c>
      <c r="L60" s="596">
        <v>438</v>
      </c>
      <c r="M60" s="596">
        <v>194</v>
      </c>
      <c r="N60" s="596">
        <v>5</v>
      </c>
      <c r="O60" s="596">
        <v>21.3</v>
      </c>
      <c r="P60" s="596">
        <v>40.47</v>
      </c>
      <c r="Q60" s="596"/>
    </row>
    <row r="61" spans="1:17" ht="36" x14ac:dyDescent="0.2">
      <c r="A61" s="590">
        <v>15</v>
      </c>
      <c r="B61" s="591" t="s">
        <v>507</v>
      </c>
      <c r="C61" s="592" t="s">
        <v>409</v>
      </c>
      <c r="D61" s="593" t="s">
        <v>405</v>
      </c>
      <c r="E61" s="594">
        <v>-0.17480000000000001</v>
      </c>
      <c r="F61" s="595">
        <v>4668.87</v>
      </c>
      <c r="G61" s="596"/>
      <c r="H61" s="596"/>
      <c r="I61" s="596"/>
      <c r="J61" s="596"/>
      <c r="K61" s="596">
        <v>-816</v>
      </c>
      <c r="L61" s="596"/>
      <c r="M61" s="596"/>
      <c r="N61" s="596"/>
      <c r="O61" s="596"/>
      <c r="P61" s="596"/>
      <c r="Q61" s="596"/>
    </row>
    <row r="62" spans="1:17" ht="96" x14ac:dyDescent="0.2">
      <c r="A62" s="590">
        <v>16</v>
      </c>
      <c r="B62" s="591" t="s">
        <v>355</v>
      </c>
      <c r="C62" s="592" t="s">
        <v>508</v>
      </c>
      <c r="D62" s="593" t="s">
        <v>356</v>
      </c>
      <c r="E62" s="594">
        <v>19</v>
      </c>
      <c r="F62" s="595">
        <v>162.19</v>
      </c>
      <c r="G62" s="595">
        <v>7.88</v>
      </c>
      <c r="H62" s="595">
        <v>108.3</v>
      </c>
      <c r="I62" s="595">
        <v>6.75</v>
      </c>
      <c r="J62" s="596"/>
      <c r="K62" s="596">
        <v>3082</v>
      </c>
      <c r="L62" s="596">
        <v>150</v>
      </c>
      <c r="M62" s="596">
        <v>2058</v>
      </c>
      <c r="N62" s="596">
        <v>128</v>
      </c>
      <c r="O62" s="596">
        <v>0.81</v>
      </c>
      <c r="P62" s="596">
        <v>15.39</v>
      </c>
      <c r="Q62" s="596"/>
    </row>
    <row r="63" spans="1:17" ht="24" x14ac:dyDescent="0.2">
      <c r="A63" s="590">
        <v>17</v>
      </c>
      <c r="B63" s="591" t="s">
        <v>403</v>
      </c>
      <c r="C63" s="592" t="s">
        <v>404</v>
      </c>
      <c r="D63" s="593" t="s">
        <v>405</v>
      </c>
      <c r="E63" s="594">
        <v>-9.5000000000000001E-2</v>
      </c>
      <c r="F63" s="595">
        <v>9149.81</v>
      </c>
      <c r="G63" s="596"/>
      <c r="H63" s="596"/>
      <c r="I63" s="596"/>
      <c r="J63" s="596"/>
      <c r="K63" s="596">
        <v>-869</v>
      </c>
      <c r="L63" s="596"/>
      <c r="M63" s="596"/>
      <c r="N63" s="596"/>
      <c r="O63" s="596"/>
      <c r="P63" s="596"/>
      <c r="Q63" s="596"/>
    </row>
    <row r="64" spans="1:17" x14ac:dyDescent="0.2">
      <c r="A64" s="1386" t="s">
        <v>494</v>
      </c>
      <c r="B64" s="1387"/>
      <c r="C64" s="1387"/>
      <c r="D64" s="1387"/>
      <c r="E64" s="1387"/>
      <c r="F64" s="1387"/>
      <c r="G64" s="1387"/>
      <c r="H64" s="1387"/>
      <c r="I64" s="1387"/>
      <c r="J64" s="1387"/>
      <c r="K64" s="595">
        <v>9831</v>
      </c>
      <c r="L64" s="595">
        <v>2748</v>
      </c>
      <c r="M64" s="595">
        <v>5691</v>
      </c>
      <c r="N64" s="595">
        <v>422</v>
      </c>
      <c r="O64" s="596"/>
      <c r="P64" s="595">
        <v>259.25</v>
      </c>
      <c r="Q64" s="596"/>
    </row>
    <row r="65" spans="1:17" ht="51.95" customHeight="1" x14ac:dyDescent="0.2">
      <c r="A65" s="1386" t="s">
        <v>539</v>
      </c>
      <c r="B65" s="1387"/>
      <c r="C65" s="1387"/>
      <c r="D65" s="1387"/>
      <c r="E65" s="1387"/>
      <c r="F65" s="1387"/>
      <c r="G65" s="1387"/>
      <c r="H65" s="1387"/>
      <c r="I65" s="1387"/>
      <c r="J65" s="1387"/>
      <c r="K65" s="595">
        <v>11097</v>
      </c>
      <c r="L65" s="595">
        <v>3160</v>
      </c>
      <c r="M65" s="595">
        <v>6545</v>
      </c>
      <c r="N65" s="595">
        <v>486</v>
      </c>
      <c r="O65" s="596"/>
      <c r="P65" s="595">
        <v>298.14</v>
      </c>
      <c r="Q65" s="596"/>
    </row>
    <row r="66" spans="1:17" x14ac:dyDescent="0.2">
      <c r="A66" s="1386" t="s">
        <v>496</v>
      </c>
      <c r="B66" s="1387"/>
      <c r="C66" s="1387"/>
      <c r="D66" s="1387"/>
      <c r="E66" s="1387"/>
      <c r="F66" s="1387"/>
      <c r="G66" s="1387"/>
      <c r="H66" s="1387"/>
      <c r="I66" s="1387"/>
      <c r="J66" s="1387"/>
      <c r="K66" s="595">
        <v>99744</v>
      </c>
      <c r="L66" s="595">
        <v>51065</v>
      </c>
      <c r="M66" s="595">
        <v>42346</v>
      </c>
      <c r="N66" s="595">
        <v>7854</v>
      </c>
      <c r="O66" s="596"/>
      <c r="P66" s="595">
        <v>298.14</v>
      </c>
      <c r="Q66" s="596"/>
    </row>
    <row r="67" spans="1:17" x14ac:dyDescent="0.2">
      <c r="A67" s="1386" t="s">
        <v>381</v>
      </c>
      <c r="B67" s="1387"/>
      <c r="C67" s="1387"/>
      <c r="D67" s="1387"/>
      <c r="E67" s="1387"/>
      <c r="F67" s="1387"/>
      <c r="G67" s="1387"/>
      <c r="H67" s="1387"/>
      <c r="I67" s="1387"/>
      <c r="J67" s="1387"/>
      <c r="K67" s="595">
        <v>50447</v>
      </c>
      <c r="L67" s="596"/>
      <c r="M67" s="596"/>
      <c r="N67" s="596"/>
      <c r="O67" s="596"/>
      <c r="P67" s="596"/>
      <c r="Q67" s="596"/>
    </row>
    <row r="68" spans="1:17" x14ac:dyDescent="0.2">
      <c r="A68" s="1386" t="s">
        <v>382</v>
      </c>
      <c r="B68" s="1387"/>
      <c r="C68" s="1387"/>
      <c r="D68" s="1387"/>
      <c r="E68" s="1387"/>
      <c r="F68" s="1387"/>
      <c r="G68" s="1387"/>
      <c r="H68" s="1387"/>
      <c r="I68" s="1387"/>
      <c r="J68" s="1387"/>
      <c r="K68" s="595">
        <v>29277</v>
      </c>
      <c r="L68" s="596"/>
      <c r="M68" s="596"/>
      <c r="N68" s="596"/>
      <c r="O68" s="596"/>
      <c r="P68" s="596"/>
      <c r="Q68" s="596"/>
    </row>
    <row r="69" spans="1:17" x14ac:dyDescent="0.2">
      <c r="A69" s="1388" t="s">
        <v>510</v>
      </c>
      <c r="B69" s="1387"/>
      <c r="C69" s="1387"/>
      <c r="D69" s="1387"/>
      <c r="E69" s="1387"/>
      <c r="F69" s="1387"/>
      <c r="G69" s="1387"/>
      <c r="H69" s="1387"/>
      <c r="I69" s="1387"/>
      <c r="J69" s="1387"/>
      <c r="K69" s="596"/>
      <c r="L69" s="596"/>
      <c r="M69" s="596"/>
      <c r="N69" s="596"/>
      <c r="O69" s="596"/>
      <c r="P69" s="596"/>
      <c r="Q69" s="596"/>
    </row>
    <row r="70" spans="1:17" x14ac:dyDescent="0.2">
      <c r="A70" s="1386" t="s">
        <v>384</v>
      </c>
      <c r="B70" s="1387"/>
      <c r="C70" s="1387"/>
      <c r="D70" s="1387"/>
      <c r="E70" s="1387"/>
      <c r="F70" s="1387"/>
      <c r="G70" s="1387"/>
      <c r="H70" s="1387"/>
      <c r="I70" s="1387"/>
      <c r="J70" s="1387"/>
      <c r="K70" s="595">
        <v>114732</v>
      </c>
      <c r="L70" s="596"/>
      <c r="M70" s="596"/>
      <c r="N70" s="596"/>
      <c r="O70" s="596"/>
      <c r="P70" s="595">
        <v>158.47999999999999</v>
      </c>
      <c r="Q70" s="596"/>
    </row>
    <row r="71" spans="1:17" x14ac:dyDescent="0.2">
      <c r="A71" s="1386" t="s">
        <v>385</v>
      </c>
      <c r="B71" s="1387"/>
      <c r="C71" s="1387"/>
      <c r="D71" s="1387"/>
      <c r="E71" s="1387"/>
      <c r="F71" s="1387"/>
      <c r="G71" s="1387"/>
      <c r="H71" s="1387"/>
      <c r="I71" s="1387"/>
      <c r="J71" s="1387"/>
      <c r="K71" s="595">
        <v>64736</v>
      </c>
      <c r="L71" s="596"/>
      <c r="M71" s="596"/>
      <c r="N71" s="596"/>
      <c r="O71" s="596"/>
      <c r="P71" s="595">
        <v>139.66</v>
      </c>
      <c r="Q71" s="596"/>
    </row>
    <row r="72" spans="1:17" x14ac:dyDescent="0.2">
      <c r="A72" s="1386" t="s">
        <v>387</v>
      </c>
      <c r="B72" s="1387"/>
      <c r="C72" s="1387"/>
      <c r="D72" s="1387"/>
      <c r="E72" s="1387"/>
      <c r="F72" s="1387"/>
      <c r="G72" s="1387"/>
      <c r="H72" s="1387"/>
      <c r="I72" s="1387"/>
      <c r="J72" s="1387"/>
      <c r="K72" s="595">
        <v>179468</v>
      </c>
      <c r="L72" s="596"/>
      <c r="M72" s="596"/>
      <c r="N72" s="596"/>
      <c r="O72" s="596"/>
      <c r="P72" s="595">
        <v>298.14</v>
      </c>
      <c r="Q72" s="596"/>
    </row>
    <row r="73" spans="1:17" x14ac:dyDescent="0.2">
      <c r="A73" s="1386" t="s">
        <v>388</v>
      </c>
      <c r="B73" s="1387"/>
      <c r="C73" s="1387"/>
      <c r="D73" s="1387"/>
      <c r="E73" s="1387"/>
      <c r="F73" s="1387"/>
      <c r="G73" s="1387"/>
      <c r="H73" s="1387"/>
      <c r="I73" s="1387"/>
      <c r="J73" s="1387"/>
      <c r="K73" s="596"/>
      <c r="L73" s="596"/>
      <c r="M73" s="596"/>
      <c r="N73" s="596"/>
      <c r="O73" s="596"/>
      <c r="P73" s="596"/>
      <c r="Q73" s="596"/>
    </row>
    <row r="74" spans="1:17" x14ac:dyDescent="0.2">
      <c r="A74" s="1386" t="s">
        <v>389</v>
      </c>
      <c r="B74" s="1387"/>
      <c r="C74" s="1387"/>
      <c r="D74" s="1387"/>
      <c r="E74" s="1387"/>
      <c r="F74" s="1387"/>
      <c r="G74" s="1387"/>
      <c r="H74" s="1387"/>
      <c r="I74" s="1387"/>
      <c r="J74" s="1387"/>
      <c r="K74" s="595">
        <v>6333</v>
      </c>
      <c r="L74" s="596"/>
      <c r="M74" s="596"/>
      <c r="N74" s="596"/>
      <c r="O74" s="596"/>
      <c r="P74" s="596"/>
      <c r="Q74" s="596"/>
    </row>
    <row r="75" spans="1:17" x14ac:dyDescent="0.2">
      <c r="A75" s="1386" t="s">
        <v>390</v>
      </c>
      <c r="B75" s="1387"/>
      <c r="C75" s="1387"/>
      <c r="D75" s="1387"/>
      <c r="E75" s="1387"/>
      <c r="F75" s="1387"/>
      <c r="G75" s="1387"/>
      <c r="H75" s="1387"/>
      <c r="I75" s="1387"/>
      <c r="J75" s="1387"/>
      <c r="K75" s="595">
        <v>42346</v>
      </c>
      <c r="L75" s="596"/>
      <c r="M75" s="596"/>
      <c r="N75" s="596"/>
      <c r="O75" s="596"/>
      <c r="P75" s="596"/>
      <c r="Q75" s="596"/>
    </row>
    <row r="76" spans="1:17" x14ac:dyDescent="0.2">
      <c r="A76" s="1386" t="s">
        <v>391</v>
      </c>
      <c r="B76" s="1387"/>
      <c r="C76" s="1387"/>
      <c r="D76" s="1387"/>
      <c r="E76" s="1387"/>
      <c r="F76" s="1387"/>
      <c r="G76" s="1387"/>
      <c r="H76" s="1387"/>
      <c r="I76" s="1387"/>
      <c r="J76" s="1387"/>
      <c r="K76" s="595">
        <v>58919</v>
      </c>
      <c r="L76" s="596"/>
      <c r="M76" s="596"/>
      <c r="N76" s="596"/>
      <c r="O76" s="596"/>
      <c r="P76" s="596"/>
      <c r="Q76" s="596"/>
    </row>
    <row r="77" spans="1:17" x14ac:dyDescent="0.2">
      <c r="A77" s="1386" t="s">
        <v>392</v>
      </c>
      <c r="B77" s="1387"/>
      <c r="C77" s="1387"/>
      <c r="D77" s="1387"/>
      <c r="E77" s="1387"/>
      <c r="F77" s="1387"/>
      <c r="G77" s="1387"/>
      <c r="H77" s="1387"/>
      <c r="I77" s="1387"/>
      <c r="J77" s="1387"/>
      <c r="K77" s="595">
        <v>50447</v>
      </c>
      <c r="L77" s="596"/>
      <c r="M77" s="596"/>
      <c r="N77" s="596"/>
      <c r="O77" s="596"/>
      <c r="P77" s="596"/>
      <c r="Q77" s="596"/>
    </row>
    <row r="78" spans="1:17" x14ac:dyDescent="0.2">
      <c r="A78" s="1386" t="s">
        <v>393</v>
      </c>
      <c r="B78" s="1387"/>
      <c r="C78" s="1387"/>
      <c r="D78" s="1387"/>
      <c r="E78" s="1387"/>
      <c r="F78" s="1387"/>
      <c r="G78" s="1387"/>
      <c r="H78" s="1387"/>
      <c r="I78" s="1387"/>
      <c r="J78" s="1387"/>
      <c r="K78" s="595">
        <v>29277</v>
      </c>
      <c r="L78" s="596"/>
      <c r="M78" s="596"/>
      <c r="N78" s="596"/>
      <c r="O78" s="596"/>
      <c r="P78" s="596"/>
      <c r="Q78" s="596"/>
    </row>
    <row r="79" spans="1:17" x14ac:dyDescent="0.2">
      <c r="A79" s="1388" t="s">
        <v>360</v>
      </c>
      <c r="B79" s="1387"/>
      <c r="C79" s="1387"/>
      <c r="D79" s="1387"/>
      <c r="E79" s="1387"/>
      <c r="F79" s="1387"/>
      <c r="G79" s="1387"/>
      <c r="H79" s="1387"/>
      <c r="I79" s="1387"/>
      <c r="J79" s="1387"/>
      <c r="K79" s="599">
        <v>179468</v>
      </c>
      <c r="L79" s="596"/>
      <c r="M79" s="596"/>
      <c r="N79" s="596"/>
      <c r="O79" s="596"/>
      <c r="P79" s="599">
        <v>298.14</v>
      </c>
      <c r="Q79" s="596"/>
    </row>
    <row r="80" spans="1:17" ht="19.149999999999999" customHeight="1" x14ac:dyDescent="0.2">
      <c r="A80" s="1391" t="s">
        <v>511</v>
      </c>
      <c r="B80" s="1387"/>
      <c r="C80" s="1387"/>
      <c r="D80" s="1387"/>
      <c r="E80" s="1387"/>
      <c r="F80" s="1387"/>
      <c r="G80" s="1387"/>
      <c r="H80" s="1387"/>
      <c r="I80" s="1387"/>
      <c r="J80" s="1387"/>
      <c r="K80" s="1387"/>
      <c r="L80" s="1387"/>
      <c r="M80" s="1387"/>
      <c r="N80" s="1387"/>
      <c r="O80" s="1387"/>
      <c r="P80" s="1387"/>
      <c r="Q80" s="1387"/>
    </row>
    <row r="81" spans="1:17" ht="108" x14ac:dyDescent="0.2">
      <c r="A81" s="590">
        <v>18</v>
      </c>
      <c r="B81" s="591" t="s">
        <v>407</v>
      </c>
      <c r="C81" s="592" t="s">
        <v>512</v>
      </c>
      <c r="D81" s="593" t="s">
        <v>406</v>
      </c>
      <c r="E81" s="594">
        <v>19</v>
      </c>
      <c r="F81" s="595">
        <v>22.1</v>
      </c>
      <c r="G81" s="595">
        <v>22.1</v>
      </c>
      <c r="H81" s="596"/>
      <c r="I81" s="596"/>
      <c r="J81" s="596"/>
      <c r="K81" s="596">
        <v>420</v>
      </c>
      <c r="L81" s="596">
        <v>420</v>
      </c>
      <c r="M81" s="596"/>
      <c r="N81" s="596"/>
      <c r="O81" s="596">
        <v>1.5</v>
      </c>
      <c r="P81" s="596">
        <v>28.5</v>
      </c>
      <c r="Q81" s="596"/>
    </row>
    <row r="82" spans="1:17" x14ac:dyDescent="0.2">
      <c r="A82" s="1386" t="s">
        <v>494</v>
      </c>
      <c r="B82" s="1387"/>
      <c r="C82" s="1387"/>
      <c r="D82" s="1387"/>
      <c r="E82" s="1387"/>
      <c r="F82" s="1387"/>
      <c r="G82" s="1387"/>
      <c r="H82" s="1387"/>
      <c r="I82" s="1387"/>
      <c r="J82" s="1387"/>
      <c r="K82" s="595">
        <v>420</v>
      </c>
      <c r="L82" s="595">
        <v>420</v>
      </c>
      <c r="M82" s="596"/>
      <c r="N82" s="596"/>
      <c r="O82" s="596"/>
      <c r="P82" s="595">
        <v>28.5</v>
      </c>
      <c r="Q82" s="596"/>
    </row>
    <row r="83" spans="1:17" x14ac:dyDescent="0.2">
      <c r="A83" s="1386" t="s">
        <v>513</v>
      </c>
      <c r="B83" s="1387"/>
      <c r="C83" s="1387"/>
      <c r="D83" s="1387"/>
      <c r="E83" s="1387"/>
      <c r="F83" s="1387"/>
      <c r="G83" s="1387"/>
      <c r="H83" s="1387"/>
      <c r="I83" s="1387"/>
      <c r="J83" s="1387"/>
      <c r="K83" s="595">
        <v>403</v>
      </c>
      <c r="L83" s="595">
        <v>403</v>
      </c>
      <c r="M83" s="596"/>
      <c r="N83" s="596"/>
      <c r="O83" s="596"/>
      <c r="P83" s="595">
        <v>27.36</v>
      </c>
      <c r="Q83" s="596"/>
    </row>
    <row r="84" spans="1:17" x14ac:dyDescent="0.2">
      <c r="A84" s="1386" t="s">
        <v>496</v>
      </c>
      <c r="B84" s="1387"/>
      <c r="C84" s="1387"/>
      <c r="D84" s="1387"/>
      <c r="E84" s="1387"/>
      <c r="F84" s="1387"/>
      <c r="G84" s="1387"/>
      <c r="H84" s="1387"/>
      <c r="I84" s="1387"/>
      <c r="J84" s="1387"/>
      <c r="K84" s="595">
        <v>6508</v>
      </c>
      <c r="L84" s="595">
        <v>6508</v>
      </c>
      <c r="M84" s="596"/>
      <c r="N84" s="596"/>
      <c r="O84" s="596"/>
      <c r="P84" s="595">
        <v>27.36</v>
      </c>
      <c r="Q84" s="596"/>
    </row>
    <row r="85" spans="1:17" x14ac:dyDescent="0.2">
      <c r="A85" s="1386" t="s">
        <v>381</v>
      </c>
      <c r="B85" s="1387"/>
      <c r="C85" s="1387"/>
      <c r="D85" s="1387"/>
      <c r="E85" s="1387"/>
      <c r="F85" s="1387"/>
      <c r="G85" s="1387"/>
      <c r="H85" s="1387"/>
      <c r="I85" s="1387"/>
      <c r="J85" s="1387"/>
      <c r="K85" s="595">
        <v>3579</v>
      </c>
      <c r="L85" s="596"/>
      <c r="M85" s="596"/>
      <c r="N85" s="596"/>
      <c r="O85" s="596"/>
      <c r="P85" s="596"/>
      <c r="Q85" s="596"/>
    </row>
    <row r="86" spans="1:17" x14ac:dyDescent="0.2">
      <c r="A86" s="1386" t="s">
        <v>382</v>
      </c>
      <c r="B86" s="1387"/>
      <c r="C86" s="1387"/>
      <c r="D86" s="1387"/>
      <c r="E86" s="1387"/>
      <c r="F86" s="1387"/>
      <c r="G86" s="1387"/>
      <c r="H86" s="1387"/>
      <c r="I86" s="1387"/>
      <c r="J86" s="1387"/>
      <c r="K86" s="595">
        <v>2083</v>
      </c>
      <c r="L86" s="596"/>
      <c r="M86" s="596"/>
      <c r="N86" s="596"/>
      <c r="O86" s="596"/>
      <c r="P86" s="596"/>
      <c r="Q86" s="596"/>
    </row>
    <row r="87" spans="1:17" x14ac:dyDescent="0.2">
      <c r="A87" s="1388" t="s">
        <v>514</v>
      </c>
      <c r="B87" s="1387"/>
      <c r="C87" s="1387"/>
      <c r="D87" s="1387"/>
      <c r="E87" s="1387"/>
      <c r="F87" s="1387"/>
      <c r="G87" s="1387"/>
      <c r="H87" s="1387"/>
      <c r="I87" s="1387"/>
      <c r="J87" s="1387"/>
      <c r="K87" s="596"/>
      <c r="L87" s="596"/>
      <c r="M87" s="596"/>
      <c r="N87" s="596"/>
      <c r="O87" s="596"/>
      <c r="P87" s="596"/>
      <c r="Q87" s="596"/>
    </row>
    <row r="88" spans="1:17" x14ac:dyDescent="0.2">
      <c r="A88" s="1386" t="s">
        <v>515</v>
      </c>
      <c r="B88" s="1387"/>
      <c r="C88" s="1387"/>
      <c r="D88" s="1387"/>
      <c r="E88" s="1387"/>
      <c r="F88" s="1387"/>
      <c r="G88" s="1387"/>
      <c r="H88" s="1387"/>
      <c r="I88" s="1387"/>
      <c r="J88" s="1387"/>
      <c r="K88" s="595">
        <v>12170</v>
      </c>
      <c r="L88" s="596"/>
      <c r="M88" s="596"/>
      <c r="N88" s="596"/>
      <c r="O88" s="596"/>
      <c r="P88" s="595">
        <v>27.36</v>
      </c>
      <c r="Q88" s="596"/>
    </row>
    <row r="89" spans="1:17" x14ac:dyDescent="0.2">
      <c r="A89" s="1386" t="s">
        <v>387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595">
        <v>12170</v>
      </c>
      <c r="L89" s="596"/>
      <c r="M89" s="596"/>
      <c r="N89" s="596"/>
      <c r="O89" s="596"/>
      <c r="P89" s="595">
        <v>27.36</v>
      </c>
      <c r="Q89" s="596"/>
    </row>
    <row r="90" spans="1:17" x14ac:dyDescent="0.2">
      <c r="A90" s="1386" t="s">
        <v>388</v>
      </c>
      <c r="B90" s="1387"/>
      <c r="C90" s="1387"/>
      <c r="D90" s="1387"/>
      <c r="E90" s="1387"/>
      <c r="F90" s="1387"/>
      <c r="G90" s="1387"/>
      <c r="H90" s="1387"/>
      <c r="I90" s="1387"/>
      <c r="J90" s="1387"/>
      <c r="K90" s="596"/>
      <c r="L90" s="596"/>
      <c r="M90" s="596"/>
      <c r="N90" s="596"/>
      <c r="O90" s="596"/>
      <c r="P90" s="596"/>
      <c r="Q90" s="596"/>
    </row>
    <row r="91" spans="1:17" x14ac:dyDescent="0.2">
      <c r="A91" s="1386" t="s">
        <v>391</v>
      </c>
      <c r="B91" s="1387"/>
      <c r="C91" s="1387"/>
      <c r="D91" s="1387"/>
      <c r="E91" s="1387"/>
      <c r="F91" s="1387"/>
      <c r="G91" s="1387"/>
      <c r="H91" s="1387"/>
      <c r="I91" s="1387"/>
      <c r="J91" s="1387"/>
      <c r="K91" s="595">
        <v>6508</v>
      </c>
      <c r="L91" s="596"/>
      <c r="M91" s="596"/>
      <c r="N91" s="596"/>
      <c r="O91" s="596"/>
      <c r="P91" s="596"/>
      <c r="Q91" s="596"/>
    </row>
    <row r="92" spans="1:17" x14ac:dyDescent="0.2">
      <c r="A92" s="1386" t="s">
        <v>392</v>
      </c>
      <c r="B92" s="1387"/>
      <c r="C92" s="1387"/>
      <c r="D92" s="1387"/>
      <c r="E92" s="1387"/>
      <c r="F92" s="1387"/>
      <c r="G92" s="1387"/>
      <c r="H92" s="1387"/>
      <c r="I92" s="1387"/>
      <c r="J92" s="1387"/>
      <c r="K92" s="595">
        <v>3579</v>
      </c>
      <c r="L92" s="596"/>
      <c r="M92" s="596"/>
      <c r="N92" s="596"/>
      <c r="O92" s="596"/>
      <c r="P92" s="596"/>
      <c r="Q92" s="596"/>
    </row>
    <row r="93" spans="1:17" x14ac:dyDescent="0.2">
      <c r="A93" s="1386" t="s">
        <v>393</v>
      </c>
      <c r="B93" s="1387"/>
      <c r="C93" s="1387"/>
      <c r="D93" s="1387"/>
      <c r="E93" s="1387"/>
      <c r="F93" s="1387"/>
      <c r="G93" s="1387"/>
      <c r="H93" s="1387"/>
      <c r="I93" s="1387"/>
      <c r="J93" s="1387"/>
      <c r="K93" s="595">
        <v>2083</v>
      </c>
      <c r="L93" s="596"/>
      <c r="M93" s="596"/>
      <c r="N93" s="596"/>
      <c r="O93" s="596"/>
      <c r="P93" s="596"/>
      <c r="Q93" s="596"/>
    </row>
    <row r="94" spans="1:17" x14ac:dyDescent="0.2">
      <c r="A94" s="1388" t="s">
        <v>516</v>
      </c>
      <c r="B94" s="1387"/>
      <c r="C94" s="1387"/>
      <c r="D94" s="1387"/>
      <c r="E94" s="1387"/>
      <c r="F94" s="1387"/>
      <c r="G94" s="1387"/>
      <c r="H94" s="1387"/>
      <c r="I94" s="1387"/>
      <c r="J94" s="1387"/>
      <c r="K94" s="599">
        <v>12170</v>
      </c>
      <c r="L94" s="596"/>
      <c r="M94" s="596"/>
      <c r="N94" s="596"/>
      <c r="O94" s="596"/>
      <c r="P94" s="599">
        <v>27.36</v>
      </c>
      <c r="Q94" s="596"/>
    </row>
    <row r="95" spans="1:17" ht="19.149999999999999" customHeight="1" x14ac:dyDescent="0.2">
      <c r="A95" s="1391" t="s">
        <v>362</v>
      </c>
      <c r="B95" s="1387"/>
      <c r="C95" s="1387"/>
      <c r="D95" s="1387"/>
      <c r="E95" s="1387"/>
      <c r="F95" s="1387"/>
      <c r="G95" s="1387"/>
      <c r="H95" s="1387"/>
      <c r="I95" s="1387"/>
      <c r="J95" s="1387"/>
      <c r="K95" s="1387"/>
      <c r="L95" s="1387"/>
      <c r="M95" s="1387"/>
      <c r="N95" s="1387"/>
      <c r="O95" s="1387"/>
      <c r="P95" s="1387"/>
      <c r="Q95" s="1387"/>
    </row>
    <row r="96" spans="1:17" ht="24" x14ac:dyDescent="0.2">
      <c r="A96" s="600">
        <v>19</v>
      </c>
      <c r="B96" s="591" t="s">
        <v>363</v>
      </c>
      <c r="C96" s="598" t="s">
        <v>364</v>
      </c>
      <c r="D96" s="601" t="s">
        <v>365</v>
      </c>
      <c r="E96" s="602">
        <v>6</v>
      </c>
      <c r="F96" s="599">
        <v>3500</v>
      </c>
      <c r="G96" s="596"/>
      <c r="H96" s="596"/>
      <c r="I96" s="596"/>
      <c r="J96" s="596"/>
      <c r="K96" s="603">
        <v>21000</v>
      </c>
      <c r="L96" s="596"/>
      <c r="M96" s="596"/>
      <c r="N96" s="596"/>
      <c r="O96" s="596"/>
      <c r="P96" s="596"/>
      <c r="Q96" s="596"/>
    </row>
    <row r="97" spans="1:17" ht="24" x14ac:dyDescent="0.2">
      <c r="A97" s="600">
        <v>20</v>
      </c>
      <c r="B97" s="591" t="s">
        <v>363</v>
      </c>
      <c r="C97" s="598" t="s">
        <v>366</v>
      </c>
      <c r="D97" s="601" t="s">
        <v>365</v>
      </c>
      <c r="E97" s="602">
        <v>6</v>
      </c>
      <c r="F97" s="599">
        <v>3203.2</v>
      </c>
      <c r="G97" s="596"/>
      <c r="H97" s="596"/>
      <c r="I97" s="596"/>
      <c r="J97" s="596"/>
      <c r="K97" s="603">
        <v>19219</v>
      </c>
      <c r="L97" s="596"/>
      <c r="M97" s="596"/>
      <c r="N97" s="596"/>
      <c r="O97" s="596"/>
      <c r="P97" s="596"/>
      <c r="Q97" s="596"/>
    </row>
    <row r="98" spans="1:17" ht="24" x14ac:dyDescent="0.2">
      <c r="A98" s="600">
        <v>21</v>
      </c>
      <c r="B98" s="591" t="s">
        <v>363</v>
      </c>
      <c r="C98" s="598" t="s">
        <v>367</v>
      </c>
      <c r="D98" s="601" t="s">
        <v>368</v>
      </c>
      <c r="E98" s="602">
        <v>91</v>
      </c>
      <c r="F98" s="599">
        <v>56.17</v>
      </c>
      <c r="G98" s="596"/>
      <c r="H98" s="596"/>
      <c r="I98" s="596"/>
      <c r="J98" s="596"/>
      <c r="K98" s="603">
        <v>5111</v>
      </c>
      <c r="L98" s="596"/>
      <c r="M98" s="596"/>
      <c r="N98" s="596"/>
      <c r="O98" s="596"/>
      <c r="P98" s="596"/>
      <c r="Q98" s="596"/>
    </row>
    <row r="99" spans="1:17" ht="24" x14ac:dyDescent="0.2">
      <c r="A99" s="600">
        <v>22</v>
      </c>
      <c r="B99" s="591" t="s">
        <v>363</v>
      </c>
      <c r="C99" s="598" t="s">
        <v>370</v>
      </c>
      <c r="D99" s="601" t="s">
        <v>369</v>
      </c>
      <c r="E99" s="604">
        <v>57</v>
      </c>
      <c r="F99" s="599">
        <v>63</v>
      </c>
      <c r="G99" s="596"/>
      <c r="H99" s="596"/>
      <c r="I99" s="596"/>
      <c r="J99" s="596"/>
      <c r="K99" s="603">
        <v>3591</v>
      </c>
      <c r="L99" s="596"/>
      <c r="M99" s="596"/>
      <c r="N99" s="596"/>
      <c r="O99" s="596"/>
      <c r="P99" s="596"/>
      <c r="Q99" s="596"/>
    </row>
    <row r="100" spans="1:17" ht="24" x14ac:dyDescent="0.2">
      <c r="A100" s="600">
        <v>23</v>
      </c>
      <c r="B100" s="591" t="s">
        <v>363</v>
      </c>
      <c r="C100" s="598" t="s">
        <v>399</v>
      </c>
      <c r="D100" s="601" t="s">
        <v>365</v>
      </c>
      <c r="E100" s="602">
        <v>80</v>
      </c>
      <c r="F100" s="599">
        <v>655.93</v>
      </c>
      <c r="G100" s="596"/>
      <c r="H100" s="596"/>
      <c r="I100" s="596"/>
      <c r="J100" s="596"/>
      <c r="K100" s="603">
        <v>52474</v>
      </c>
      <c r="L100" s="596"/>
      <c r="M100" s="596"/>
      <c r="N100" s="596"/>
      <c r="O100" s="596"/>
      <c r="P100" s="596"/>
      <c r="Q100" s="596"/>
    </row>
    <row r="101" spans="1:17" ht="24" x14ac:dyDescent="0.2">
      <c r="A101" s="600">
        <v>24</v>
      </c>
      <c r="B101" s="591" t="s">
        <v>363</v>
      </c>
      <c r="C101" s="598" t="s">
        <v>375</v>
      </c>
      <c r="D101" s="601" t="s">
        <v>365</v>
      </c>
      <c r="E101" s="602">
        <v>30</v>
      </c>
      <c r="F101" s="599">
        <v>1363.2</v>
      </c>
      <c r="G101" s="596"/>
      <c r="H101" s="596"/>
      <c r="I101" s="596"/>
      <c r="J101" s="596"/>
      <c r="K101" s="603">
        <v>40896</v>
      </c>
      <c r="L101" s="596"/>
      <c r="M101" s="596"/>
      <c r="N101" s="596"/>
      <c r="O101" s="596"/>
      <c r="P101" s="596"/>
      <c r="Q101" s="596"/>
    </row>
    <row r="102" spans="1:17" ht="24" x14ac:dyDescent="0.2">
      <c r="A102" s="600">
        <v>25</v>
      </c>
      <c r="B102" s="591" t="s">
        <v>363</v>
      </c>
      <c r="C102" s="598" t="s">
        <v>376</v>
      </c>
      <c r="D102" s="601" t="s">
        <v>365</v>
      </c>
      <c r="E102" s="602">
        <v>40</v>
      </c>
      <c r="F102" s="599">
        <v>451.2</v>
      </c>
      <c r="G102" s="596"/>
      <c r="H102" s="596"/>
      <c r="I102" s="596"/>
      <c r="J102" s="596"/>
      <c r="K102" s="603">
        <v>18048</v>
      </c>
      <c r="L102" s="596"/>
      <c r="M102" s="596"/>
      <c r="N102" s="596"/>
      <c r="O102" s="596"/>
      <c r="P102" s="596"/>
      <c r="Q102" s="596"/>
    </row>
    <row r="103" spans="1:17" ht="24" x14ac:dyDescent="0.2">
      <c r="A103" s="600">
        <v>26</v>
      </c>
      <c r="B103" s="591" t="s">
        <v>363</v>
      </c>
      <c r="C103" s="598" t="s">
        <v>400</v>
      </c>
      <c r="D103" s="601" t="s">
        <v>365</v>
      </c>
      <c r="E103" s="602">
        <v>20</v>
      </c>
      <c r="F103" s="599">
        <v>409.28</v>
      </c>
      <c r="G103" s="596"/>
      <c r="H103" s="596"/>
      <c r="I103" s="596"/>
      <c r="J103" s="596"/>
      <c r="K103" s="603">
        <v>8186</v>
      </c>
      <c r="L103" s="596"/>
      <c r="M103" s="596"/>
      <c r="N103" s="596"/>
      <c r="O103" s="596"/>
      <c r="P103" s="596"/>
      <c r="Q103" s="596"/>
    </row>
    <row r="104" spans="1:17" ht="24" x14ac:dyDescent="0.2">
      <c r="A104" s="600">
        <v>27</v>
      </c>
      <c r="B104" s="591" t="s">
        <v>363</v>
      </c>
      <c r="C104" s="598" t="s">
        <v>540</v>
      </c>
      <c r="D104" s="601" t="s">
        <v>365</v>
      </c>
      <c r="E104" s="602">
        <v>60</v>
      </c>
      <c r="F104" s="599">
        <v>426</v>
      </c>
      <c r="G104" s="596"/>
      <c r="H104" s="596"/>
      <c r="I104" s="596"/>
      <c r="J104" s="596"/>
      <c r="K104" s="603">
        <v>25560</v>
      </c>
      <c r="L104" s="596"/>
      <c r="M104" s="596"/>
      <c r="N104" s="596"/>
      <c r="O104" s="596"/>
      <c r="P104" s="596"/>
      <c r="Q104" s="596"/>
    </row>
    <row r="105" spans="1:17" ht="24" x14ac:dyDescent="0.2">
      <c r="A105" s="600">
        <v>28</v>
      </c>
      <c r="B105" s="591" t="s">
        <v>363</v>
      </c>
      <c r="C105" s="598" t="s">
        <v>402</v>
      </c>
      <c r="D105" s="601" t="s">
        <v>365</v>
      </c>
      <c r="E105" s="602">
        <v>20</v>
      </c>
      <c r="F105" s="599">
        <v>327</v>
      </c>
      <c r="G105" s="596"/>
      <c r="H105" s="596"/>
      <c r="I105" s="596"/>
      <c r="J105" s="596"/>
      <c r="K105" s="603">
        <v>6540</v>
      </c>
      <c r="L105" s="596"/>
      <c r="M105" s="596"/>
      <c r="N105" s="596"/>
      <c r="O105" s="596"/>
      <c r="P105" s="596"/>
      <c r="Q105" s="596"/>
    </row>
    <row r="106" spans="1:17" ht="24" x14ac:dyDescent="0.2">
      <c r="A106" s="600">
        <v>29</v>
      </c>
      <c r="B106" s="591" t="s">
        <v>363</v>
      </c>
      <c r="C106" s="598" t="s">
        <v>373</v>
      </c>
      <c r="D106" s="601" t="s">
        <v>369</v>
      </c>
      <c r="E106" s="602">
        <v>70</v>
      </c>
      <c r="F106" s="599">
        <v>174.91</v>
      </c>
      <c r="G106" s="596"/>
      <c r="H106" s="596"/>
      <c r="I106" s="596"/>
      <c r="J106" s="596"/>
      <c r="K106" s="603">
        <v>12244</v>
      </c>
      <c r="L106" s="596"/>
      <c r="M106" s="596"/>
      <c r="N106" s="596"/>
      <c r="O106" s="596"/>
      <c r="P106" s="596"/>
      <c r="Q106" s="596"/>
    </row>
    <row r="107" spans="1:17" ht="24" x14ac:dyDescent="0.2">
      <c r="A107" s="600">
        <v>30</v>
      </c>
      <c r="B107" s="591" t="s">
        <v>363</v>
      </c>
      <c r="C107" s="598" t="s">
        <v>541</v>
      </c>
      <c r="D107" s="601" t="s">
        <v>369</v>
      </c>
      <c r="E107" s="602">
        <v>2350</v>
      </c>
      <c r="F107" s="599">
        <v>244</v>
      </c>
      <c r="G107" s="596"/>
      <c r="H107" s="596"/>
      <c r="I107" s="596"/>
      <c r="J107" s="596"/>
      <c r="K107" s="603">
        <v>573400</v>
      </c>
      <c r="L107" s="596"/>
      <c r="M107" s="596"/>
      <c r="N107" s="596"/>
      <c r="O107" s="596"/>
      <c r="P107" s="596"/>
      <c r="Q107" s="596"/>
    </row>
    <row r="108" spans="1:17" ht="24" x14ac:dyDescent="0.2">
      <c r="A108" s="600">
        <v>31</v>
      </c>
      <c r="B108" s="591" t="s">
        <v>363</v>
      </c>
      <c r="C108" s="598" t="s">
        <v>374</v>
      </c>
      <c r="D108" s="601" t="s">
        <v>369</v>
      </c>
      <c r="E108" s="602">
        <v>300</v>
      </c>
      <c r="F108" s="599">
        <v>75.150000000000006</v>
      </c>
      <c r="G108" s="596"/>
      <c r="H108" s="596"/>
      <c r="I108" s="596"/>
      <c r="J108" s="596"/>
      <c r="K108" s="603">
        <v>22545</v>
      </c>
      <c r="L108" s="596"/>
      <c r="M108" s="596"/>
      <c r="N108" s="596"/>
      <c r="O108" s="596"/>
      <c r="P108" s="596"/>
      <c r="Q108" s="596"/>
    </row>
    <row r="109" spans="1:17" ht="24" x14ac:dyDescent="0.2">
      <c r="A109" s="600">
        <v>32</v>
      </c>
      <c r="B109" s="591" t="s">
        <v>363</v>
      </c>
      <c r="C109" s="598" t="s">
        <v>371</v>
      </c>
      <c r="D109" s="601" t="s">
        <v>369</v>
      </c>
      <c r="E109" s="604">
        <v>50</v>
      </c>
      <c r="F109" s="599" t="s">
        <v>520</v>
      </c>
      <c r="G109" s="596"/>
      <c r="H109" s="596"/>
      <c r="I109" s="596"/>
      <c r="J109" s="596"/>
      <c r="K109" s="603">
        <v>254</v>
      </c>
      <c r="L109" s="596"/>
      <c r="M109" s="596"/>
      <c r="N109" s="596"/>
      <c r="O109" s="596"/>
      <c r="P109" s="596"/>
      <c r="Q109" s="596"/>
    </row>
    <row r="110" spans="1:17" ht="24" x14ac:dyDescent="0.2">
      <c r="A110" s="600">
        <v>33</v>
      </c>
      <c r="B110" s="591" t="s">
        <v>363</v>
      </c>
      <c r="C110" s="598" t="s">
        <v>372</v>
      </c>
      <c r="D110" s="601" t="s">
        <v>365</v>
      </c>
      <c r="E110" s="602">
        <v>50</v>
      </c>
      <c r="F110" s="599">
        <v>37.42</v>
      </c>
      <c r="G110" s="596"/>
      <c r="H110" s="596"/>
      <c r="I110" s="596"/>
      <c r="J110" s="596"/>
      <c r="K110" s="603">
        <v>1871</v>
      </c>
      <c r="L110" s="596"/>
      <c r="M110" s="596"/>
      <c r="N110" s="596"/>
      <c r="O110" s="596"/>
      <c r="P110" s="596"/>
      <c r="Q110" s="596"/>
    </row>
    <row r="111" spans="1:17" ht="24" x14ac:dyDescent="0.2">
      <c r="A111" s="600">
        <v>34</v>
      </c>
      <c r="B111" s="591" t="s">
        <v>363</v>
      </c>
      <c r="C111" s="598" t="s">
        <v>377</v>
      </c>
      <c r="D111" s="601" t="s">
        <v>365</v>
      </c>
      <c r="E111" s="602">
        <v>100</v>
      </c>
      <c r="F111" s="599">
        <v>64.17</v>
      </c>
      <c r="G111" s="596"/>
      <c r="H111" s="596"/>
      <c r="I111" s="596"/>
      <c r="J111" s="596"/>
      <c r="K111" s="603">
        <v>6417</v>
      </c>
      <c r="L111" s="596"/>
      <c r="M111" s="596"/>
      <c r="N111" s="596"/>
      <c r="O111" s="596"/>
      <c r="P111" s="596"/>
      <c r="Q111" s="596"/>
    </row>
    <row r="112" spans="1:17" ht="24" x14ac:dyDescent="0.2">
      <c r="A112" s="600">
        <v>35</v>
      </c>
      <c r="B112" s="591" t="s">
        <v>363</v>
      </c>
      <c r="C112" s="598" t="s">
        <v>412</v>
      </c>
      <c r="D112" s="601" t="s">
        <v>365</v>
      </c>
      <c r="E112" s="602">
        <v>200</v>
      </c>
      <c r="F112" s="599">
        <v>4.51</v>
      </c>
      <c r="G112" s="596"/>
      <c r="H112" s="596"/>
      <c r="I112" s="596"/>
      <c r="J112" s="596"/>
      <c r="K112" s="603">
        <v>902</v>
      </c>
      <c r="L112" s="596"/>
      <c r="M112" s="596"/>
      <c r="N112" s="596"/>
      <c r="O112" s="596"/>
      <c r="P112" s="596"/>
      <c r="Q112" s="596"/>
    </row>
    <row r="113" spans="1:17" ht="24" x14ac:dyDescent="0.2">
      <c r="A113" s="600">
        <v>36</v>
      </c>
      <c r="B113" s="591" t="s">
        <v>363</v>
      </c>
      <c r="C113" s="598" t="s">
        <v>519</v>
      </c>
      <c r="D113" s="601" t="s">
        <v>365</v>
      </c>
      <c r="E113" s="602">
        <v>450</v>
      </c>
      <c r="F113" s="599">
        <v>427.84</v>
      </c>
      <c r="G113" s="596"/>
      <c r="H113" s="596"/>
      <c r="I113" s="596"/>
      <c r="J113" s="596"/>
      <c r="K113" s="603">
        <v>192528</v>
      </c>
      <c r="L113" s="596"/>
      <c r="M113" s="596"/>
      <c r="N113" s="596"/>
      <c r="O113" s="596"/>
      <c r="P113" s="596"/>
      <c r="Q113" s="596"/>
    </row>
    <row r="114" spans="1:17" ht="24" x14ac:dyDescent="0.2">
      <c r="A114" s="600">
        <v>37</v>
      </c>
      <c r="B114" s="591" t="s">
        <v>363</v>
      </c>
      <c r="C114" s="598" t="s">
        <v>521</v>
      </c>
      <c r="D114" s="601" t="s">
        <v>365</v>
      </c>
      <c r="E114" s="602">
        <v>48</v>
      </c>
      <c r="F114" s="599">
        <v>376.07</v>
      </c>
      <c r="G114" s="596"/>
      <c r="H114" s="596"/>
      <c r="I114" s="596"/>
      <c r="J114" s="596"/>
      <c r="K114" s="603">
        <v>18051</v>
      </c>
      <c r="L114" s="596"/>
      <c r="M114" s="596"/>
      <c r="N114" s="596"/>
      <c r="O114" s="596"/>
      <c r="P114" s="596"/>
      <c r="Q114" s="596"/>
    </row>
    <row r="115" spans="1:17" x14ac:dyDescent="0.2">
      <c r="A115" s="1386" t="s">
        <v>522</v>
      </c>
      <c r="B115" s="1387"/>
      <c r="C115" s="1387"/>
      <c r="D115" s="1387"/>
      <c r="E115" s="1387"/>
      <c r="F115" s="1387"/>
      <c r="G115" s="1387"/>
      <c r="H115" s="1387"/>
      <c r="I115" s="1387"/>
      <c r="J115" s="1387"/>
      <c r="K115" s="595">
        <v>1028837</v>
      </c>
      <c r="L115" s="596"/>
      <c r="M115" s="596"/>
      <c r="N115" s="596"/>
      <c r="O115" s="596"/>
      <c r="P115" s="596"/>
      <c r="Q115" s="596"/>
    </row>
    <row r="116" spans="1:17" x14ac:dyDescent="0.2">
      <c r="A116" s="1388" t="s">
        <v>523</v>
      </c>
      <c r="B116" s="1387"/>
      <c r="C116" s="1387"/>
      <c r="D116" s="1387"/>
      <c r="E116" s="1387"/>
      <c r="F116" s="1387"/>
      <c r="G116" s="1387"/>
      <c r="H116" s="1387"/>
      <c r="I116" s="1387"/>
      <c r="J116" s="1387"/>
      <c r="K116" s="596"/>
      <c r="L116" s="596"/>
      <c r="M116" s="596"/>
      <c r="N116" s="596"/>
      <c r="O116" s="596"/>
      <c r="P116" s="596"/>
      <c r="Q116" s="596"/>
    </row>
    <row r="117" spans="1:17" x14ac:dyDescent="0.2">
      <c r="A117" s="1386" t="s">
        <v>450</v>
      </c>
      <c r="B117" s="1387"/>
      <c r="C117" s="1387"/>
      <c r="D117" s="1387"/>
      <c r="E117" s="1387"/>
      <c r="F117" s="1387"/>
      <c r="G117" s="1387"/>
      <c r="H117" s="1387"/>
      <c r="I117" s="1387"/>
      <c r="J117" s="1387"/>
      <c r="K117" s="595">
        <v>1028837</v>
      </c>
      <c r="L117" s="596"/>
      <c r="M117" s="596"/>
      <c r="N117" s="596"/>
      <c r="O117" s="596"/>
      <c r="P117" s="596"/>
      <c r="Q117" s="596"/>
    </row>
    <row r="118" spans="1:17" x14ac:dyDescent="0.2">
      <c r="A118" s="1386" t="s">
        <v>387</v>
      </c>
      <c r="B118" s="1387"/>
      <c r="C118" s="1387"/>
      <c r="D118" s="1387"/>
      <c r="E118" s="1387"/>
      <c r="F118" s="1387"/>
      <c r="G118" s="1387"/>
      <c r="H118" s="1387"/>
      <c r="I118" s="1387"/>
      <c r="J118" s="1387"/>
      <c r="K118" s="595">
        <v>1028837</v>
      </c>
      <c r="L118" s="596"/>
      <c r="M118" s="596"/>
      <c r="N118" s="596"/>
      <c r="O118" s="596"/>
      <c r="P118" s="596"/>
      <c r="Q118" s="596"/>
    </row>
    <row r="119" spans="1:17" x14ac:dyDescent="0.2">
      <c r="A119" s="1386" t="s">
        <v>388</v>
      </c>
      <c r="B119" s="1387"/>
      <c r="C119" s="1387"/>
      <c r="D119" s="1387"/>
      <c r="E119" s="1387"/>
      <c r="F119" s="1387"/>
      <c r="G119" s="1387"/>
      <c r="H119" s="1387"/>
      <c r="I119" s="1387"/>
      <c r="J119" s="1387"/>
      <c r="K119" s="596"/>
      <c r="L119" s="596"/>
      <c r="M119" s="596"/>
      <c r="N119" s="596"/>
      <c r="O119" s="596"/>
      <c r="P119" s="596"/>
      <c r="Q119" s="596"/>
    </row>
    <row r="120" spans="1:17" x14ac:dyDescent="0.2">
      <c r="A120" s="1386" t="s">
        <v>389</v>
      </c>
      <c r="B120" s="1387"/>
      <c r="C120" s="1387"/>
      <c r="D120" s="1387"/>
      <c r="E120" s="1387"/>
      <c r="F120" s="1387"/>
      <c r="G120" s="1387"/>
      <c r="H120" s="1387"/>
      <c r="I120" s="1387"/>
      <c r="J120" s="1387"/>
      <c r="K120" s="595">
        <v>1028837</v>
      </c>
      <c r="L120" s="596"/>
      <c r="M120" s="596"/>
      <c r="N120" s="596"/>
      <c r="O120" s="596"/>
      <c r="P120" s="596"/>
      <c r="Q120" s="596"/>
    </row>
    <row r="121" spans="1:17" x14ac:dyDescent="0.2">
      <c r="A121" s="1388" t="s">
        <v>378</v>
      </c>
      <c r="B121" s="1387"/>
      <c r="C121" s="1387"/>
      <c r="D121" s="1387"/>
      <c r="E121" s="1387"/>
      <c r="F121" s="1387"/>
      <c r="G121" s="1387"/>
      <c r="H121" s="1387"/>
      <c r="I121" s="1387"/>
      <c r="J121" s="1387"/>
      <c r="K121" s="599">
        <v>1028837</v>
      </c>
      <c r="L121" s="596"/>
      <c r="M121" s="596"/>
      <c r="N121" s="596"/>
      <c r="O121" s="596"/>
      <c r="P121" s="596"/>
      <c r="Q121" s="596"/>
    </row>
    <row r="122" spans="1:17" x14ac:dyDescent="0.2">
      <c r="A122" s="1389" t="s">
        <v>379</v>
      </c>
      <c r="B122" s="1390"/>
      <c r="C122" s="1390"/>
      <c r="D122" s="1390"/>
      <c r="E122" s="1390"/>
      <c r="F122" s="1390"/>
      <c r="G122" s="1390"/>
      <c r="H122" s="1390"/>
      <c r="I122" s="1390"/>
      <c r="J122" s="1390"/>
      <c r="K122" s="1390"/>
      <c r="L122" s="1390"/>
      <c r="M122" s="1390"/>
      <c r="N122" s="1390"/>
      <c r="O122" s="1390"/>
      <c r="P122" s="1390"/>
      <c r="Q122" s="1390"/>
    </row>
    <row r="123" spans="1:17" x14ac:dyDescent="0.2">
      <c r="A123" s="1386" t="s">
        <v>380</v>
      </c>
      <c r="B123" s="1387"/>
      <c r="C123" s="1387"/>
      <c r="D123" s="1387"/>
      <c r="E123" s="1387"/>
      <c r="F123" s="1387"/>
      <c r="G123" s="1387"/>
      <c r="H123" s="1387"/>
      <c r="I123" s="1387"/>
      <c r="J123" s="1387"/>
      <c r="K123" s="595">
        <v>1216229</v>
      </c>
      <c r="L123" s="595">
        <v>112017</v>
      </c>
      <c r="M123" s="595">
        <v>69042</v>
      </c>
      <c r="N123" s="595">
        <v>14511</v>
      </c>
      <c r="O123" s="596"/>
      <c r="P123" s="595">
        <v>638.89</v>
      </c>
      <c r="Q123" s="596"/>
    </row>
    <row r="124" spans="1:17" x14ac:dyDescent="0.2">
      <c r="A124" s="1386" t="s">
        <v>381</v>
      </c>
      <c r="B124" s="1387"/>
      <c r="C124" s="1387"/>
      <c r="D124" s="1387"/>
      <c r="E124" s="1387"/>
      <c r="F124" s="1387"/>
      <c r="G124" s="1387"/>
      <c r="H124" s="1387"/>
      <c r="I124" s="1387"/>
      <c r="J124" s="1387"/>
      <c r="K124" s="595">
        <v>101433</v>
      </c>
      <c r="L124" s="596"/>
      <c r="M124" s="596"/>
      <c r="N124" s="596"/>
      <c r="O124" s="596"/>
      <c r="P124" s="596"/>
      <c r="Q124" s="596"/>
    </row>
    <row r="125" spans="1:17" x14ac:dyDescent="0.2">
      <c r="A125" s="1386" t="s">
        <v>382</v>
      </c>
      <c r="B125" s="1387"/>
      <c r="C125" s="1387"/>
      <c r="D125" s="1387"/>
      <c r="E125" s="1387"/>
      <c r="F125" s="1387"/>
      <c r="G125" s="1387"/>
      <c r="H125" s="1387"/>
      <c r="I125" s="1387"/>
      <c r="J125" s="1387"/>
      <c r="K125" s="595">
        <v>60965</v>
      </c>
      <c r="L125" s="596"/>
      <c r="M125" s="596"/>
      <c r="N125" s="596"/>
      <c r="O125" s="596"/>
      <c r="P125" s="596"/>
      <c r="Q125" s="596"/>
    </row>
    <row r="126" spans="1:17" x14ac:dyDescent="0.2">
      <c r="A126" s="1388" t="s">
        <v>383</v>
      </c>
      <c r="B126" s="1387"/>
      <c r="C126" s="1387"/>
      <c r="D126" s="1387"/>
      <c r="E126" s="1387"/>
      <c r="F126" s="1387"/>
      <c r="G126" s="1387"/>
      <c r="H126" s="1387"/>
      <c r="I126" s="1387"/>
      <c r="J126" s="1387"/>
      <c r="K126" s="596"/>
      <c r="L126" s="596"/>
      <c r="M126" s="596"/>
      <c r="N126" s="596"/>
      <c r="O126" s="596"/>
      <c r="P126" s="596"/>
      <c r="Q126" s="596"/>
    </row>
    <row r="127" spans="1:17" x14ac:dyDescent="0.2">
      <c r="A127" s="1386" t="s">
        <v>384</v>
      </c>
      <c r="B127" s="1387"/>
      <c r="C127" s="1387"/>
      <c r="D127" s="1387"/>
      <c r="E127" s="1387"/>
      <c r="F127" s="1387"/>
      <c r="G127" s="1387"/>
      <c r="H127" s="1387"/>
      <c r="I127" s="1387"/>
      <c r="J127" s="1387"/>
      <c r="K127" s="595">
        <v>1218865</v>
      </c>
      <c r="L127" s="596"/>
      <c r="M127" s="596"/>
      <c r="N127" s="596"/>
      <c r="O127" s="596"/>
      <c r="P127" s="595">
        <v>267.66000000000003</v>
      </c>
      <c r="Q127" s="596"/>
    </row>
    <row r="128" spans="1:17" x14ac:dyDescent="0.2">
      <c r="A128" s="1386" t="s">
        <v>385</v>
      </c>
      <c r="B128" s="1387"/>
      <c r="C128" s="1387"/>
      <c r="D128" s="1387"/>
      <c r="E128" s="1387"/>
      <c r="F128" s="1387"/>
      <c r="G128" s="1387"/>
      <c r="H128" s="1387"/>
      <c r="I128" s="1387"/>
      <c r="J128" s="1387"/>
      <c r="K128" s="595">
        <v>147592</v>
      </c>
      <c r="L128" s="596"/>
      <c r="M128" s="596"/>
      <c r="N128" s="596"/>
      <c r="O128" s="596"/>
      <c r="P128" s="595">
        <v>343.87</v>
      </c>
      <c r="Q128" s="596"/>
    </row>
    <row r="129" spans="1:17" x14ac:dyDescent="0.2">
      <c r="A129" s="1386" t="s">
        <v>386</v>
      </c>
      <c r="B129" s="1387"/>
      <c r="C129" s="1387"/>
      <c r="D129" s="1387"/>
      <c r="E129" s="1387"/>
      <c r="F129" s="1387"/>
      <c r="G129" s="1387"/>
      <c r="H129" s="1387"/>
      <c r="I129" s="1387"/>
      <c r="J129" s="1387"/>
      <c r="K129" s="595">
        <v>12170</v>
      </c>
      <c r="L129" s="596"/>
      <c r="M129" s="596"/>
      <c r="N129" s="596"/>
      <c r="O129" s="596"/>
      <c r="P129" s="595">
        <v>27.36</v>
      </c>
      <c r="Q129" s="596"/>
    </row>
    <row r="130" spans="1:17" x14ac:dyDescent="0.2">
      <c r="A130" s="1386" t="s">
        <v>387</v>
      </c>
      <c r="B130" s="1387"/>
      <c r="C130" s="1387"/>
      <c r="D130" s="1387"/>
      <c r="E130" s="1387"/>
      <c r="F130" s="1387"/>
      <c r="G130" s="1387"/>
      <c r="H130" s="1387"/>
      <c r="I130" s="1387"/>
      <c r="J130" s="1387"/>
      <c r="K130" s="595">
        <v>1378627</v>
      </c>
      <c r="L130" s="596"/>
      <c r="M130" s="596"/>
      <c r="N130" s="596"/>
      <c r="O130" s="596"/>
      <c r="P130" s="595">
        <v>638.89</v>
      </c>
      <c r="Q130" s="596"/>
    </row>
    <row r="131" spans="1:17" x14ac:dyDescent="0.2">
      <c r="A131" s="1386" t="s">
        <v>388</v>
      </c>
      <c r="B131" s="1387"/>
      <c r="C131" s="1387"/>
      <c r="D131" s="1387"/>
      <c r="E131" s="1387"/>
      <c r="F131" s="1387"/>
      <c r="G131" s="1387"/>
      <c r="H131" s="1387"/>
      <c r="I131" s="1387"/>
      <c r="J131" s="1387"/>
      <c r="K131" s="596"/>
      <c r="L131" s="596"/>
      <c r="M131" s="596"/>
      <c r="N131" s="596"/>
      <c r="O131" s="596"/>
      <c r="P131" s="596"/>
      <c r="Q131" s="596"/>
    </row>
    <row r="132" spans="1:17" x14ac:dyDescent="0.2">
      <c r="A132" s="1386" t="s">
        <v>389</v>
      </c>
      <c r="B132" s="1387"/>
      <c r="C132" s="1387"/>
      <c r="D132" s="1387"/>
      <c r="E132" s="1387"/>
      <c r="F132" s="1387"/>
      <c r="G132" s="1387"/>
      <c r="H132" s="1387"/>
      <c r="I132" s="1387"/>
      <c r="J132" s="1387"/>
      <c r="K132" s="595">
        <v>1035170</v>
      </c>
      <c r="L132" s="596"/>
      <c r="M132" s="596"/>
      <c r="N132" s="596"/>
      <c r="O132" s="596"/>
      <c r="P132" s="596"/>
      <c r="Q132" s="596"/>
    </row>
    <row r="133" spans="1:17" x14ac:dyDescent="0.2">
      <c r="A133" s="1386" t="s">
        <v>390</v>
      </c>
      <c r="B133" s="1387"/>
      <c r="C133" s="1387"/>
      <c r="D133" s="1387"/>
      <c r="E133" s="1387"/>
      <c r="F133" s="1387"/>
      <c r="G133" s="1387"/>
      <c r="H133" s="1387"/>
      <c r="I133" s="1387"/>
      <c r="J133" s="1387"/>
      <c r="K133" s="595">
        <v>69042</v>
      </c>
      <c r="L133" s="596"/>
      <c r="M133" s="596"/>
      <c r="N133" s="596"/>
      <c r="O133" s="596"/>
      <c r="P133" s="596"/>
      <c r="Q133" s="596"/>
    </row>
    <row r="134" spans="1:17" x14ac:dyDescent="0.2">
      <c r="A134" s="1386" t="s">
        <v>391</v>
      </c>
      <c r="B134" s="1387"/>
      <c r="C134" s="1387"/>
      <c r="D134" s="1387"/>
      <c r="E134" s="1387"/>
      <c r="F134" s="1387"/>
      <c r="G134" s="1387"/>
      <c r="H134" s="1387"/>
      <c r="I134" s="1387"/>
      <c r="J134" s="1387"/>
      <c r="K134" s="595">
        <v>126528</v>
      </c>
      <c r="L134" s="596"/>
      <c r="M134" s="596"/>
      <c r="N134" s="596"/>
      <c r="O134" s="596"/>
      <c r="P134" s="596"/>
      <c r="Q134" s="596"/>
    </row>
    <row r="135" spans="1:17" x14ac:dyDescent="0.2">
      <c r="A135" s="1386" t="s">
        <v>392</v>
      </c>
      <c r="B135" s="1387"/>
      <c r="C135" s="1387"/>
      <c r="D135" s="1387"/>
      <c r="E135" s="1387"/>
      <c r="F135" s="1387"/>
      <c r="G135" s="1387"/>
      <c r="H135" s="1387"/>
      <c r="I135" s="1387"/>
      <c r="J135" s="1387"/>
      <c r="K135" s="595">
        <v>101433</v>
      </c>
      <c r="L135" s="596"/>
      <c r="M135" s="596"/>
      <c r="N135" s="596"/>
      <c r="O135" s="596"/>
      <c r="P135" s="596"/>
      <c r="Q135" s="596"/>
    </row>
    <row r="136" spans="1:17" x14ac:dyDescent="0.2">
      <c r="A136" s="1386" t="s">
        <v>393</v>
      </c>
      <c r="B136" s="1387"/>
      <c r="C136" s="1387"/>
      <c r="D136" s="1387"/>
      <c r="E136" s="1387"/>
      <c r="F136" s="1387"/>
      <c r="G136" s="1387"/>
      <c r="H136" s="1387"/>
      <c r="I136" s="1387"/>
      <c r="J136" s="1387"/>
      <c r="K136" s="595">
        <v>60965</v>
      </c>
      <c r="L136" s="596"/>
      <c r="M136" s="596"/>
      <c r="N136" s="596"/>
      <c r="O136" s="596"/>
      <c r="P136" s="596"/>
      <c r="Q136" s="596"/>
    </row>
    <row r="137" spans="1:17" x14ac:dyDescent="0.2">
      <c r="A137" s="1386" t="s">
        <v>524</v>
      </c>
      <c r="B137" s="1387"/>
      <c r="C137" s="1387"/>
      <c r="D137" s="1387"/>
      <c r="E137" s="1387"/>
      <c r="F137" s="1387"/>
      <c r="G137" s="1387"/>
      <c r="H137" s="1387"/>
      <c r="I137" s="1387"/>
      <c r="J137" s="1387"/>
      <c r="K137" s="595">
        <v>1366457</v>
      </c>
      <c r="L137" s="596"/>
      <c r="M137" s="596"/>
      <c r="N137" s="596"/>
      <c r="O137" s="596"/>
      <c r="P137" s="596"/>
      <c r="Q137" s="596"/>
    </row>
    <row r="138" spans="1:17" x14ac:dyDescent="0.2">
      <c r="A138" s="1386" t="s">
        <v>525</v>
      </c>
      <c r="B138" s="1387"/>
      <c r="C138" s="1387"/>
      <c r="D138" s="1387"/>
      <c r="E138" s="1387"/>
      <c r="F138" s="1387"/>
      <c r="G138" s="1387"/>
      <c r="H138" s="1387"/>
      <c r="I138" s="1387"/>
      <c r="J138" s="1387"/>
      <c r="K138" s="595">
        <v>50559</v>
      </c>
      <c r="L138" s="596"/>
      <c r="M138" s="596"/>
      <c r="N138" s="596"/>
      <c r="O138" s="596"/>
      <c r="P138" s="596"/>
      <c r="Q138" s="596"/>
    </row>
    <row r="139" spans="1:17" x14ac:dyDescent="0.2">
      <c r="A139" s="1388" t="s">
        <v>387</v>
      </c>
      <c r="B139" s="1387"/>
      <c r="C139" s="1387"/>
      <c r="D139" s="1387"/>
      <c r="E139" s="1387"/>
      <c r="F139" s="1387"/>
      <c r="G139" s="1387"/>
      <c r="H139" s="1387"/>
      <c r="I139" s="1387"/>
      <c r="J139" s="1387"/>
      <c r="K139" s="599">
        <v>1417016</v>
      </c>
      <c r="L139" s="596"/>
      <c r="M139" s="596"/>
      <c r="N139" s="596"/>
      <c r="O139" s="596"/>
      <c r="P139" s="596"/>
      <c r="Q139" s="596"/>
    </row>
    <row r="140" spans="1:17" x14ac:dyDescent="0.2">
      <c r="A140" s="1386" t="s">
        <v>542</v>
      </c>
      <c r="B140" s="1387"/>
      <c r="C140" s="1387"/>
      <c r="D140" s="1387"/>
      <c r="E140" s="1387"/>
      <c r="F140" s="1387"/>
      <c r="G140" s="1387"/>
      <c r="H140" s="1387"/>
      <c r="I140" s="1387"/>
      <c r="J140" s="1387"/>
      <c r="K140" s="595">
        <v>1429186</v>
      </c>
      <c r="L140" s="596"/>
      <c r="M140" s="596"/>
      <c r="N140" s="596"/>
      <c r="O140" s="596"/>
      <c r="P140" s="596"/>
      <c r="Q140" s="596"/>
    </row>
    <row r="141" spans="1:17" x14ac:dyDescent="0.2">
      <c r="A141" s="1386" t="s">
        <v>527</v>
      </c>
      <c r="B141" s="1387"/>
      <c r="C141" s="1387"/>
      <c r="D141" s="1387"/>
      <c r="E141" s="1387"/>
      <c r="F141" s="1387"/>
      <c r="G141" s="1387"/>
      <c r="H141" s="1387"/>
      <c r="I141" s="1387"/>
      <c r="J141" s="1387"/>
      <c r="K141" s="595">
        <v>257253.48</v>
      </c>
      <c r="L141" s="596"/>
      <c r="M141" s="596"/>
      <c r="N141" s="596"/>
      <c r="O141" s="596"/>
      <c r="P141" s="596"/>
      <c r="Q141" s="596"/>
    </row>
    <row r="142" spans="1:17" x14ac:dyDescent="0.2">
      <c r="A142" s="1388" t="s">
        <v>394</v>
      </c>
      <c r="B142" s="1387"/>
      <c r="C142" s="1387"/>
      <c r="D142" s="1387"/>
      <c r="E142" s="1387"/>
      <c r="F142" s="1387"/>
      <c r="G142" s="1387"/>
      <c r="H142" s="1387"/>
      <c r="I142" s="1387"/>
      <c r="J142" s="1387"/>
      <c r="K142" s="599">
        <v>1686439.48</v>
      </c>
      <c r="L142" s="596"/>
      <c r="M142" s="596"/>
      <c r="N142" s="596"/>
      <c r="O142" s="596"/>
      <c r="P142" s="599">
        <v>638.89</v>
      </c>
      <c r="Q142" s="596"/>
    </row>
    <row r="143" spans="1:17" x14ac:dyDescent="0.2">
      <c r="F143" s="605"/>
      <c r="G143" s="605"/>
      <c r="H143" s="605"/>
      <c r="I143" s="605"/>
      <c r="J143" s="605"/>
      <c r="K143" s="605"/>
      <c r="L143" s="605"/>
      <c r="M143" s="605"/>
      <c r="N143" s="605"/>
      <c r="O143" s="605"/>
      <c r="P143" s="605"/>
      <c r="Q143" s="605"/>
    </row>
    <row r="144" spans="1:17" x14ac:dyDescent="0.2"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</row>
    <row r="145" spans="6:17" x14ac:dyDescent="0.2">
      <c r="F145" s="605"/>
      <c r="G145" s="605"/>
      <c r="H145" s="605"/>
      <c r="I145" s="605"/>
      <c r="J145" s="605"/>
      <c r="K145" s="605"/>
      <c r="L145" s="605"/>
      <c r="M145" s="605"/>
      <c r="N145" s="605"/>
      <c r="O145" s="605"/>
      <c r="P145" s="605"/>
      <c r="Q145" s="605"/>
    </row>
    <row r="146" spans="6:17" x14ac:dyDescent="0.2">
      <c r="F146" s="605"/>
      <c r="G146" s="605"/>
      <c r="H146" s="605"/>
      <c r="I146" s="605"/>
      <c r="J146" s="605"/>
      <c r="K146" s="605"/>
      <c r="L146" s="605"/>
      <c r="M146" s="605"/>
      <c r="N146" s="605"/>
      <c r="O146" s="605"/>
      <c r="P146" s="605"/>
      <c r="Q146" s="605"/>
    </row>
    <row r="147" spans="6:17" x14ac:dyDescent="0.2"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</row>
    <row r="148" spans="6:17" x14ac:dyDescent="0.2"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</row>
    <row r="149" spans="6:17" x14ac:dyDescent="0.2"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</row>
    <row r="150" spans="6:17" x14ac:dyDescent="0.2"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</row>
    <row r="151" spans="6:17" x14ac:dyDescent="0.2">
      <c r="F151" s="605"/>
      <c r="G151" s="605"/>
      <c r="H151" s="605"/>
      <c r="I151" s="605"/>
      <c r="J151" s="605"/>
      <c r="K151" s="605"/>
      <c r="L151" s="605"/>
      <c r="M151" s="605"/>
      <c r="N151" s="605"/>
      <c r="O151" s="605"/>
      <c r="P151" s="605"/>
      <c r="Q151" s="605"/>
    </row>
    <row r="152" spans="6:17" x14ac:dyDescent="0.2"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</row>
    <row r="153" spans="6:17" x14ac:dyDescent="0.2">
      <c r="F153" s="605"/>
      <c r="G153" s="605"/>
      <c r="H153" s="605"/>
      <c r="I153" s="605"/>
      <c r="J153" s="605"/>
      <c r="K153" s="605"/>
      <c r="L153" s="605"/>
      <c r="M153" s="605"/>
      <c r="N153" s="605"/>
      <c r="O153" s="605"/>
      <c r="P153" s="605"/>
      <c r="Q153" s="605"/>
    </row>
    <row r="154" spans="6:17" x14ac:dyDescent="0.2"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</row>
    <row r="155" spans="6:17" x14ac:dyDescent="0.2"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</row>
    <row r="156" spans="6:17" x14ac:dyDescent="0.2"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</row>
    <row r="157" spans="6:17" x14ac:dyDescent="0.2"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</row>
    <row r="158" spans="6:17" x14ac:dyDescent="0.2"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</row>
    <row r="159" spans="6:17" x14ac:dyDescent="0.2"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</row>
    <row r="160" spans="6:17" x14ac:dyDescent="0.2">
      <c r="F160" s="605"/>
      <c r="G160" s="605"/>
      <c r="H160" s="605"/>
      <c r="I160" s="605"/>
      <c r="J160" s="605"/>
      <c r="K160" s="605"/>
      <c r="L160" s="605"/>
      <c r="M160" s="605"/>
      <c r="N160" s="605"/>
      <c r="O160" s="605"/>
      <c r="P160" s="605"/>
      <c r="Q160" s="605"/>
    </row>
    <row r="161" spans="6:17" x14ac:dyDescent="0.2">
      <c r="F161" s="605"/>
      <c r="G161" s="605"/>
      <c r="H161" s="605"/>
      <c r="I161" s="605"/>
      <c r="J161" s="605"/>
      <c r="K161" s="605"/>
      <c r="L161" s="605"/>
      <c r="M161" s="605"/>
      <c r="N161" s="605"/>
      <c r="O161" s="605"/>
      <c r="P161" s="605"/>
      <c r="Q161" s="605"/>
    </row>
    <row r="162" spans="6:17" x14ac:dyDescent="0.2">
      <c r="F162" s="605"/>
      <c r="G162" s="605"/>
      <c r="H162" s="605"/>
      <c r="I162" s="605"/>
      <c r="J162" s="605"/>
      <c r="K162" s="605"/>
      <c r="L162" s="605"/>
      <c r="M162" s="605"/>
      <c r="N162" s="605"/>
      <c r="O162" s="605"/>
      <c r="P162" s="605"/>
      <c r="Q162" s="605"/>
    </row>
    <row r="163" spans="6:17" x14ac:dyDescent="0.2">
      <c r="F163" s="605"/>
      <c r="G163" s="605"/>
      <c r="H163" s="605"/>
      <c r="I163" s="605"/>
      <c r="J163" s="605"/>
      <c r="K163" s="605"/>
      <c r="L163" s="605"/>
      <c r="M163" s="605"/>
      <c r="N163" s="605"/>
      <c r="O163" s="605"/>
      <c r="P163" s="605"/>
      <c r="Q163" s="605"/>
    </row>
    <row r="164" spans="6:17" x14ac:dyDescent="0.2">
      <c r="F164" s="605"/>
      <c r="G164" s="605"/>
      <c r="H164" s="605"/>
      <c r="I164" s="605"/>
      <c r="J164" s="605"/>
      <c r="K164" s="605"/>
      <c r="L164" s="605"/>
      <c r="M164" s="605"/>
      <c r="N164" s="605"/>
      <c r="O164" s="605"/>
      <c r="P164" s="605"/>
      <c r="Q164" s="605"/>
    </row>
    <row r="165" spans="6:17" x14ac:dyDescent="0.2">
      <c r="F165" s="605"/>
      <c r="G165" s="605"/>
      <c r="H165" s="605"/>
      <c r="I165" s="605"/>
      <c r="J165" s="605"/>
      <c r="K165" s="605"/>
      <c r="L165" s="605"/>
      <c r="M165" s="605"/>
      <c r="N165" s="605"/>
      <c r="O165" s="605"/>
      <c r="P165" s="605"/>
      <c r="Q165" s="605"/>
    </row>
    <row r="166" spans="6:17" x14ac:dyDescent="0.2">
      <c r="F166" s="605"/>
      <c r="G166" s="605"/>
      <c r="H166" s="605"/>
      <c r="I166" s="605"/>
      <c r="J166" s="605"/>
      <c r="K166" s="605"/>
      <c r="L166" s="605"/>
      <c r="M166" s="605"/>
      <c r="N166" s="605"/>
      <c r="O166" s="605"/>
      <c r="P166" s="605"/>
      <c r="Q166" s="605"/>
    </row>
    <row r="167" spans="6:17" x14ac:dyDescent="0.2">
      <c r="F167" s="605"/>
      <c r="G167" s="605"/>
      <c r="H167" s="605"/>
      <c r="I167" s="605"/>
      <c r="J167" s="605"/>
      <c r="K167" s="605"/>
      <c r="L167" s="605"/>
      <c r="M167" s="605"/>
      <c r="N167" s="605"/>
      <c r="O167" s="605"/>
      <c r="P167" s="605"/>
      <c r="Q167" s="605"/>
    </row>
    <row r="168" spans="6:17" x14ac:dyDescent="0.2">
      <c r="F168" s="605"/>
      <c r="G168" s="605"/>
      <c r="H168" s="605"/>
      <c r="I168" s="605"/>
      <c r="J168" s="605"/>
      <c r="K168" s="605"/>
      <c r="L168" s="605"/>
      <c r="M168" s="605"/>
      <c r="N168" s="605"/>
      <c r="O168" s="605"/>
      <c r="P168" s="605"/>
      <c r="Q168" s="605"/>
    </row>
    <row r="169" spans="6:17" x14ac:dyDescent="0.2">
      <c r="F169" s="605"/>
      <c r="G169" s="605"/>
      <c r="H169" s="605"/>
      <c r="I169" s="605"/>
      <c r="J169" s="605"/>
      <c r="K169" s="605"/>
      <c r="L169" s="605"/>
      <c r="M169" s="605"/>
      <c r="N169" s="605"/>
      <c r="O169" s="605"/>
      <c r="P169" s="605"/>
      <c r="Q169" s="605"/>
    </row>
    <row r="170" spans="6:17" x14ac:dyDescent="0.2">
      <c r="F170" s="605"/>
      <c r="G170" s="605"/>
      <c r="H170" s="605"/>
      <c r="I170" s="605"/>
      <c r="J170" s="605"/>
      <c r="K170" s="605"/>
      <c r="L170" s="605"/>
      <c r="M170" s="605"/>
      <c r="N170" s="605"/>
      <c r="O170" s="605"/>
      <c r="P170" s="605"/>
      <c r="Q170" s="605"/>
    </row>
    <row r="171" spans="6:17" x14ac:dyDescent="0.2">
      <c r="F171" s="605"/>
      <c r="G171" s="605"/>
      <c r="H171" s="605"/>
      <c r="I171" s="605"/>
      <c r="J171" s="605"/>
      <c r="K171" s="605"/>
      <c r="L171" s="605"/>
      <c r="M171" s="605"/>
      <c r="N171" s="605"/>
      <c r="O171" s="605"/>
      <c r="P171" s="605"/>
      <c r="Q171" s="605"/>
    </row>
    <row r="172" spans="6:17" x14ac:dyDescent="0.2">
      <c r="F172" s="605"/>
      <c r="G172" s="605"/>
      <c r="H172" s="605"/>
      <c r="I172" s="605"/>
      <c r="J172" s="605"/>
      <c r="K172" s="605"/>
      <c r="L172" s="605"/>
      <c r="M172" s="605"/>
      <c r="N172" s="605"/>
      <c r="O172" s="605"/>
      <c r="P172" s="605"/>
      <c r="Q172" s="605"/>
    </row>
    <row r="173" spans="6:17" x14ac:dyDescent="0.2">
      <c r="F173" s="605"/>
      <c r="G173" s="605"/>
      <c r="H173" s="605"/>
      <c r="I173" s="605"/>
      <c r="J173" s="605"/>
      <c r="K173" s="605"/>
      <c r="L173" s="605"/>
      <c r="M173" s="605"/>
      <c r="N173" s="605"/>
      <c r="O173" s="605"/>
      <c r="P173" s="605"/>
      <c r="Q173" s="605"/>
    </row>
    <row r="174" spans="6:17" x14ac:dyDescent="0.2"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</row>
    <row r="175" spans="6:17" x14ac:dyDescent="0.2"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</row>
    <row r="176" spans="6:17" x14ac:dyDescent="0.2">
      <c r="F176" s="605"/>
      <c r="G176" s="605"/>
      <c r="H176" s="605"/>
      <c r="I176" s="605"/>
      <c r="J176" s="605"/>
      <c r="K176" s="605"/>
      <c r="L176" s="605"/>
      <c r="M176" s="605"/>
      <c r="N176" s="605"/>
      <c r="O176" s="605"/>
      <c r="P176" s="605"/>
      <c r="Q176" s="605"/>
    </row>
    <row r="177" spans="6:17" x14ac:dyDescent="0.2"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</row>
    <row r="178" spans="6:17" x14ac:dyDescent="0.2"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</row>
    <row r="179" spans="6:17" x14ac:dyDescent="0.2">
      <c r="F179" s="605"/>
      <c r="G179" s="605"/>
      <c r="H179" s="605"/>
      <c r="I179" s="605"/>
      <c r="J179" s="605"/>
      <c r="K179" s="605"/>
      <c r="L179" s="605"/>
      <c r="M179" s="605"/>
      <c r="N179" s="605"/>
      <c r="O179" s="605"/>
      <c r="P179" s="605"/>
      <c r="Q179" s="605"/>
    </row>
    <row r="180" spans="6:17" x14ac:dyDescent="0.2"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05"/>
    </row>
    <row r="181" spans="6:17" x14ac:dyDescent="0.2"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</row>
    <row r="182" spans="6:17" x14ac:dyDescent="0.2">
      <c r="F182" s="605"/>
      <c r="G182" s="605"/>
      <c r="H182" s="605"/>
      <c r="I182" s="605"/>
      <c r="J182" s="605"/>
      <c r="K182" s="605"/>
      <c r="L182" s="605"/>
      <c r="M182" s="605"/>
      <c r="N182" s="605"/>
      <c r="O182" s="605"/>
      <c r="P182" s="605"/>
      <c r="Q182" s="605"/>
    </row>
    <row r="183" spans="6:17" x14ac:dyDescent="0.2"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</row>
    <row r="184" spans="6:17" x14ac:dyDescent="0.2"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</row>
    <row r="185" spans="6:17" x14ac:dyDescent="0.2">
      <c r="F185" s="605"/>
      <c r="G185" s="605"/>
      <c r="H185" s="605"/>
      <c r="I185" s="605"/>
      <c r="J185" s="605"/>
      <c r="K185" s="605"/>
      <c r="L185" s="605"/>
      <c r="M185" s="605"/>
      <c r="N185" s="605"/>
      <c r="O185" s="605"/>
      <c r="P185" s="605"/>
      <c r="Q185" s="605"/>
    </row>
    <row r="186" spans="6:17" x14ac:dyDescent="0.2">
      <c r="F186" s="605"/>
      <c r="G186" s="605"/>
      <c r="H186" s="605"/>
      <c r="I186" s="605"/>
      <c r="J186" s="605"/>
      <c r="K186" s="605"/>
      <c r="L186" s="605"/>
      <c r="M186" s="605"/>
      <c r="N186" s="605"/>
      <c r="O186" s="605"/>
      <c r="P186" s="605"/>
      <c r="Q186" s="605"/>
    </row>
    <row r="187" spans="6:17" x14ac:dyDescent="0.2">
      <c r="F187" s="605"/>
      <c r="G187" s="605"/>
      <c r="H187" s="605"/>
      <c r="I187" s="605"/>
      <c r="J187" s="605"/>
      <c r="K187" s="605"/>
      <c r="L187" s="605"/>
      <c r="M187" s="605"/>
      <c r="N187" s="605"/>
      <c r="O187" s="605"/>
      <c r="P187" s="605"/>
      <c r="Q187" s="605"/>
    </row>
    <row r="188" spans="6:17" x14ac:dyDescent="0.2"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</row>
    <row r="189" spans="6:17" x14ac:dyDescent="0.2"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  <c r="Q189" s="605"/>
    </row>
    <row r="190" spans="6:17" x14ac:dyDescent="0.2">
      <c r="F190" s="605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</row>
    <row r="191" spans="6:17" x14ac:dyDescent="0.2">
      <c r="F191" s="605"/>
      <c r="G191" s="605"/>
      <c r="H191" s="605"/>
      <c r="I191" s="605"/>
      <c r="J191" s="605"/>
      <c r="K191" s="605"/>
      <c r="L191" s="605"/>
      <c r="M191" s="605"/>
      <c r="N191" s="605"/>
      <c r="O191" s="605"/>
      <c r="P191" s="605"/>
      <c r="Q191" s="605"/>
    </row>
    <row r="192" spans="6:17" x14ac:dyDescent="0.2">
      <c r="F192" s="605"/>
      <c r="G192" s="605"/>
      <c r="H192" s="605"/>
      <c r="I192" s="605"/>
      <c r="J192" s="605"/>
      <c r="K192" s="605"/>
      <c r="L192" s="605"/>
      <c r="M192" s="605"/>
      <c r="N192" s="605"/>
      <c r="O192" s="605"/>
      <c r="P192" s="605"/>
      <c r="Q192" s="605"/>
    </row>
    <row r="193" spans="6:17" x14ac:dyDescent="0.2">
      <c r="F193" s="605"/>
      <c r="G193" s="605"/>
      <c r="H193" s="605"/>
      <c r="I193" s="605"/>
      <c r="J193" s="605"/>
      <c r="K193" s="605"/>
      <c r="L193" s="605"/>
      <c r="M193" s="605"/>
      <c r="N193" s="605"/>
      <c r="O193" s="605"/>
      <c r="P193" s="605"/>
      <c r="Q193" s="605"/>
    </row>
    <row r="194" spans="6:17" x14ac:dyDescent="0.2">
      <c r="F194" s="605"/>
      <c r="G194" s="605"/>
      <c r="H194" s="605"/>
      <c r="I194" s="605"/>
      <c r="J194" s="605"/>
      <c r="K194" s="605"/>
      <c r="L194" s="605"/>
      <c r="M194" s="605"/>
      <c r="N194" s="605"/>
      <c r="O194" s="605"/>
      <c r="P194" s="605"/>
      <c r="Q194" s="605"/>
    </row>
    <row r="195" spans="6:17" x14ac:dyDescent="0.2">
      <c r="F195" s="605"/>
      <c r="G195" s="605"/>
      <c r="H195" s="605"/>
      <c r="I195" s="605"/>
      <c r="J195" s="605"/>
      <c r="K195" s="605"/>
      <c r="L195" s="605"/>
      <c r="M195" s="605"/>
      <c r="N195" s="605"/>
      <c r="O195" s="605"/>
      <c r="P195" s="605"/>
      <c r="Q195" s="605"/>
    </row>
    <row r="196" spans="6:17" x14ac:dyDescent="0.2">
      <c r="F196" s="605"/>
      <c r="G196" s="605"/>
      <c r="H196" s="605"/>
      <c r="I196" s="605"/>
      <c r="J196" s="605"/>
      <c r="K196" s="605"/>
      <c r="L196" s="605"/>
      <c r="M196" s="605"/>
      <c r="N196" s="605"/>
      <c r="O196" s="605"/>
      <c r="P196" s="605"/>
      <c r="Q196" s="605"/>
    </row>
    <row r="197" spans="6:17" x14ac:dyDescent="0.2">
      <c r="F197" s="605"/>
      <c r="G197" s="605"/>
      <c r="H197" s="605"/>
      <c r="I197" s="605"/>
      <c r="J197" s="605"/>
      <c r="K197" s="605"/>
      <c r="L197" s="605"/>
      <c r="M197" s="605"/>
      <c r="N197" s="605"/>
      <c r="O197" s="605"/>
      <c r="P197" s="605"/>
      <c r="Q197" s="605"/>
    </row>
    <row r="198" spans="6:17" x14ac:dyDescent="0.2"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</row>
    <row r="199" spans="6:17" x14ac:dyDescent="0.2"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</row>
    <row r="200" spans="6:17" x14ac:dyDescent="0.2">
      <c r="F200" s="605"/>
      <c r="G200" s="605"/>
      <c r="H200" s="605"/>
      <c r="I200" s="605"/>
      <c r="J200" s="605"/>
      <c r="K200" s="605"/>
      <c r="L200" s="605"/>
      <c r="M200" s="605"/>
      <c r="N200" s="605"/>
      <c r="O200" s="605"/>
      <c r="P200" s="605"/>
      <c r="Q200" s="605"/>
    </row>
    <row r="201" spans="6:17" x14ac:dyDescent="0.2">
      <c r="F201" s="605"/>
      <c r="G201" s="605"/>
      <c r="H201" s="605"/>
      <c r="I201" s="605"/>
      <c r="J201" s="605"/>
      <c r="K201" s="605"/>
      <c r="L201" s="605"/>
      <c r="M201" s="605"/>
      <c r="N201" s="605"/>
      <c r="O201" s="605"/>
      <c r="P201" s="605"/>
      <c r="Q201" s="605"/>
    </row>
    <row r="202" spans="6:17" x14ac:dyDescent="0.2">
      <c r="F202" s="605"/>
      <c r="G202" s="605"/>
      <c r="H202" s="605"/>
      <c r="I202" s="605"/>
      <c r="J202" s="605"/>
      <c r="K202" s="605"/>
      <c r="L202" s="605"/>
      <c r="M202" s="605"/>
      <c r="N202" s="605"/>
      <c r="O202" s="605"/>
      <c r="P202" s="605"/>
      <c r="Q202" s="605"/>
    </row>
    <row r="203" spans="6:17" x14ac:dyDescent="0.2">
      <c r="F203" s="605"/>
      <c r="G203" s="605"/>
      <c r="H203" s="605"/>
      <c r="I203" s="605"/>
      <c r="J203" s="605"/>
      <c r="K203" s="605"/>
      <c r="L203" s="605"/>
      <c r="M203" s="605"/>
      <c r="N203" s="605"/>
      <c r="O203" s="605"/>
      <c r="P203" s="605"/>
      <c r="Q203" s="605"/>
    </row>
    <row r="204" spans="6:17" x14ac:dyDescent="0.2">
      <c r="F204" s="605"/>
      <c r="G204" s="605"/>
      <c r="H204" s="605"/>
      <c r="I204" s="605"/>
      <c r="J204" s="605"/>
      <c r="K204" s="605"/>
      <c r="L204" s="605"/>
      <c r="M204" s="605"/>
      <c r="N204" s="605"/>
      <c r="O204" s="605"/>
      <c r="P204" s="605"/>
      <c r="Q204" s="605"/>
    </row>
    <row r="205" spans="6:17" x14ac:dyDescent="0.2">
      <c r="F205" s="605"/>
      <c r="G205" s="605"/>
      <c r="H205" s="605"/>
      <c r="I205" s="605"/>
      <c r="J205" s="605"/>
      <c r="K205" s="605"/>
      <c r="L205" s="605"/>
      <c r="M205" s="605"/>
      <c r="N205" s="605"/>
      <c r="O205" s="605"/>
      <c r="P205" s="605"/>
      <c r="Q205" s="605"/>
    </row>
    <row r="206" spans="6:17" x14ac:dyDescent="0.2">
      <c r="F206" s="605"/>
      <c r="G206" s="605"/>
      <c r="H206" s="605"/>
      <c r="I206" s="605"/>
      <c r="J206" s="605"/>
      <c r="K206" s="605"/>
      <c r="L206" s="605"/>
      <c r="M206" s="605"/>
      <c r="N206" s="605"/>
      <c r="O206" s="605"/>
      <c r="P206" s="605"/>
      <c r="Q206" s="605"/>
    </row>
    <row r="207" spans="6:17" x14ac:dyDescent="0.2"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</row>
    <row r="208" spans="6:17" x14ac:dyDescent="0.2"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</row>
    <row r="209" spans="6:17" x14ac:dyDescent="0.2"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</row>
    <row r="210" spans="6:17" x14ac:dyDescent="0.2"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</row>
    <row r="211" spans="6:17" x14ac:dyDescent="0.2"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</row>
    <row r="212" spans="6:17" x14ac:dyDescent="0.2">
      <c r="F212" s="605"/>
      <c r="G212" s="605"/>
      <c r="H212" s="605"/>
      <c r="I212" s="605"/>
      <c r="J212" s="605"/>
      <c r="K212" s="605"/>
      <c r="L212" s="605"/>
      <c r="M212" s="605"/>
      <c r="N212" s="605"/>
      <c r="O212" s="605"/>
      <c r="P212" s="605"/>
      <c r="Q212" s="605"/>
    </row>
    <row r="213" spans="6:17" x14ac:dyDescent="0.2"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</row>
    <row r="214" spans="6:17" x14ac:dyDescent="0.2">
      <c r="F214" s="605"/>
      <c r="G214" s="605"/>
      <c r="H214" s="605"/>
      <c r="I214" s="605"/>
      <c r="J214" s="605"/>
      <c r="K214" s="605"/>
      <c r="L214" s="605"/>
      <c r="M214" s="605"/>
      <c r="N214" s="605"/>
      <c r="O214" s="605"/>
      <c r="P214" s="605"/>
      <c r="Q214" s="605"/>
    </row>
    <row r="215" spans="6:17" x14ac:dyDescent="0.2"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</row>
    <row r="216" spans="6:17" x14ac:dyDescent="0.2">
      <c r="F216" s="605"/>
      <c r="G216" s="605"/>
      <c r="H216" s="605"/>
      <c r="I216" s="605"/>
      <c r="J216" s="605"/>
      <c r="K216" s="605"/>
      <c r="L216" s="605"/>
      <c r="M216" s="605"/>
      <c r="N216" s="605"/>
      <c r="O216" s="605"/>
      <c r="P216" s="605"/>
      <c r="Q216" s="605"/>
    </row>
    <row r="217" spans="6:17" x14ac:dyDescent="0.2">
      <c r="F217" s="605"/>
      <c r="G217" s="605"/>
      <c r="H217" s="605"/>
      <c r="I217" s="605"/>
      <c r="J217" s="605"/>
      <c r="K217" s="605"/>
      <c r="L217" s="605"/>
      <c r="M217" s="605"/>
      <c r="N217" s="605"/>
      <c r="O217" s="605"/>
      <c r="P217" s="605"/>
      <c r="Q217" s="605"/>
    </row>
    <row r="218" spans="6:17" x14ac:dyDescent="0.2"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</row>
    <row r="219" spans="6:17" x14ac:dyDescent="0.2">
      <c r="F219" s="605"/>
      <c r="G219" s="605"/>
      <c r="H219" s="605"/>
      <c r="I219" s="605"/>
      <c r="J219" s="605"/>
      <c r="K219" s="605"/>
      <c r="L219" s="605"/>
      <c r="M219" s="605"/>
      <c r="N219" s="605"/>
      <c r="O219" s="605"/>
      <c r="P219" s="605"/>
      <c r="Q219" s="605"/>
    </row>
    <row r="220" spans="6:17" x14ac:dyDescent="0.2"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</row>
    <row r="221" spans="6:17" x14ac:dyDescent="0.2"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</row>
    <row r="222" spans="6:17" x14ac:dyDescent="0.2">
      <c r="F222" s="605"/>
      <c r="G222" s="605"/>
      <c r="H222" s="605"/>
      <c r="I222" s="605"/>
      <c r="J222" s="605"/>
      <c r="K222" s="605"/>
      <c r="L222" s="605"/>
      <c r="M222" s="605"/>
      <c r="N222" s="605"/>
      <c r="O222" s="605"/>
      <c r="P222" s="605"/>
      <c r="Q222" s="605"/>
    </row>
    <row r="223" spans="6:17" x14ac:dyDescent="0.2">
      <c r="F223" s="605"/>
      <c r="G223" s="605"/>
      <c r="H223" s="605"/>
      <c r="I223" s="605"/>
      <c r="J223" s="605"/>
      <c r="K223" s="605"/>
      <c r="L223" s="605"/>
      <c r="M223" s="605"/>
      <c r="N223" s="605"/>
      <c r="O223" s="605"/>
      <c r="P223" s="605"/>
      <c r="Q223" s="605"/>
    </row>
    <row r="224" spans="6:17" x14ac:dyDescent="0.2"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</row>
    <row r="225" spans="6:17" x14ac:dyDescent="0.2">
      <c r="F225" s="605"/>
      <c r="G225" s="605"/>
      <c r="H225" s="605"/>
      <c r="I225" s="605"/>
      <c r="J225" s="605"/>
      <c r="K225" s="605"/>
      <c r="L225" s="605"/>
      <c r="M225" s="605"/>
      <c r="N225" s="605"/>
      <c r="O225" s="605"/>
      <c r="P225" s="605"/>
      <c r="Q225" s="605"/>
    </row>
    <row r="226" spans="6:17" x14ac:dyDescent="0.2"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</row>
    <row r="227" spans="6:17" x14ac:dyDescent="0.2">
      <c r="F227" s="605"/>
      <c r="G227" s="605"/>
      <c r="H227" s="605"/>
      <c r="I227" s="605"/>
      <c r="J227" s="605"/>
      <c r="K227" s="605"/>
      <c r="L227" s="605"/>
      <c r="M227" s="605"/>
      <c r="N227" s="605"/>
      <c r="O227" s="605"/>
      <c r="P227" s="605"/>
      <c r="Q227" s="605"/>
    </row>
    <row r="228" spans="6:17" x14ac:dyDescent="0.2">
      <c r="F228" s="605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</row>
    <row r="229" spans="6:17" x14ac:dyDescent="0.2"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</row>
    <row r="230" spans="6:17" x14ac:dyDescent="0.2">
      <c r="F230" s="605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</row>
    <row r="231" spans="6:17" x14ac:dyDescent="0.2">
      <c r="F231" s="605"/>
      <c r="G231" s="605"/>
      <c r="H231" s="605"/>
      <c r="I231" s="605"/>
      <c r="J231" s="605"/>
      <c r="K231" s="605"/>
      <c r="L231" s="605"/>
      <c r="M231" s="605"/>
      <c r="N231" s="605"/>
      <c r="O231" s="605"/>
      <c r="P231" s="605"/>
      <c r="Q231" s="605"/>
    </row>
    <row r="232" spans="6:17" x14ac:dyDescent="0.2">
      <c r="F232" s="605"/>
      <c r="G232" s="605"/>
      <c r="H232" s="605"/>
      <c r="I232" s="605"/>
      <c r="J232" s="605"/>
      <c r="K232" s="605"/>
      <c r="L232" s="605"/>
      <c r="M232" s="605"/>
      <c r="N232" s="605"/>
      <c r="O232" s="605"/>
      <c r="P232" s="605"/>
      <c r="Q232" s="605"/>
    </row>
    <row r="233" spans="6:17" x14ac:dyDescent="0.2">
      <c r="F233" s="605"/>
      <c r="G233" s="605"/>
      <c r="H233" s="605"/>
      <c r="I233" s="605"/>
      <c r="J233" s="605"/>
      <c r="K233" s="605"/>
      <c r="L233" s="605"/>
      <c r="M233" s="605"/>
      <c r="N233" s="605"/>
      <c r="O233" s="605"/>
      <c r="P233" s="605"/>
      <c r="Q233" s="605"/>
    </row>
    <row r="234" spans="6:17" x14ac:dyDescent="0.2"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</row>
    <row r="235" spans="6:17" x14ac:dyDescent="0.2"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</row>
    <row r="236" spans="6:17" x14ac:dyDescent="0.2"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</row>
    <row r="237" spans="6:17" x14ac:dyDescent="0.2">
      <c r="F237" s="605"/>
      <c r="G237" s="605"/>
      <c r="H237" s="605"/>
      <c r="I237" s="605"/>
      <c r="J237" s="605"/>
      <c r="K237" s="605"/>
      <c r="L237" s="605"/>
      <c r="M237" s="605"/>
      <c r="N237" s="605"/>
      <c r="O237" s="605"/>
      <c r="P237" s="605"/>
      <c r="Q237" s="605"/>
    </row>
    <row r="238" spans="6:17" x14ac:dyDescent="0.2"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</row>
    <row r="239" spans="6:17" x14ac:dyDescent="0.2"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</row>
    <row r="240" spans="6:17" x14ac:dyDescent="0.2"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</row>
    <row r="241" spans="6:17" x14ac:dyDescent="0.2"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</row>
    <row r="242" spans="6:17" x14ac:dyDescent="0.2"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</row>
    <row r="243" spans="6:17" x14ac:dyDescent="0.2"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</row>
    <row r="244" spans="6:17" x14ac:dyDescent="0.2"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</row>
    <row r="245" spans="6:17" x14ac:dyDescent="0.2"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</row>
    <row r="246" spans="6:17" x14ac:dyDescent="0.2"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</row>
    <row r="247" spans="6:17" x14ac:dyDescent="0.2"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</row>
    <row r="248" spans="6:17" x14ac:dyDescent="0.2"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</row>
    <row r="249" spans="6:17" x14ac:dyDescent="0.2"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</row>
    <row r="250" spans="6:17" x14ac:dyDescent="0.2"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</row>
    <row r="251" spans="6:17" x14ac:dyDescent="0.2"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</row>
    <row r="252" spans="6:17" x14ac:dyDescent="0.2"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</row>
    <row r="253" spans="6:17" x14ac:dyDescent="0.2"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</row>
    <row r="254" spans="6:17" x14ac:dyDescent="0.2"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</row>
    <row r="255" spans="6:17" x14ac:dyDescent="0.2"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</row>
    <row r="256" spans="6:17" x14ac:dyDescent="0.2"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</row>
    <row r="257" spans="6:17" x14ac:dyDescent="0.2"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</row>
    <row r="258" spans="6:17" x14ac:dyDescent="0.2"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</row>
    <row r="259" spans="6:17" x14ac:dyDescent="0.2"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</row>
    <row r="260" spans="6:17" x14ac:dyDescent="0.2"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</row>
    <row r="261" spans="6:17" x14ac:dyDescent="0.2"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</row>
    <row r="262" spans="6:17" x14ac:dyDescent="0.2"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</row>
    <row r="263" spans="6:17" x14ac:dyDescent="0.2"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</row>
    <row r="264" spans="6:17" x14ac:dyDescent="0.2"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</row>
    <row r="265" spans="6:17" x14ac:dyDescent="0.2"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</row>
    <row r="266" spans="6:17" x14ac:dyDescent="0.2"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</row>
    <row r="267" spans="6:17" x14ac:dyDescent="0.2"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</row>
    <row r="268" spans="6:17" x14ac:dyDescent="0.2"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</row>
    <row r="269" spans="6:17" x14ac:dyDescent="0.2"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</row>
    <row r="270" spans="6:17" x14ac:dyDescent="0.2"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</row>
    <row r="271" spans="6:17" x14ac:dyDescent="0.2"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</row>
    <row r="272" spans="6:17" x14ac:dyDescent="0.2"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</row>
    <row r="273" spans="6:17" x14ac:dyDescent="0.2"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</row>
    <row r="274" spans="6:17" x14ac:dyDescent="0.2"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</row>
    <row r="275" spans="6:17" x14ac:dyDescent="0.2"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</row>
    <row r="276" spans="6:17" x14ac:dyDescent="0.2"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</row>
    <row r="277" spans="6:17" x14ac:dyDescent="0.2"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</row>
    <row r="278" spans="6:17" x14ac:dyDescent="0.2"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</row>
    <row r="279" spans="6:17" x14ac:dyDescent="0.2"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</row>
    <row r="280" spans="6:17" x14ac:dyDescent="0.2"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</row>
    <row r="281" spans="6:17" x14ac:dyDescent="0.2"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</row>
    <row r="282" spans="6:17" x14ac:dyDescent="0.2"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</row>
    <row r="283" spans="6:17" x14ac:dyDescent="0.2"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</row>
    <row r="284" spans="6:17" x14ac:dyDescent="0.2"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</row>
    <row r="285" spans="6:17" x14ac:dyDescent="0.2"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</row>
    <row r="286" spans="6:17" x14ac:dyDescent="0.2"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</row>
    <row r="287" spans="6:17" x14ac:dyDescent="0.2"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</row>
    <row r="288" spans="6:17" x14ac:dyDescent="0.2"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</row>
    <row r="289" spans="6:17" x14ac:dyDescent="0.2"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</row>
    <row r="290" spans="6:17" x14ac:dyDescent="0.2"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</row>
    <row r="291" spans="6:17" x14ac:dyDescent="0.2"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</row>
    <row r="292" spans="6:17" x14ac:dyDescent="0.2"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</row>
    <row r="293" spans="6:17" x14ac:dyDescent="0.2"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</row>
    <row r="294" spans="6:17" x14ac:dyDescent="0.2"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</row>
    <row r="295" spans="6:17" x14ac:dyDescent="0.2"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</row>
    <row r="296" spans="6:17" x14ac:dyDescent="0.2"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</row>
    <row r="297" spans="6:17" x14ac:dyDescent="0.2"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</row>
    <row r="298" spans="6:17" x14ac:dyDescent="0.2"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</row>
    <row r="299" spans="6:17" x14ac:dyDescent="0.2"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</row>
    <row r="300" spans="6:17" x14ac:dyDescent="0.2"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</row>
    <row r="301" spans="6:17" x14ac:dyDescent="0.2"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</row>
    <row r="302" spans="6:17" x14ac:dyDescent="0.2"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</row>
    <row r="303" spans="6:17" x14ac:dyDescent="0.2"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</row>
    <row r="304" spans="6:17" x14ac:dyDescent="0.2"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</row>
    <row r="305" spans="6:17" x14ac:dyDescent="0.2"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</row>
    <row r="306" spans="6:17" x14ac:dyDescent="0.2"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</row>
    <row r="307" spans="6:17" x14ac:dyDescent="0.2"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</row>
    <row r="308" spans="6:17" x14ac:dyDescent="0.2"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</row>
    <row r="309" spans="6:17" x14ac:dyDescent="0.2"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</row>
    <row r="310" spans="6:17" x14ac:dyDescent="0.2"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</row>
    <row r="311" spans="6:17" x14ac:dyDescent="0.2"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</row>
    <row r="312" spans="6:17" x14ac:dyDescent="0.2"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</row>
    <row r="313" spans="6:17" x14ac:dyDescent="0.2"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</row>
    <row r="314" spans="6:17" x14ac:dyDescent="0.2"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</row>
    <row r="315" spans="6:17" x14ac:dyDescent="0.2"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</row>
    <row r="316" spans="6:17" x14ac:dyDescent="0.2"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</row>
    <row r="317" spans="6:17" x14ac:dyDescent="0.2"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</row>
    <row r="318" spans="6:17" x14ac:dyDescent="0.2"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</row>
    <row r="319" spans="6:17" x14ac:dyDescent="0.2"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</row>
    <row r="320" spans="6:17" x14ac:dyDescent="0.2"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</row>
    <row r="321" spans="6:17" x14ac:dyDescent="0.2"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</row>
    <row r="322" spans="6:17" x14ac:dyDescent="0.2"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</row>
    <row r="323" spans="6:17" x14ac:dyDescent="0.2"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</row>
    <row r="324" spans="6:17" x14ac:dyDescent="0.2"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</row>
    <row r="325" spans="6:17" x14ac:dyDescent="0.2"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</row>
    <row r="326" spans="6:17" x14ac:dyDescent="0.2"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</row>
    <row r="327" spans="6:17" x14ac:dyDescent="0.2"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</row>
    <row r="328" spans="6:17" x14ac:dyDescent="0.2"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</row>
    <row r="329" spans="6:17" x14ac:dyDescent="0.2"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</row>
    <row r="330" spans="6:17" x14ac:dyDescent="0.2"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</row>
    <row r="331" spans="6:17" x14ac:dyDescent="0.2"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</row>
    <row r="332" spans="6:17" x14ac:dyDescent="0.2"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</row>
    <row r="333" spans="6:17" x14ac:dyDescent="0.2"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</row>
    <row r="334" spans="6:17" x14ac:dyDescent="0.2"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</row>
    <row r="335" spans="6:17" x14ac:dyDescent="0.2"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</row>
    <row r="336" spans="6:17" x14ac:dyDescent="0.2"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</row>
    <row r="337" spans="6:17" x14ac:dyDescent="0.2"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</row>
    <row r="338" spans="6:17" x14ac:dyDescent="0.2"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</row>
    <row r="339" spans="6:17" x14ac:dyDescent="0.2"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</row>
    <row r="340" spans="6:17" x14ac:dyDescent="0.2"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</row>
    <row r="341" spans="6:17" x14ac:dyDescent="0.2"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</row>
    <row r="342" spans="6:17" x14ac:dyDescent="0.2"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</row>
    <row r="343" spans="6:17" x14ac:dyDescent="0.2"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</row>
    <row r="344" spans="6:17" x14ac:dyDescent="0.2"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</row>
    <row r="345" spans="6:17" x14ac:dyDescent="0.2"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</row>
    <row r="346" spans="6:17" x14ac:dyDescent="0.2"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</row>
    <row r="347" spans="6:17" x14ac:dyDescent="0.2"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</row>
    <row r="348" spans="6:17" x14ac:dyDescent="0.2"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</row>
    <row r="349" spans="6:17" x14ac:dyDescent="0.2"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</row>
    <row r="350" spans="6:17" x14ac:dyDescent="0.2"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</row>
    <row r="351" spans="6:17" x14ac:dyDescent="0.2"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</row>
    <row r="352" spans="6:17" x14ac:dyDescent="0.2"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</row>
    <row r="353" spans="6:17" x14ac:dyDescent="0.2"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</row>
    <row r="354" spans="6:17" x14ac:dyDescent="0.2"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</row>
    <row r="355" spans="6:17" x14ac:dyDescent="0.2"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</row>
    <row r="356" spans="6:17" x14ac:dyDescent="0.2"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</row>
    <row r="357" spans="6:17" x14ac:dyDescent="0.2"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</row>
    <row r="358" spans="6:17" x14ac:dyDescent="0.2"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</row>
    <row r="359" spans="6:17" x14ac:dyDescent="0.2"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</row>
    <row r="360" spans="6:17" x14ac:dyDescent="0.2"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</row>
    <row r="361" spans="6:17" x14ac:dyDescent="0.2"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</row>
    <row r="362" spans="6:17" x14ac:dyDescent="0.2"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</row>
    <row r="363" spans="6:17" x14ac:dyDescent="0.2"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</row>
    <row r="364" spans="6:17" x14ac:dyDescent="0.2"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</row>
    <row r="365" spans="6:17" x14ac:dyDescent="0.2"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</row>
    <row r="366" spans="6:17" x14ac:dyDescent="0.2"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</row>
    <row r="367" spans="6:17" x14ac:dyDescent="0.2"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</row>
    <row r="368" spans="6:17" x14ac:dyDescent="0.2"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</row>
    <row r="369" spans="6:17" x14ac:dyDescent="0.2"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</row>
    <row r="370" spans="6:17" x14ac:dyDescent="0.2"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</row>
    <row r="371" spans="6:17" x14ac:dyDescent="0.2"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</row>
    <row r="372" spans="6:17" x14ac:dyDescent="0.2"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</row>
    <row r="373" spans="6:17" x14ac:dyDescent="0.2"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</row>
    <row r="374" spans="6:17" x14ac:dyDescent="0.2"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</row>
    <row r="375" spans="6:17" x14ac:dyDescent="0.2"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</row>
    <row r="376" spans="6:17" x14ac:dyDescent="0.2"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</row>
    <row r="377" spans="6:17" x14ac:dyDescent="0.2"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</row>
    <row r="378" spans="6:17" x14ac:dyDescent="0.2"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</row>
    <row r="379" spans="6:17" x14ac:dyDescent="0.2"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</row>
    <row r="380" spans="6:17" x14ac:dyDescent="0.2"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</row>
    <row r="381" spans="6:17" x14ac:dyDescent="0.2"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</row>
    <row r="382" spans="6:17" x14ac:dyDescent="0.2"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</row>
    <row r="383" spans="6:17" x14ac:dyDescent="0.2"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</row>
    <row r="384" spans="6:17" x14ac:dyDescent="0.2"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</row>
    <row r="385" spans="6:17" x14ac:dyDescent="0.2"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</row>
    <row r="386" spans="6:17" x14ac:dyDescent="0.2"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</row>
    <row r="387" spans="6:17" x14ac:dyDescent="0.2"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</row>
    <row r="388" spans="6:17" x14ac:dyDescent="0.2"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</row>
    <row r="389" spans="6:17" x14ac:dyDescent="0.2"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</row>
    <row r="390" spans="6:17" x14ac:dyDescent="0.2"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</row>
    <row r="391" spans="6:17" x14ac:dyDescent="0.2"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</row>
    <row r="392" spans="6:17" x14ac:dyDescent="0.2"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</row>
    <row r="393" spans="6:17" x14ac:dyDescent="0.2"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</row>
    <row r="394" spans="6:17" x14ac:dyDescent="0.2"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</row>
    <row r="395" spans="6:17" x14ac:dyDescent="0.2"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</row>
    <row r="396" spans="6:17" x14ac:dyDescent="0.2"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</row>
    <row r="397" spans="6:17" x14ac:dyDescent="0.2"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</row>
    <row r="398" spans="6:17" x14ac:dyDescent="0.2"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</row>
    <row r="399" spans="6:17" x14ac:dyDescent="0.2"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</row>
    <row r="400" spans="6:17" x14ac:dyDescent="0.2"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</row>
    <row r="401" spans="6:17" x14ac:dyDescent="0.2"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</row>
    <row r="402" spans="6:17" x14ac:dyDescent="0.2"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</row>
    <row r="403" spans="6:17" x14ac:dyDescent="0.2"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</row>
    <row r="404" spans="6:17" x14ac:dyDescent="0.2"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</row>
    <row r="405" spans="6:17" x14ac:dyDescent="0.2"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</row>
    <row r="406" spans="6:17" x14ac:dyDescent="0.2"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</row>
    <row r="407" spans="6:17" x14ac:dyDescent="0.2"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</row>
    <row r="408" spans="6:17" x14ac:dyDescent="0.2"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</row>
    <row r="409" spans="6:17" x14ac:dyDescent="0.2"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</row>
    <row r="410" spans="6:17" x14ac:dyDescent="0.2"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</row>
    <row r="411" spans="6:17" x14ac:dyDescent="0.2"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</row>
    <row r="412" spans="6:17" x14ac:dyDescent="0.2"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</row>
    <row r="413" spans="6:17" x14ac:dyDescent="0.2"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</row>
    <row r="414" spans="6:17" x14ac:dyDescent="0.2"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</row>
    <row r="415" spans="6:17" x14ac:dyDescent="0.2"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</row>
    <row r="416" spans="6:17" x14ac:dyDescent="0.2"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</row>
    <row r="417" spans="6:17" x14ac:dyDescent="0.2"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</row>
    <row r="418" spans="6:17" x14ac:dyDescent="0.2"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</row>
    <row r="419" spans="6:17" x14ac:dyDescent="0.2"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</row>
    <row r="420" spans="6:17" x14ac:dyDescent="0.2"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</row>
    <row r="421" spans="6:17" x14ac:dyDescent="0.2"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</row>
    <row r="422" spans="6:17" x14ac:dyDescent="0.2"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</row>
    <row r="423" spans="6:17" x14ac:dyDescent="0.2"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</row>
    <row r="424" spans="6:17" x14ac:dyDescent="0.2"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</row>
    <row r="425" spans="6:17" x14ac:dyDescent="0.2"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</row>
    <row r="426" spans="6:17" x14ac:dyDescent="0.2"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</row>
    <row r="427" spans="6:17" x14ac:dyDescent="0.2"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</row>
    <row r="428" spans="6:17" x14ac:dyDescent="0.2"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</row>
    <row r="429" spans="6:17" x14ac:dyDescent="0.2"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</row>
    <row r="430" spans="6:17" x14ac:dyDescent="0.2"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</row>
    <row r="431" spans="6:17" x14ac:dyDescent="0.2"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</row>
    <row r="432" spans="6:17" x14ac:dyDescent="0.2"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</row>
    <row r="433" spans="6:17" x14ac:dyDescent="0.2"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</row>
    <row r="434" spans="6:17" x14ac:dyDescent="0.2"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</row>
    <row r="435" spans="6:17" x14ac:dyDescent="0.2"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</row>
    <row r="436" spans="6:17" x14ac:dyDescent="0.2"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</row>
    <row r="437" spans="6:17" x14ac:dyDescent="0.2"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</row>
    <row r="438" spans="6:17" x14ac:dyDescent="0.2"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</row>
    <row r="439" spans="6:17" x14ac:dyDescent="0.2"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</row>
    <row r="440" spans="6:17" x14ac:dyDescent="0.2"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</row>
    <row r="441" spans="6:17" x14ac:dyDescent="0.2"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</row>
    <row r="442" spans="6:17" x14ac:dyDescent="0.2"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</row>
    <row r="443" spans="6:17" x14ac:dyDescent="0.2"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</row>
    <row r="444" spans="6:17" x14ac:dyDescent="0.2"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</row>
    <row r="445" spans="6:17" x14ac:dyDescent="0.2"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</row>
    <row r="446" spans="6:17" x14ac:dyDescent="0.2"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</row>
    <row r="447" spans="6:17" x14ac:dyDescent="0.2"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</row>
    <row r="448" spans="6:17" x14ac:dyDescent="0.2"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</row>
    <row r="449" spans="6:17" x14ac:dyDescent="0.2"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</row>
    <row r="450" spans="6:17" x14ac:dyDescent="0.2"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</row>
    <row r="451" spans="6:17" x14ac:dyDescent="0.2"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</row>
    <row r="452" spans="6:17" x14ac:dyDescent="0.2"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</row>
    <row r="453" spans="6:17" x14ac:dyDescent="0.2"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</row>
    <row r="454" spans="6:17" x14ac:dyDescent="0.2"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</row>
    <row r="455" spans="6:17" x14ac:dyDescent="0.2"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</row>
    <row r="456" spans="6:17" x14ac:dyDescent="0.2"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</row>
    <row r="457" spans="6:17" x14ac:dyDescent="0.2"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</row>
    <row r="458" spans="6:17" x14ac:dyDescent="0.2"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</row>
    <row r="459" spans="6:17" x14ac:dyDescent="0.2"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</row>
    <row r="460" spans="6:17" x14ac:dyDescent="0.2"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</row>
    <row r="461" spans="6:17" x14ac:dyDescent="0.2"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</row>
    <row r="462" spans="6:17" x14ac:dyDescent="0.2"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</row>
    <row r="463" spans="6:17" x14ac:dyDescent="0.2"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</row>
    <row r="464" spans="6:17" x14ac:dyDescent="0.2"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</row>
    <row r="465" spans="6:17" x14ac:dyDescent="0.2"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</row>
    <row r="466" spans="6:17" x14ac:dyDescent="0.2"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</row>
    <row r="467" spans="6:17" x14ac:dyDescent="0.2"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</row>
    <row r="468" spans="6:17" x14ac:dyDescent="0.2"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</row>
    <row r="469" spans="6:17" x14ac:dyDescent="0.2"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</row>
    <row r="470" spans="6:17" x14ac:dyDescent="0.2"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</row>
    <row r="471" spans="6:17" x14ac:dyDescent="0.2"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</row>
    <row r="472" spans="6:17" x14ac:dyDescent="0.2"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</row>
    <row r="473" spans="6:17" x14ac:dyDescent="0.2"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</row>
    <row r="474" spans="6:17" x14ac:dyDescent="0.2"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</row>
    <row r="475" spans="6:17" x14ac:dyDescent="0.2"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</row>
    <row r="476" spans="6:17" x14ac:dyDescent="0.2"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</row>
    <row r="477" spans="6:17" x14ac:dyDescent="0.2"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</row>
    <row r="478" spans="6:17" x14ac:dyDescent="0.2"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</row>
    <row r="479" spans="6:17" x14ac:dyDescent="0.2"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</row>
    <row r="480" spans="6:17" x14ac:dyDescent="0.2"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</row>
    <row r="481" spans="6:17" x14ac:dyDescent="0.2"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</row>
    <row r="482" spans="6:17" x14ac:dyDescent="0.2"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</row>
    <row r="483" spans="6:17" x14ac:dyDescent="0.2"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</row>
    <row r="484" spans="6:17" x14ac:dyDescent="0.2"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</row>
    <row r="485" spans="6:17" x14ac:dyDescent="0.2"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</row>
    <row r="486" spans="6:17" x14ac:dyDescent="0.2"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</row>
    <row r="487" spans="6:17" x14ac:dyDescent="0.2"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</row>
    <row r="488" spans="6:17" x14ac:dyDescent="0.2"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</row>
    <row r="489" spans="6:17" x14ac:dyDescent="0.2"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</row>
    <row r="490" spans="6:17" x14ac:dyDescent="0.2"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</row>
    <row r="491" spans="6:17" x14ac:dyDescent="0.2"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</row>
    <row r="492" spans="6:17" x14ac:dyDescent="0.2"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</row>
    <row r="493" spans="6:17" x14ac:dyDescent="0.2"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</row>
    <row r="494" spans="6:17" x14ac:dyDescent="0.2"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</row>
    <row r="495" spans="6:17" x14ac:dyDescent="0.2"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</row>
    <row r="496" spans="6:17" x14ac:dyDescent="0.2"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</row>
    <row r="497" spans="6:17" x14ac:dyDescent="0.2"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</row>
    <row r="498" spans="6:17" x14ac:dyDescent="0.2"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</row>
    <row r="499" spans="6:17" x14ac:dyDescent="0.2"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</row>
    <row r="500" spans="6:17" x14ac:dyDescent="0.2"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</row>
    <row r="501" spans="6:17" x14ac:dyDescent="0.2"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</row>
    <row r="502" spans="6:17" x14ac:dyDescent="0.2"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</row>
    <row r="503" spans="6:17" x14ac:dyDescent="0.2"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</row>
    <row r="504" spans="6:17" x14ac:dyDescent="0.2"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</row>
    <row r="505" spans="6:17" x14ac:dyDescent="0.2"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</row>
    <row r="506" spans="6:17" x14ac:dyDescent="0.2"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</row>
    <row r="507" spans="6:17" x14ac:dyDescent="0.2"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</row>
    <row r="508" spans="6:17" x14ac:dyDescent="0.2"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</row>
    <row r="509" spans="6:17" x14ac:dyDescent="0.2"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</row>
    <row r="510" spans="6:17" x14ac:dyDescent="0.2"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</row>
    <row r="511" spans="6:17" x14ac:dyDescent="0.2"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</row>
    <row r="512" spans="6:17" x14ac:dyDescent="0.2"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</row>
    <row r="513" spans="6:17" x14ac:dyDescent="0.2"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</row>
    <row r="514" spans="6:17" x14ac:dyDescent="0.2"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</row>
    <row r="515" spans="6:17" x14ac:dyDescent="0.2"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</row>
    <row r="516" spans="6:17" x14ac:dyDescent="0.2"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</row>
    <row r="517" spans="6:17" x14ac:dyDescent="0.2"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</row>
    <row r="518" spans="6:17" x14ac:dyDescent="0.2"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</row>
    <row r="519" spans="6:17" x14ac:dyDescent="0.2"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</row>
    <row r="520" spans="6:17" x14ac:dyDescent="0.2"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</row>
    <row r="521" spans="6:17" x14ac:dyDescent="0.2"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</row>
    <row r="522" spans="6:17" x14ac:dyDescent="0.2"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</row>
    <row r="523" spans="6:17" x14ac:dyDescent="0.2"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</row>
    <row r="524" spans="6:17" x14ac:dyDescent="0.2"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</row>
    <row r="525" spans="6:17" x14ac:dyDescent="0.2"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</row>
    <row r="526" spans="6:17" x14ac:dyDescent="0.2"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</row>
    <row r="527" spans="6:17" x14ac:dyDescent="0.2"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</row>
    <row r="528" spans="6:17" x14ac:dyDescent="0.2"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</row>
    <row r="529" spans="6:17" x14ac:dyDescent="0.2"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</row>
    <row r="530" spans="6:17" x14ac:dyDescent="0.2"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</row>
    <row r="531" spans="6:17" x14ac:dyDescent="0.2"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</row>
    <row r="532" spans="6:17" x14ac:dyDescent="0.2"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</row>
    <row r="533" spans="6:17" x14ac:dyDescent="0.2"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</row>
    <row r="534" spans="6:17" x14ac:dyDescent="0.2"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</row>
    <row r="535" spans="6:17" x14ac:dyDescent="0.2"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</row>
    <row r="536" spans="6:17" x14ac:dyDescent="0.2"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</row>
    <row r="537" spans="6:17" x14ac:dyDescent="0.2"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</row>
    <row r="538" spans="6:17" x14ac:dyDescent="0.2"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</row>
    <row r="539" spans="6:17" x14ac:dyDescent="0.2"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</row>
    <row r="540" spans="6:17" x14ac:dyDescent="0.2"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</row>
    <row r="541" spans="6:17" x14ac:dyDescent="0.2"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</row>
    <row r="542" spans="6:17" x14ac:dyDescent="0.2"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</row>
    <row r="543" spans="6:17" x14ac:dyDescent="0.2"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</row>
    <row r="544" spans="6:17" x14ac:dyDescent="0.2"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</row>
    <row r="545" spans="6:17" x14ac:dyDescent="0.2"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</row>
    <row r="546" spans="6:17" x14ac:dyDescent="0.2"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</row>
    <row r="547" spans="6:17" x14ac:dyDescent="0.2"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</row>
    <row r="548" spans="6:17" x14ac:dyDescent="0.2"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</row>
    <row r="549" spans="6:17" x14ac:dyDescent="0.2"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</row>
    <row r="550" spans="6:17" x14ac:dyDescent="0.2"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</row>
    <row r="551" spans="6:17" x14ac:dyDescent="0.2"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</row>
    <row r="552" spans="6:17" x14ac:dyDescent="0.2"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</row>
    <row r="553" spans="6:17" x14ac:dyDescent="0.2"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</row>
    <row r="554" spans="6:17" x14ac:dyDescent="0.2"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</row>
    <row r="555" spans="6:17" x14ac:dyDescent="0.2"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</row>
    <row r="556" spans="6:17" x14ac:dyDescent="0.2"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</row>
    <row r="557" spans="6:17" x14ac:dyDescent="0.2"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</row>
    <row r="558" spans="6:17" x14ac:dyDescent="0.2"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</row>
    <row r="559" spans="6:17" x14ac:dyDescent="0.2"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</row>
    <row r="560" spans="6:17" x14ac:dyDescent="0.2"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</row>
    <row r="561" spans="6:17" x14ac:dyDescent="0.2"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</row>
    <row r="562" spans="6:17" x14ac:dyDescent="0.2"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</row>
    <row r="563" spans="6:17" x14ac:dyDescent="0.2"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</row>
    <row r="564" spans="6:17" x14ac:dyDescent="0.2"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</row>
    <row r="565" spans="6:17" x14ac:dyDescent="0.2"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</row>
    <row r="566" spans="6:17" x14ac:dyDescent="0.2"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</row>
    <row r="567" spans="6:17" x14ac:dyDescent="0.2"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</row>
    <row r="568" spans="6:17" x14ac:dyDescent="0.2"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</row>
    <row r="569" spans="6:17" x14ac:dyDescent="0.2"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</row>
    <row r="570" spans="6:17" x14ac:dyDescent="0.2"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</row>
    <row r="571" spans="6:17" x14ac:dyDescent="0.2"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</row>
    <row r="572" spans="6:17" x14ac:dyDescent="0.2"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</row>
    <row r="573" spans="6:17" x14ac:dyDescent="0.2"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</row>
    <row r="574" spans="6:17" x14ac:dyDescent="0.2"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</row>
    <row r="575" spans="6:17" x14ac:dyDescent="0.2"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</row>
    <row r="576" spans="6:17" x14ac:dyDescent="0.2"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</row>
    <row r="577" spans="6:17" x14ac:dyDescent="0.2"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</row>
    <row r="578" spans="6:17" x14ac:dyDescent="0.2"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</row>
    <row r="579" spans="6:17" x14ac:dyDescent="0.2"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</row>
    <row r="580" spans="6:17" x14ac:dyDescent="0.2"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</row>
    <row r="581" spans="6:17" x14ac:dyDescent="0.2"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</row>
    <row r="582" spans="6:17" x14ac:dyDescent="0.2"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</row>
    <row r="583" spans="6:17" x14ac:dyDescent="0.2"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</row>
    <row r="584" spans="6:17" x14ac:dyDescent="0.2"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</row>
    <row r="585" spans="6:17" x14ac:dyDescent="0.2"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</row>
    <row r="586" spans="6:17" x14ac:dyDescent="0.2"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</row>
    <row r="587" spans="6:17" x14ac:dyDescent="0.2"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</row>
    <row r="588" spans="6:17" x14ac:dyDescent="0.2"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</row>
    <row r="589" spans="6:17" x14ac:dyDescent="0.2"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</row>
    <row r="590" spans="6:17" x14ac:dyDescent="0.2"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</row>
    <row r="591" spans="6:17" x14ac:dyDescent="0.2"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</row>
    <row r="592" spans="6:17" x14ac:dyDescent="0.2"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</row>
    <row r="593" spans="6:17" x14ac:dyDescent="0.2"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</row>
    <row r="594" spans="6:17" x14ac:dyDescent="0.2"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</row>
    <row r="595" spans="6:17" x14ac:dyDescent="0.2"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</row>
    <row r="596" spans="6:17" x14ac:dyDescent="0.2"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</row>
    <row r="597" spans="6:17" x14ac:dyDescent="0.2"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</row>
    <row r="598" spans="6:17" x14ac:dyDescent="0.2"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</row>
    <row r="599" spans="6:17" x14ac:dyDescent="0.2"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</row>
    <row r="600" spans="6:17" x14ac:dyDescent="0.2"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</row>
    <row r="601" spans="6:17" x14ac:dyDescent="0.2"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</row>
    <row r="602" spans="6:17" x14ac:dyDescent="0.2"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</row>
    <row r="603" spans="6:17" x14ac:dyDescent="0.2"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</row>
    <row r="604" spans="6:17" x14ac:dyDescent="0.2"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</row>
    <row r="605" spans="6:17" x14ac:dyDescent="0.2"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</row>
    <row r="606" spans="6:17" x14ac:dyDescent="0.2"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</row>
    <row r="607" spans="6:17" x14ac:dyDescent="0.2"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</row>
    <row r="608" spans="6:17" x14ac:dyDescent="0.2"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</row>
    <row r="609" spans="6:17" x14ac:dyDescent="0.2"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</row>
    <row r="610" spans="6:17" x14ac:dyDescent="0.2"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</row>
    <row r="611" spans="6:17" x14ac:dyDescent="0.2"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</row>
    <row r="612" spans="6:17" x14ac:dyDescent="0.2"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</row>
    <row r="613" spans="6:17" x14ac:dyDescent="0.2"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</row>
    <row r="614" spans="6:17" x14ac:dyDescent="0.2"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</row>
    <row r="615" spans="6:17" x14ac:dyDescent="0.2"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</row>
    <row r="616" spans="6:17" x14ac:dyDescent="0.2"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</row>
    <row r="617" spans="6:17" x14ac:dyDescent="0.2"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</row>
    <row r="618" spans="6:17" x14ac:dyDescent="0.2"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</row>
    <row r="619" spans="6:17" x14ac:dyDescent="0.2"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</row>
    <row r="620" spans="6:17" x14ac:dyDescent="0.2"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</row>
    <row r="621" spans="6:17" x14ac:dyDescent="0.2"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</row>
    <row r="622" spans="6:17" x14ac:dyDescent="0.2"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</row>
    <row r="623" spans="6:17" x14ac:dyDescent="0.2"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</row>
    <row r="624" spans="6:17" x14ac:dyDescent="0.2"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</row>
    <row r="625" spans="6:17" x14ac:dyDescent="0.2"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</row>
    <row r="626" spans="6:17" x14ac:dyDescent="0.2"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</row>
    <row r="627" spans="6:17" x14ac:dyDescent="0.2"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</row>
    <row r="628" spans="6:17" x14ac:dyDescent="0.2"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</row>
    <row r="629" spans="6:17" x14ac:dyDescent="0.2"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</row>
    <row r="630" spans="6:17" x14ac:dyDescent="0.2"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</row>
    <row r="631" spans="6:17" x14ac:dyDescent="0.2"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</row>
    <row r="632" spans="6:17" x14ac:dyDescent="0.2"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</row>
    <row r="633" spans="6:17" x14ac:dyDescent="0.2"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</row>
    <row r="634" spans="6:17" x14ac:dyDescent="0.2"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</row>
    <row r="635" spans="6:17" x14ac:dyDescent="0.2"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</row>
    <row r="636" spans="6:17" x14ac:dyDescent="0.2"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</row>
    <row r="637" spans="6:17" x14ac:dyDescent="0.2"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</row>
    <row r="638" spans="6:17" x14ac:dyDescent="0.2"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</row>
    <row r="639" spans="6:17" x14ac:dyDescent="0.2"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</row>
    <row r="640" spans="6:17" x14ac:dyDescent="0.2"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</row>
    <row r="641" spans="6:17" x14ac:dyDescent="0.2"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</row>
    <row r="642" spans="6:17" x14ac:dyDescent="0.2"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</row>
    <row r="643" spans="6:17" x14ac:dyDescent="0.2"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</row>
    <row r="644" spans="6:17" x14ac:dyDescent="0.2"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</row>
    <row r="645" spans="6:17" x14ac:dyDescent="0.2"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</row>
    <row r="646" spans="6:17" x14ac:dyDescent="0.2"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</row>
    <row r="647" spans="6:17" x14ac:dyDescent="0.2"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</row>
    <row r="648" spans="6:17" x14ac:dyDescent="0.2"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</row>
    <row r="649" spans="6:17" x14ac:dyDescent="0.2"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</row>
    <row r="650" spans="6:17" x14ac:dyDescent="0.2"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</row>
    <row r="651" spans="6:17" x14ac:dyDescent="0.2"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</row>
    <row r="652" spans="6:17" x14ac:dyDescent="0.2"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</row>
    <row r="653" spans="6:17" x14ac:dyDescent="0.2"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</row>
    <row r="654" spans="6:17" x14ac:dyDescent="0.2"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</row>
    <row r="655" spans="6:17" x14ac:dyDescent="0.2"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</row>
    <row r="656" spans="6:17" x14ac:dyDescent="0.2"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</row>
    <row r="657" spans="6:17" x14ac:dyDescent="0.2"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</row>
    <row r="658" spans="6:17" x14ac:dyDescent="0.2"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</row>
    <row r="659" spans="6:17" x14ac:dyDescent="0.2"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</row>
    <row r="660" spans="6:17" x14ac:dyDescent="0.2"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</row>
    <row r="661" spans="6:17" x14ac:dyDescent="0.2"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</row>
    <row r="662" spans="6:17" x14ac:dyDescent="0.2"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</row>
    <row r="663" spans="6:17" x14ac:dyDescent="0.2"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</row>
    <row r="664" spans="6:17" x14ac:dyDescent="0.2"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</row>
    <row r="665" spans="6:17" x14ac:dyDescent="0.2"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</row>
    <row r="666" spans="6:17" x14ac:dyDescent="0.2"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</row>
    <row r="667" spans="6:17" x14ac:dyDescent="0.2"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</row>
    <row r="668" spans="6:17" x14ac:dyDescent="0.2"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</row>
    <row r="669" spans="6:17" x14ac:dyDescent="0.2"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</row>
    <row r="670" spans="6:17" x14ac:dyDescent="0.2"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</row>
    <row r="671" spans="6:17" x14ac:dyDescent="0.2"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</row>
    <row r="672" spans="6:17" x14ac:dyDescent="0.2"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</row>
    <row r="673" spans="6:17" x14ac:dyDescent="0.2"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</row>
    <row r="674" spans="6:17" x14ac:dyDescent="0.2"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</row>
    <row r="675" spans="6:17" x14ac:dyDescent="0.2"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</row>
    <row r="676" spans="6:17" x14ac:dyDescent="0.2"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</row>
    <row r="677" spans="6:17" x14ac:dyDescent="0.2"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</row>
    <row r="678" spans="6:17" x14ac:dyDescent="0.2"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</row>
    <row r="679" spans="6:17" x14ac:dyDescent="0.2"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</row>
    <row r="680" spans="6:17" x14ac:dyDescent="0.2"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</row>
    <row r="681" spans="6:17" x14ac:dyDescent="0.2"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</row>
    <row r="682" spans="6:17" x14ac:dyDescent="0.2"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</row>
    <row r="683" spans="6:17" x14ac:dyDescent="0.2"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</row>
    <row r="684" spans="6:17" x14ac:dyDescent="0.2"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</row>
    <row r="685" spans="6:17" x14ac:dyDescent="0.2"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</row>
    <row r="686" spans="6:17" x14ac:dyDescent="0.2"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</row>
    <row r="687" spans="6:17" x14ac:dyDescent="0.2"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</row>
    <row r="688" spans="6:17" x14ac:dyDescent="0.2"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</row>
    <row r="689" spans="6:17" x14ac:dyDescent="0.2"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</row>
    <row r="690" spans="6:17" x14ac:dyDescent="0.2"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</row>
    <row r="691" spans="6:17" x14ac:dyDescent="0.2"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</row>
    <row r="692" spans="6:17" x14ac:dyDescent="0.2"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</row>
    <row r="693" spans="6:17" x14ac:dyDescent="0.2"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</row>
    <row r="694" spans="6:17" x14ac:dyDescent="0.2"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</row>
    <row r="695" spans="6:17" x14ac:dyDescent="0.2"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</row>
    <row r="696" spans="6:17" x14ac:dyDescent="0.2"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</row>
    <row r="697" spans="6:17" x14ac:dyDescent="0.2"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</row>
    <row r="698" spans="6:17" x14ac:dyDescent="0.2"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</row>
    <row r="699" spans="6:17" x14ac:dyDescent="0.2"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</row>
    <row r="700" spans="6:17" x14ac:dyDescent="0.2"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</row>
    <row r="701" spans="6:17" x14ac:dyDescent="0.2"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</row>
    <row r="702" spans="6:17" x14ac:dyDescent="0.2"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</row>
    <row r="703" spans="6:17" x14ac:dyDescent="0.2"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</row>
    <row r="704" spans="6:17" x14ac:dyDescent="0.2"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</row>
    <row r="705" spans="6:17" x14ac:dyDescent="0.2"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</row>
    <row r="706" spans="6:17" x14ac:dyDescent="0.2"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</row>
    <row r="707" spans="6:17" x14ac:dyDescent="0.2"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</row>
    <row r="708" spans="6:17" x14ac:dyDescent="0.2"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</row>
    <row r="709" spans="6:17" x14ac:dyDescent="0.2"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</row>
    <row r="710" spans="6:17" x14ac:dyDescent="0.2"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</row>
    <row r="711" spans="6:17" x14ac:dyDescent="0.2"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</row>
    <row r="712" spans="6:17" x14ac:dyDescent="0.2"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</row>
    <row r="713" spans="6:17" x14ac:dyDescent="0.2"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</row>
    <row r="714" spans="6:17" x14ac:dyDescent="0.2"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</row>
    <row r="715" spans="6:17" x14ac:dyDescent="0.2"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</row>
    <row r="716" spans="6:17" x14ac:dyDescent="0.2"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</row>
    <row r="717" spans="6:17" x14ac:dyDescent="0.2"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</row>
    <row r="718" spans="6:17" x14ac:dyDescent="0.2"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</row>
    <row r="719" spans="6:17" x14ac:dyDescent="0.2"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</row>
    <row r="720" spans="6:17" x14ac:dyDescent="0.2"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</row>
    <row r="721" spans="6:17" x14ac:dyDescent="0.2"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</row>
    <row r="722" spans="6:17" x14ac:dyDescent="0.2"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</row>
    <row r="723" spans="6:17" x14ac:dyDescent="0.2"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</row>
    <row r="724" spans="6:17" x14ac:dyDescent="0.2"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</row>
    <row r="725" spans="6:17" x14ac:dyDescent="0.2"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</row>
    <row r="726" spans="6:17" x14ac:dyDescent="0.2"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</row>
    <row r="727" spans="6:17" x14ac:dyDescent="0.2"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</row>
    <row r="728" spans="6:17" x14ac:dyDescent="0.2"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</row>
    <row r="729" spans="6:17" x14ac:dyDescent="0.2"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</row>
    <row r="730" spans="6:17" x14ac:dyDescent="0.2"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</row>
    <row r="731" spans="6:17" x14ac:dyDescent="0.2"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</row>
    <row r="732" spans="6:17" x14ac:dyDescent="0.2"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</row>
    <row r="733" spans="6:17" x14ac:dyDescent="0.2"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</row>
    <row r="734" spans="6:17" x14ac:dyDescent="0.2"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</row>
    <row r="735" spans="6:17" x14ac:dyDescent="0.2"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</row>
    <row r="736" spans="6:17" x14ac:dyDescent="0.2"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</row>
    <row r="737" spans="6:17" x14ac:dyDescent="0.2"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</row>
    <row r="738" spans="6:17" x14ac:dyDescent="0.2"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</row>
    <row r="739" spans="6:17" x14ac:dyDescent="0.2"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</row>
    <row r="740" spans="6:17" x14ac:dyDescent="0.2"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</row>
    <row r="741" spans="6:17" x14ac:dyDescent="0.2"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</row>
    <row r="742" spans="6:17" x14ac:dyDescent="0.2"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</row>
    <row r="743" spans="6:17" x14ac:dyDescent="0.2"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</row>
    <row r="744" spans="6:17" x14ac:dyDescent="0.2"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</row>
    <row r="745" spans="6:17" x14ac:dyDescent="0.2"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</row>
    <row r="746" spans="6:17" x14ac:dyDescent="0.2"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</row>
    <row r="747" spans="6:17" x14ac:dyDescent="0.2"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</row>
    <row r="748" spans="6:17" x14ac:dyDescent="0.2"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</row>
    <row r="749" spans="6:17" x14ac:dyDescent="0.2"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</row>
    <row r="750" spans="6:17" x14ac:dyDescent="0.2"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</row>
    <row r="751" spans="6:17" x14ac:dyDescent="0.2"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</row>
    <row r="752" spans="6:17" x14ac:dyDescent="0.2"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</row>
    <row r="753" spans="6:17" x14ac:dyDescent="0.2"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</row>
    <row r="754" spans="6:17" x14ac:dyDescent="0.2"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</row>
    <row r="755" spans="6:17" x14ac:dyDescent="0.2"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</row>
    <row r="756" spans="6:17" x14ac:dyDescent="0.2"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</row>
    <row r="757" spans="6:17" x14ac:dyDescent="0.2"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</row>
    <row r="758" spans="6:17" x14ac:dyDescent="0.2"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</row>
    <row r="759" spans="6:17" x14ac:dyDescent="0.2"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</row>
    <row r="760" spans="6:17" x14ac:dyDescent="0.2"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</row>
    <row r="761" spans="6:17" x14ac:dyDescent="0.2"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</row>
    <row r="762" spans="6:17" x14ac:dyDescent="0.2"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</row>
    <row r="763" spans="6:17" x14ac:dyDescent="0.2"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</row>
    <row r="764" spans="6:17" x14ac:dyDescent="0.2"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</row>
    <row r="765" spans="6:17" x14ac:dyDescent="0.2"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</row>
    <row r="766" spans="6:17" x14ac:dyDescent="0.2"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</row>
    <row r="767" spans="6:17" x14ac:dyDescent="0.2"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</row>
    <row r="768" spans="6:17" x14ac:dyDescent="0.2"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</row>
    <row r="769" spans="6:17" x14ac:dyDescent="0.2"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</row>
    <row r="770" spans="6:17" x14ac:dyDescent="0.2"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</row>
    <row r="771" spans="6:17" x14ac:dyDescent="0.2"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</row>
    <row r="772" spans="6:17" x14ac:dyDescent="0.2"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</row>
    <row r="773" spans="6:17" x14ac:dyDescent="0.2"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</row>
    <row r="774" spans="6:17" x14ac:dyDescent="0.2"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</row>
    <row r="775" spans="6:17" x14ac:dyDescent="0.2"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</row>
    <row r="776" spans="6:17" x14ac:dyDescent="0.2"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</row>
    <row r="777" spans="6:17" x14ac:dyDescent="0.2"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</row>
    <row r="778" spans="6:17" x14ac:dyDescent="0.2"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</row>
    <row r="779" spans="6:17" x14ac:dyDescent="0.2"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</row>
    <row r="780" spans="6:17" x14ac:dyDescent="0.2"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</row>
    <row r="781" spans="6:17" x14ac:dyDescent="0.2"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</row>
    <row r="782" spans="6:17" x14ac:dyDescent="0.2"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</row>
    <row r="783" spans="6:17" x14ac:dyDescent="0.2"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</row>
    <row r="784" spans="6:17" x14ac:dyDescent="0.2"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</row>
    <row r="785" spans="6:17" x14ac:dyDescent="0.2"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</row>
    <row r="786" spans="6:17" x14ac:dyDescent="0.2"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</row>
    <row r="787" spans="6:17" x14ac:dyDescent="0.2"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</row>
    <row r="788" spans="6:17" x14ac:dyDescent="0.2"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</row>
    <row r="789" spans="6:17" x14ac:dyDescent="0.2"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</row>
    <row r="790" spans="6:17" x14ac:dyDescent="0.2"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</row>
    <row r="791" spans="6:17" x14ac:dyDescent="0.2"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</row>
    <row r="792" spans="6:17" x14ac:dyDescent="0.2"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</row>
    <row r="793" spans="6:17" x14ac:dyDescent="0.2"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</row>
    <row r="794" spans="6:17" x14ac:dyDescent="0.2"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</row>
    <row r="795" spans="6:17" x14ac:dyDescent="0.2"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</row>
    <row r="796" spans="6:17" x14ac:dyDescent="0.2"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</row>
    <row r="797" spans="6:17" x14ac:dyDescent="0.2"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</row>
    <row r="798" spans="6:17" x14ac:dyDescent="0.2"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</row>
    <row r="799" spans="6:17" x14ac:dyDescent="0.2"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</row>
    <row r="800" spans="6:17" x14ac:dyDescent="0.2"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</row>
    <row r="801" spans="6:17" x14ac:dyDescent="0.2"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</row>
    <row r="802" spans="6:17" x14ac:dyDescent="0.2"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</row>
    <row r="803" spans="6:17" x14ac:dyDescent="0.2"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</row>
    <row r="804" spans="6:17" x14ac:dyDescent="0.2"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</row>
    <row r="805" spans="6:17" x14ac:dyDescent="0.2"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</row>
    <row r="806" spans="6:17" x14ac:dyDescent="0.2"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</row>
    <row r="807" spans="6:17" x14ac:dyDescent="0.2"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</row>
    <row r="808" spans="6:17" x14ac:dyDescent="0.2"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</row>
    <row r="809" spans="6:17" x14ac:dyDescent="0.2"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</row>
    <row r="810" spans="6:17" x14ac:dyDescent="0.2"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</row>
    <row r="811" spans="6:17" x14ac:dyDescent="0.2"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</row>
    <row r="812" spans="6:17" x14ac:dyDescent="0.2"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</row>
    <row r="813" spans="6:17" x14ac:dyDescent="0.2"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</row>
    <row r="814" spans="6:17" x14ac:dyDescent="0.2"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</row>
    <row r="815" spans="6:17" x14ac:dyDescent="0.2"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</row>
    <row r="816" spans="6:17" x14ac:dyDescent="0.2"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</row>
    <row r="817" spans="6:17" x14ac:dyDescent="0.2"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</row>
    <row r="818" spans="6:17" x14ac:dyDescent="0.2"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</row>
    <row r="819" spans="6:17" x14ac:dyDescent="0.2"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</row>
    <row r="820" spans="6:17" x14ac:dyDescent="0.2"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</row>
    <row r="821" spans="6:17" x14ac:dyDescent="0.2"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</row>
    <row r="822" spans="6:17" x14ac:dyDescent="0.2"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</row>
    <row r="823" spans="6:17" x14ac:dyDescent="0.2"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</row>
    <row r="824" spans="6:17" x14ac:dyDescent="0.2"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</row>
    <row r="825" spans="6:17" x14ac:dyDescent="0.2"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</row>
    <row r="826" spans="6:17" x14ac:dyDescent="0.2"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</row>
    <row r="827" spans="6:17" x14ac:dyDescent="0.2"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</row>
    <row r="828" spans="6:17" x14ac:dyDescent="0.2"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</row>
    <row r="829" spans="6:17" x14ac:dyDescent="0.2"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</row>
    <row r="830" spans="6:17" x14ac:dyDescent="0.2"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</row>
    <row r="831" spans="6:17" x14ac:dyDescent="0.2"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</row>
    <row r="832" spans="6:17" x14ac:dyDescent="0.2"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</row>
    <row r="833" spans="6:17" x14ac:dyDescent="0.2"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</row>
    <row r="834" spans="6:17" x14ac:dyDescent="0.2"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</row>
    <row r="835" spans="6:17" x14ac:dyDescent="0.2"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</row>
    <row r="836" spans="6:17" x14ac:dyDescent="0.2"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</row>
    <row r="837" spans="6:17" x14ac:dyDescent="0.2"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</row>
    <row r="838" spans="6:17" x14ac:dyDescent="0.2"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</row>
    <row r="839" spans="6:17" x14ac:dyDescent="0.2"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</row>
    <row r="840" spans="6:17" x14ac:dyDescent="0.2"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</row>
    <row r="841" spans="6:17" x14ac:dyDescent="0.2"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</row>
    <row r="842" spans="6:17" x14ac:dyDescent="0.2"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</row>
    <row r="843" spans="6:17" x14ac:dyDescent="0.2"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</row>
    <row r="844" spans="6:17" x14ac:dyDescent="0.2"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</row>
    <row r="845" spans="6:17" x14ac:dyDescent="0.2"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</row>
    <row r="846" spans="6:17" x14ac:dyDescent="0.2"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</row>
    <row r="847" spans="6:17" x14ac:dyDescent="0.2"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</row>
    <row r="848" spans="6:17" x14ac:dyDescent="0.2"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</row>
    <row r="849" spans="6:17" x14ac:dyDescent="0.2"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</row>
    <row r="850" spans="6:17" x14ac:dyDescent="0.2"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</row>
    <row r="851" spans="6:17" x14ac:dyDescent="0.2"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</row>
    <row r="852" spans="6:17" x14ac:dyDescent="0.2"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</row>
    <row r="853" spans="6:17" x14ac:dyDescent="0.2"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</row>
    <row r="854" spans="6:17" x14ac:dyDescent="0.2"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</row>
    <row r="855" spans="6:17" x14ac:dyDescent="0.2"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</row>
    <row r="856" spans="6:17" x14ac:dyDescent="0.2"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</row>
    <row r="857" spans="6:17" x14ac:dyDescent="0.2"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</row>
    <row r="858" spans="6:17" x14ac:dyDescent="0.2"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</row>
    <row r="859" spans="6:17" x14ac:dyDescent="0.2"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</row>
    <row r="860" spans="6:17" x14ac:dyDescent="0.2"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</row>
    <row r="861" spans="6:17" x14ac:dyDescent="0.2"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</row>
    <row r="862" spans="6:17" x14ac:dyDescent="0.2"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</row>
    <row r="863" spans="6:17" x14ac:dyDescent="0.2"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</row>
    <row r="864" spans="6:17" x14ac:dyDescent="0.2"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</row>
    <row r="865" spans="6:17" x14ac:dyDescent="0.2"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</row>
    <row r="866" spans="6:17" x14ac:dyDescent="0.2"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</row>
    <row r="867" spans="6:17" x14ac:dyDescent="0.2"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</row>
    <row r="868" spans="6:17" x14ac:dyDescent="0.2"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</row>
    <row r="869" spans="6:17" x14ac:dyDescent="0.2"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</row>
    <row r="870" spans="6:17" x14ac:dyDescent="0.2"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</row>
    <row r="871" spans="6:17" x14ac:dyDescent="0.2"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</row>
    <row r="872" spans="6:17" x14ac:dyDescent="0.2"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</row>
    <row r="873" spans="6:17" x14ac:dyDescent="0.2"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</row>
    <row r="874" spans="6:17" x14ac:dyDescent="0.2"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</row>
    <row r="875" spans="6:17" x14ac:dyDescent="0.2"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</row>
    <row r="876" spans="6:17" x14ac:dyDescent="0.2"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</row>
    <row r="877" spans="6:17" x14ac:dyDescent="0.2"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</row>
    <row r="878" spans="6:17" x14ac:dyDescent="0.2"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</row>
    <row r="879" spans="6:17" x14ac:dyDescent="0.2"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</row>
    <row r="880" spans="6:17" x14ac:dyDescent="0.2"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</row>
    <row r="881" spans="6:17" x14ac:dyDescent="0.2"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</row>
    <row r="882" spans="6:17" x14ac:dyDescent="0.2"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</row>
    <row r="883" spans="6:17" x14ac:dyDescent="0.2"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</row>
    <row r="884" spans="6:17" x14ac:dyDescent="0.2"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</row>
    <row r="885" spans="6:17" x14ac:dyDescent="0.2"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</row>
    <row r="886" spans="6:17" x14ac:dyDescent="0.2"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</row>
    <row r="887" spans="6:17" x14ac:dyDescent="0.2"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</row>
    <row r="888" spans="6:17" x14ac:dyDescent="0.2"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</row>
    <row r="889" spans="6:17" x14ac:dyDescent="0.2"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</row>
    <row r="890" spans="6:17" x14ac:dyDescent="0.2"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</row>
    <row r="891" spans="6:17" x14ac:dyDescent="0.2"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</row>
    <row r="892" spans="6:17" x14ac:dyDescent="0.2"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</row>
    <row r="893" spans="6:17" x14ac:dyDescent="0.2"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</row>
    <row r="894" spans="6:17" x14ac:dyDescent="0.2"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</row>
    <row r="895" spans="6:17" x14ac:dyDescent="0.2"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</row>
    <row r="896" spans="6:17" x14ac:dyDescent="0.2"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</row>
    <row r="897" spans="6:17" x14ac:dyDescent="0.2"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</row>
    <row r="898" spans="6:17" x14ac:dyDescent="0.2"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</row>
    <row r="899" spans="6:17" x14ac:dyDescent="0.2"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</row>
    <row r="900" spans="6:17" x14ac:dyDescent="0.2"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</row>
    <row r="901" spans="6:17" x14ac:dyDescent="0.2"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</row>
    <row r="902" spans="6:17" x14ac:dyDescent="0.2"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</row>
    <row r="903" spans="6:17" x14ac:dyDescent="0.2"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</row>
    <row r="904" spans="6:17" x14ac:dyDescent="0.2"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</row>
    <row r="905" spans="6:17" x14ac:dyDescent="0.2"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</row>
    <row r="906" spans="6:17" x14ac:dyDescent="0.2"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</row>
    <row r="907" spans="6:17" x14ac:dyDescent="0.2"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</row>
    <row r="908" spans="6:17" x14ac:dyDescent="0.2"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</row>
    <row r="909" spans="6:17" x14ac:dyDescent="0.2"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</row>
    <row r="910" spans="6:17" x14ac:dyDescent="0.2"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</row>
    <row r="911" spans="6:17" x14ac:dyDescent="0.2"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</row>
    <row r="912" spans="6:17" x14ac:dyDescent="0.2"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</row>
    <row r="913" spans="6:17" x14ac:dyDescent="0.2"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</row>
    <row r="914" spans="6:17" x14ac:dyDescent="0.2"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</row>
    <row r="915" spans="6:17" x14ac:dyDescent="0.2"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</row>
    <row r="916" spans="6:17" x14ac:dyDescent="0.2"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</row>
    <row r="917" spans="6:17" x14ac:dyDescent="0.2"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</row>
    <row r="918" spans="6:17" x14ac:dyDescent="0.2"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</row>
    <row r="919" spans="6:17" x14ac:dyDescent="0.2"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</row>
    <row r="920" spans="6:17" x14ac:dyDescent="0.2"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</row>
    <row r="921" spans="6:17" x14ac:dyDescent="0.2"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</row>
    <row r="922" spans="6:17" x14ac:dyDescent="0.2"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</row>
    <row r="923" spans="6:17" x14ac:dyDescent="0.2"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</row>
    <row r="924" spans="6:17" x14ac:dyDescent="0.2"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</row>
    <row r="925" spans="6:17" x14ac:dyDescent="0.2"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</row>
    <row r="926" spans="6:17" x14ac:dyDescent="0.2"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</row>
    <row r="927" spans="6:17" x14ac:dyDescent="0.2"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</row>
    <row r="928" spans="6:17" x14ac:dyDescent="0.2"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</row>
    <row r="929" spans="6:17" x14ac:dyDescent="0.2"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</row>
    <row r="930" spans="6:17" x14ac:dyDescent="0.2"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</row>
    <row r="931" spans="6:17" x14ac:dyDescent="0.2"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</row>
    <row r="932" spans="6:17" x14ac:dyDescent="0.2"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</row>
    <row r="933" spans="6:17" x14ac:dyDescent="0.2"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</row>
    <row r="934" spans="6:17" x14ac:dyDescent="0.2"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</row>
    <row r="935" spans="6:17" x14ac:dyDescent="0.2"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</row>
    <row r="936" spans="6:17" x14ac:dyDescent="0.2"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</row>
    <row r="937" spans="6:17" x14ac:dyDescent="0.2"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</row>
    <row r="938" spans="6:17" x14ac:dyDescent="0.2"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</row>
    <row r="939" spans="6:17" x14ac:dyDescent="0.2"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</row>
    <row r="940" spans="6:17" x14ac:dyDescent="0.2"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</row>
    <row r="941" spans="6:17" x14ac:dyDescent="0.2"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</row>
    <row r="942" spans="6:17" x14ac:dyDescent="0.2"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</row>
    <row r="943" spans="6:17" x14ac:dyDescent="0.2"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</row>
    <row r="944" spans="6:17" x14ac:dyDescent="0.2"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</row>
    <row r="945" spans="6:17" x14ac:dyDescent="0.2"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</row>
    <row r="946" spans="6:17" x14ac:dyDescent="0.2"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</row>
    <row r="947" spans="6:17" x14ac:dyDescent="0.2"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</row>
    <row r="948" spans="6:17" x14ac:dyDescent="0.2"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</row>
    <row r="949" spans="6:17" x14ac:dyDescent="0.2"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</row>
    <row r="950" spans="6:17" x14ac:dyDescent="0.2"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</row>
    <row r="951" spans="6:17" x14ac:dyDescent="0.2"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</row>
    <row r="952" spans="6:17" x14ac:dyDescent="0.2"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</row>
    <row r="953" spans="6:17" x14ac:dyDescent="0.2"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</row>
    <row r="954" spans="6:17" x14ac:dyDescent="0.2"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</row>
    <row r="955" spans="6:17" x14ac:dyDescent="0.2"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</row>
    <row r="956" spans="6:17" x14ac:dyDescent="0.2"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</row>
    <row r="957" spans="6:17" x14ac:dyDescent="0.2"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</row>
    <row r="958" spans="6:17" x14ac:dyDescent="0.2"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</row>
    <row r="959" spans="6:17" x14ac:dyDescent="0.2"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</row>
    <row r="960" spans="6:17" x14ac:dyDescent="0.2"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</row>
    <row r="961" spans="6:17" x14ac:dyDescent="0.2"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</row>
    <row r="962" spans="6:17" x14ac:dyDescent="0.2"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</row>
    <row r="963" spans="6:17" x14ac:dyDescent="0.2"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</row>
    <row r="964" spans="6:17" x14ac:dyDescent="0.2"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</row>
    <row r="965" spans="6:17" x14ac:dyDescent="0.2"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</row>
    <row r="966" spans="6:17" x14ac:dyDescent="0.2"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</row>
    <row r="967" spans="6:17" x14ac:dyDescent="0.2"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</row>
    <row r="968" spans="6:17" x14ac:dyDescent="0.2"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</row>
    <row r="969" spans="6:17" x14ac:dyDescent="0.2"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</row>
    <row r="970" spans="6:17" x14ac:dyDescent="0.2"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</row>
    <row r="971" spans="6:17" x14ac:dyDescent="0.2"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</row>
    <row r="972" spans="6:17" x14ac:dyDescent="0.2"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</row>
    <row r="973" spans="6:17" x14ac:dyDescent="0.2"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</row>
    <row r="974" spans="6:17" x14ac:dyDescent="0.2"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</row>
    <row r="975" spans="6:17" x14ac:dyDescent="0.2"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</row>
    <row r="976" spans="6:17" x14ac:dyDescent="0.2"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</row>
    <row r="977" spans="6:17" x14ac:dyDescent="0.2"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</row>
    <row r="978" spans="6:17" x14ac:dyDescent="0.2"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</row>
    <row r="979" spans="6:17" x14ac:dyDescent="0.2"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</row>
    <row r="980" spans="6:17" x14ac:dyDescent="0.2"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</row>
    <row r="981" spans="6:17" x14ac:dyDescent="0.2"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</row>
    <row r="982" spans="6:17" x14ac:dyDescent="0.2"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</row>
    <row r="983" spans="6:17" x14ac:dyDescent="0.2"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</row>
    <row r="984" spans="6:17" x14ac:dyDescent="0.2"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</row>
    <row r="985" spans="6:17" x14ac:dyDescent="0.2"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</row>
    <row r="986" spans="6:17" x14ac:dyDescent="0.2"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</row>
    <row r="987" spans="6:17" x14ac:dyDescent="0.2"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</row>
    <row r="988" spans="6:17" x14ac:dyDescent="0.2"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</row>
    <row r="989" spans="6:17" x14ac:dyDescent="0.2"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</row>
    <row r="990" spans="6:17" x14ac:dyDescent="0.2"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</row>
    <row r="991" spans="6:17" x14ac:dyDescent="0.2"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</row>
    <row r="992" spans="6:17" x14ac:dyDescent="0.2"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</row>
    <row r="993" spans="6:17" x14ac:dyDescent="0.2"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</row>
    <row r="994" spans="6:17" x14ac:dyDescent="0.2"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</row>
    <row r="995" spans="6:17" x14ac:dyDescent="0.2"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</row>
    <row r="996" spans="6:17" x14ac:dyDescent="0.2"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</row>
    <row r="997" spans="6:17" x14ac:dyDescent="0.2"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</row>
    <row r="998" spans="6:17" x14ac:dyDescent="0.2"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</row>
    <row r="999" spans="6:17" x14ac:dyDescent="0.2"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</row>
    <row r="1000" spans="6:17" x14ac:dyDescent="0.2"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</row>
    <row r="1001" spans="6:17" x14ac:dyDescent="0.2">
      <c r="F1001" s="605"/>
      <c r="G1001" s="605"/>
      <c r="H1001" s="605"/>
      <c r="I1001" s="605"/>
      <c r="J1001" s="605"/>
      <c r="K1001" s="605"/>
      <c r="L1001" s="605"/>
      <c r="M1001" s="605"/>
      <c r="N1001" s="605"/>
      <c r="O1001" s="605"/>
      <c r="P1001" s="605"/>
      <c r="Q1001" s="605"/>
    </row>
    <row r="1002" spans="6:17" x14ac:dyDescent="0.2">
      <c r="F1002" s="605"/>
      <c r="G1002" s="605"/>
      <c r="H1002" s="605"/>
      <c r="I1002" s="605"/>
      <c r="J1002" s="605"/>
      <c r="K1002" s="605"/>
      <c r="L1002" s="605"/>
      <c r="M1002" s="605"/>
      <c r="N1002" s="605"/>
      <c r="O1002" s="605"/>
      <c r="P1002" s="605"/>
      <c r="Q1002" s="605"/>
    </row>
    <row r="1003" spans="6:17" x14ac:dyDescent="0.2">
      <c r="F1003" s="605"/>
      <c r="G1003" s="605"/>
      <c r="H1003" s="605"/>
      <c r="I1003" s="605"/>
      <c r="J1003" s="605"/>
      <c r="K1003" s="605"/>
      <c r="L1003" s="605"/>
      <c r="M1003" s="605"/>
      <c r="N1003" s="605"/>
      <c r="O1003" s="605"/>
      <c r="P1003" s="605"/>
      <c r="Q1003" s="605"/>
    </row>
    <row r="1004" spans="6:17" x14ac:dyDescent="0.2">
      <c r="F1004" s="605"/>
      <c r="G1004" s="605"/>
      <c r="H1004" s="605"/>
      <c r="I1004" s="605"/>
      <c r="J1004" s="605"/>
      <c r="K1004" s="605"/>
      <c r="L1004" s="605"/>
      <c r="M1004" s="605"/>
      <c r="N1004" s="605"/>
      <c r="O1004" s="605"/>
      <c r="P1004" s="605"/>
      <c r="Q1004" s="605"/>
    </row>
    <row r="1005" spans="6:17" x14ac:dyDescent="0.2">
      <c r="F1005" s="605"/>
      <c r="G1005" s="605"/>
      <c r="H1005" s="605"/>
      <c r="I1005" s="605"/>
      <c r="J1005" s="605"/>
      <c r="K1005" s="605"/>
      <c r="L1005" s="605"/>
      <c r="M1005" s="605"/>
      <c r="N1005" s="605"/>
      <c r="O1005" s="605"/>
      <c r="P1005" s="605"/>
      <c r="Q1005" s="605"/>
    </row>
    <row r="1006" spans="6:17" x14ac:dyDescent="0.2">
      <c r="F1006" s="605"/>
      <c r="G1006" s="605"/>
      <c r="H1006" s="605"/>
      <c r="I1006" s="605"/>
      <c r="J1006" s="605"/>
      <c r="K1006" s="605"/>
      <c r="L1006" s="605"/>
      <c r="M1006" s="605"/>
      <c r="N1006" s="605"/>
      <c r="O1006" s="605"/>
      <c r="P1006" s="605"/>
      <c r="Q1006" s="605"/>
    </row>
    <row r="1007" spans="6:17" x14ac:dyDescent="0.2"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</row>
    <row r="1008" spans="6:17" x14ac:dyDescent="0.2">
      <c r="F1008" s="605"/>
      <c r="G1008" s="605"/>
      <c r="H1008" s="605"/>
      <c r="I1008" s="605"/>
      <c r="J1008" s="605"/>
      <c r="K1008" s="605"/>
      <c r="L1008" s="605"/>
      <c r="M1008" s="605"/>
      <c r="N1008" s="605"/>
      <c r="O1008" s="605"/>
      <c r="P1008" s="605"/>
      <c r="Q1008" s="605"/>
    </row>
    <row r="1009" spans="6:17" x14ac:dyDescent="0.2">
      <c r="F1009" s="605"/>
      <c r="G1009" s="605"/>
      <c r="H1009" s="605"/>
      <c r="I1009" s="605"/>
      <c r="J1009" s="605"/>
      <c r="K1009" s="605"/>
      <c r="L1009" s="605"/>
      <c r="M1009" s="605"/>
      <c r="N1009" s="605"/>
      <c r="O1009" s="605"/>
      <c r="P1009" s="605"/>
      <c r="Q1009" s="605"/>
    </row>
    <row r="1010" spans="6:17" x14ac:dyDescent="0.2">
      <c r="F1010" s="605"/>
      <c r="G1010" s="605"/>
      <c r="H1010" s="605"/>
      <c r="I1010" s="605"/>
      <c r="J1010" s="605"/>
      <c r="K1010" s="605"/>
      <c r="L1010" s="605"/>
      <c r="M1010" s="605"/>
      <c r="N1010" s="605"/>
      <c r="O1010" s="605"/>
      <c r="P1010" s="605"/>
      <c r="Q1010" s="605"/>
    </row>
    <row r="1011" spans="6:17" x14ac:dyDescent="0.2">
      <c r="F1011" s="605"/>
      <c r="G1011" s="605"/>
      <c r="H1011" s="605"/>
      <c r="I1011" s="605"/>
      <c r="J1011" s="605"/>
      <c r="K1011" s="605"/>
      <c r="L1011" s="605"/>
      <c r="M1011" s="605"/>
      <c r="N1011" s="605"/>
      <c r="O1011" s="605"/>
      <c r="P1011" s="605"/>
      <c r="Q1011" s="605"/>
    </row>
    <row r="1012" spans="6:17" x14ac:dyDescent="0.2">
      <c r="F1012" s="605"/>
      <c r="G1012" s="605"/>
      <c r="H1012" s="605"/>
      <c r="I1012" s="605"/>
      <c r="J1012" s="605"/>
      <c r="K1012" s="605"/>
      <c r="L1012" s="605"/>
      <c r="M1012" s="605"/>
      <c r="N1012" s="605"/>
      <c r="O1012" s="605"/>
      <c r="P1012" s="605"/>
      <c r="Q1012" s="605"/>
    </row>
    <row r="1013" spans="6:17" x14ac:dyDescent="0.2">
      <c r="F1013" s="605"/>
      <c r="G1013" s="605"/>
      <c r="H1013" s="605"/>
      <c r="I1013" s="605"/>
      <c r="J1013" s="605"/>
      <c r="K1013" s="605"/>
      <c r="L1013" s="605"/>
      <c r="M1013" s="605"/>
      <c r="N1013" s="605"/>
      <c r="O1013" s="605"/>
      <c r="P1013" s="605"/>
      <c r="Q1013" s="605"/>
    </row>
    <row r="1014" spans="6:17" x14ac:dyDescent="0.2">
      <c r="F1014" s="605"/>
      <c r="G1014" s="605"/>
      <c r="H1014" s="605"/>
      <c r="I1014" s="605"/>
      <c r="J1014" s="605"/>
      <c r="K1014" s="605"/>
      <c r="L1014" s="605"/>
      <c r="M1014" s="605"/>
      <c r="N1014" s="605"/>
      <c r="O1014" s="605"/>
      <c r="P1014" s="605"/>
      <c r="Q1014" s="605"/>
    </row>
    <row r="1015" spans="6:17" x14ac:dyDescent="0.2">
      <c r="F1015" s="605"/>
      <c r="G1015" s="605"/>
      <c r="H1015" s="605"/>
      <c r="I1015" s="605"/>
      <c r="J1015" s="605"/>
      <c r="K1015" s="605"/>
      <c r="L1015" s="605"/>
      <c r="M1015" s="605"/>
      <c r="N1015" s="605"/>
      <c r="O1015" s="605"/>
      <c r="P1015" s="605"/>
      <c r="Q1015" s="605"/>
    </row>
    <row r="1016" spans="6:17" x14ac:dyDescent="0.2">
      <c r="F1016" s="605"/>
      <c r="G1016" s="605"/>
      <c r="H1016" s="605"/>
      <c r="I1016" s="605"/>
      <c r="J1016" s="605"/>
      <c r="K1016" s="605"/>
      <c r="L1016" s="605"/>
      <c r="M1016" s="605"/>
      <c r="N1016" s="605"/>
      <c r="O1016" s="605"/>
      <c r="P1016" s="605"/>
      <c r="Q1016" s="605"/>
    </row>
    <row r="1017" spans="6:17" x14ac:dyDescent="0.2">
      <c r="F1017" s="605"/>
      <c r="G1017" s="605"/>
      <c r="H1017" s="605"/>
      <c r="I1017" s="605"/>
      <c r="J1017" s="605"/>
      <c r="K1017" s="605"/>
      <c r="L1017" s="605"/>
      <c r="M1017" s="605"/>
      <c r="N1017" s="605"/>
      <c r="O1017" s="605"/>
      <c r="P1017" s="605"/>
      <c r="Q1017" s="605"/>
    </row>
    <row r="1018" spans="6:17" x14ac:dyDescent="0.2">
      <c r="F1018" s="605"/>
      <c r="G1018" s="605"/>
      <c r="H1018" s="605"/>
      <c r="I1018" s="605"/>
      <c r="J1018" s="605"/>
      <c r="K1018" s="605"/>
      <c r="L1018" s="605"/>
      <c r="M1018" s="605"/>
      <c r="N1018" s="605"/>
      <c r="O1018" s="605"/>
      <c r="P1018" s="605"/>
      <c r="Q1018" s="605"/>
    </row>
    <row r="1019" spans="6:17" x14ac:dyDescent="0.2">
      <c r="F1019" s="605"/>
      <c r="G1019" s="605"/>
      <c r="H1019" s="605"/>
      <c r="I1019" s="605"/>
      <c r="J1019" s="605"/>
      <c r="K1019" s="605"/>
      <c r="L1019" s="605"/>
      <c r="M1019" s="605"/>
      <c r="N1019" s="605"/>
      <c r="O1019" s="605"/>
      <c r="P1019" s="605"/>
      <c r="Q1019" s="605"/>
    </row>
    <row r="1020" spans="6:17" x14ac:dyDescent="0.2">
      <c r="F1020" s="605"/>
      <c r="G1020" s="605"/>
      <c r="H1020" s="605"/>
      <c r="I1020" s="605"/>
      <c r="J1020" s="605"/>
      <c r="K1020" s="605"/>
      <c r="L1020" s="605"/>
      <c r="M1020" s="605"/>
      <c r="N1020" s="605"/>
      <c r="O1020" s="605"/>
      <c r="P1020" s="605"/>
      <c r="Q1020" s="605"/>
    </row>
    <row r="1021" spans="6:17" x14ac:dyDescent="0.2">
      <c r="F1021" s="605"/>
      <c r="G1021" s="605"/>
      <c r="H1021" s="605"/>
      <c r="I1021" s="605"/>
      <c r="J1021" s="605"/>
      <c r="K1021" s="605"/>
      <c r="L1021" s="605"/>
      <c r="M1021" s="605"/>
      <c r="N1021" s="605"/>
      <c r="O1021" s="605"/>
      <c r="P1021" s="605"/>
      <c r="Q1021" s="605"/>
    </row>
    <row r="1022" spans="6:17" x14ac:dyDescent="0.2">
      <c r="F1022" s="605"/>
      <c r="G1022" s="605"/>
      <c r="H1022" s="605"/>
      <c r="I1022" s="605"/>
      <c r="J1022" s="605"/>
      <c r="K1022" s="605"/>
      <c r="L1022" s="605"/>
      <c r="M1022" s="605"/>
      <c r="N1022" s="605"/>
      <c r="O1022" s="605"/>
      <c r="P1022" s="605"/>
      <c r="Q1022" s="605"/>
    </row>
    <row r="1023" spans="6:17" x14ac:dyDescent="0.2">
      <c r="F1023" s="605"/>
      <c r="G1023" s="605"/>
      <c r="H1023" s="605"/>
      <c r="I1023" s="605"/>
      <c r="J1023" s="605"/>
      <c r="K1023" s="605"/>
      <c r="L1023" s="605"/>
      <c r="M1023" s="605"/>
      <c r="N1023" s="605"/>
      <c r="O1023" s="605"/>
      <c r="P1023" s="605"/>
      <c r="Q1023" s="605"/>
    </row>
    <row r="1024" spans="6:17" x14ac:dyDescent="0.2">
      <c r="F1024" s="605"/>
      <c r="G1024" s="605"/>
      <c r="H1024" s="605"/>
      <c r="I1024" s="605"/>
      <c r="J1024" s="605"/>
      <c r="K1024" s="605"/>
      <c r="L1024" s="605"/>
      <c r="M1024" s="605"/>
      <c r="N1024" s="605"/>
      <c r="O1024" s="605"/>
      <c r="P1024" s="605"/>
      <c r="Q1024" s="605"/>
    </row>
    <row r="1025" spans="6:17" x14ac:dyDescent="0.2">
      <c r="F1025" s="605"/>
      <c r="G1025" s="605"/>
      <c r="H1025" s="605"/>
      <c r="I1025" s="605"/>
      <c r="J1025" s="605"/>
      <c r="K1025" s="605"/>
      <c r="L1025" s="605"/>
      <c r="M1025" s="605"/>
      <c r="N1025" s="605"/>
      <c r="O1025" s="605"/>
      <c r="P1025" s="605"/>
      <c r="Q1025" s="605"/>
    </row>
    <row r="1026" spans="6:17" x14ac:dyDescent="0.2">
      <c r="F1026" s="605"/>
      <c r="G1026" s="605"/>
      <c r="H1026" s="605"/>
      <c r="I1026" s="605"/>
      <c r="J1026" s="605"/>
      <c r="K1026" s="605"/>
      <c r="L1026" s="605"/>
      <c r="M1026" s="605"/>
      <c r="N1026" s="605"/>
      <c r="O1026" s="605"/>
      <c r="P1026" s="605"/>
      <c r="Q1026" s="605"/>
    </row>
    <row r="1027" spans="6:17" x14ac:dyDescent="0.2">
      <c r="F1027" s="605"/>
      <c r="G1027" s="605"/>
      <c r="H1027" s="605"/>
      <c r="I1027" s="605"/>
      <c r="J1027" s="605"/>
      <c r="K1027" s="605"/>
      <c r="L1027" s="605"/>
      <c r="M1027" s="605"/>
      <c r="N1027" s="605"/>
      <c r="O1027" s="605"/>
      <c r="P1027" s="605"/>
      <c r="Q1027" s="605"/>
    </row>
    <row r="1028" spans="6:17" x14ac:dyDescent="0.2">
      <c r="F1028" s="605"/>
      <c r="G1028" s="605"/>
      <c r="H1028" s="605"/>
      <c r="I1028" s="605"/>
      <c r="J1028" s="605"/>
      <c r="K1028" s="605"/>
      <c r="L1028" s="605"/>
      <c r="M1028" s="605"/>
      <c r="N1028" s="605"/>
      <c r="O1028" s="605"/>
      <c r="P1028" s="605"/>
      <c r="Q1028" s="605"/>
    </row>
    <row r="1029" spans="6:17" x14ac:dyDescent="0.2">
      <c r="F1029" s="605"/>
      <c r="G1029" s="605"/>
      <c r="H1029" s="605"/>
      <c r="I1029" s="605"/>
      <c r="J1029" s="605"/>
      <c r="K1029" s="605"/>
      <c r="L1029" s="605"/>
      <c r="M1029" s="605"/>
      <c r="N1029" s="605"/>
      <c r="O1029" s="605"/>
      <c r="P1029" s="605"/>
      <c r="Q1029" s="605"/>
    </row>
    <row r="1030" spans="6:17" x14ac:dyDescent="0.2">
      <c r="F1030" s="605"/>
      <c r="G1030" s="605"/>
      <c r="H1030" s="605"/>
      <c r="I1030" s="605"/>
      <c r="J1030" s="605"/>
      <c r="K1030" s="605"/>
      <c r="L1030" s="605"/>
      <c r="M1030" s="605"/>
      <c r="N1030" s="605"/>
      <c r="O1030" s="605"/>
      <c r="P1030" s="605"/>
      <c r="Q1030" s="605"/>
    </row>
    <row r="1031" spans="6:17" x14ac:dyDescent="0.2">
      <c r="F1031" s="605"/>
      <c r="G1031" s="605"/>
      <c r="H1031" s="605"/>
      <c r="I1031" s="605"/>
      <c r="J1031" s="605"/>
      <c r="K1031" s="605"/>
      <c r="L1031" s="605"/>
      <c r="M1031" s="605"/>
      <c r="N1031" s="605"/>
      <c r="O1031" s="605"/>
      <c r="P1031" s="605"/>
      <c r="Q1031" s="605"/>
    </row>
    <row r="1032" spans="6:17" x14ac:dyDescent="0.2">
      <c r="F1032" s="605"/>
      <c r="G1032" s="605"/>
      <c r="H1032" s="605"/>
      <c r="I1032" s="605"/>
      <c r="J1032" s="605"/>
      <c r="K1032" s="605"/>
      <c r="L1032" s="605"/>
      <c r="M1032" s="605"/>
      <c r="N1032" s="605"/>
      <c r="O1032" s="605"/>
      <c r="P1032" s="605"/>
      <c r="Q1032" s="605"/>
    </row>
    <row r="1033" spans="6:17" x14ac:dyDescent="0.2">
      <c r="F1033" s="605"/>
      <c r="G1033" s="605"/>
      <c r="H1033" s="605"/>
      <c r="I1033" s="605"/>
      <c r="J1033" s="605"/>
      <c r="K1033" s="605"/>
      <c r="L1033" s="605"/>
      <c r="M1033" s="605"/>
      <c r="N1033" s="605"/>
      <c r="O1033" s="605"/>
      <c r="P1033" s="605"/>
      <c r="Q1033" s="605"/>
    </row>
    <row r="1034" spans="6:17" x14ac:dyDescent="0.2">
      <c r="F1034" s="605"/>
      <c r="G1034" s="605"/>
      <c r="H1034" s="605"/>
      <c r="I1034" s="605"/>
      <c r="J1034" s="605"/>
      <c r="K1034" s="605"/>
      <c r="L1034" s="605"/>
      <c r="M1034" s="605"/>
      <c r="N1034" s="605"/>
      <c r="O1034" s="605"/>
      <c r="P1034" s="605"/>
      <c r="Q1034" s="605"/>
    </row>
    <row r="1035" spans="6:17" x14ac:dyDescent="0.2">
      <c r="F1035" s="605"/>
      <c r="G1035" s="605"/>
      <c r="H1035" s="605"/>
      <c r="I1035" s="605"/>
      <c r="J1035" s="605"/>
      <c r="K1035" s="605"/>
      <c r="L1035" s="605"/>
      <c r="M1035" s="605"/>
      <c r="N1035" s="605"/>
      <c r="O1035" s="605"/>
      <c r="P1035" s="605"/>
      <c r="Q1035" s="605"/>
    </row>
    <row r="1036" spans="6:17" x14ac:dyDescent="0.2">
      <c r="F1036" s="605"/>
      <c r="G1036" s="605"/>
      <c r="H1036" s="605"/>
      <c r="I1036" s="605"/>
      <c r="J1036" s="605"/>
      <c r="K1036" s="605"/>
      <c r="L1036" s="605"/>
      <c r="M1036" s="605"/>
      <c r="N1036" s="605"/>
      <c r="O1036" s="605"/>
      <c r="P1036" s="605"/>
      <c r="Q1036" s="605"/>
    </row>
    <row r="1037" spans="6:17" x14ac:dyDescent="0.2">
      <c r="F1037" s="605"/>
      <c r="G1037" s="605"/>
      <c r="H1037" s="605"/>
      <c r="I1037" s="605"/>
      <c r="J1037" s="605"/>
      <c r="K1037" s="605"/>
      <c r="L1037" s="605"/>
      <c r="M1037" s="605"/>
      <c r="N1037" s="605"/>
      <c r="O1037" s="605"/>
      <c r="P1037" s="605"/>
      <c r="Q1037" s="605"/>
    </row>
    <row r="1038" spans="6:17" x14ac:dyDescent="0.2">
      <c r="F1038" s="605"/>
      <c r="G1038" s="605"/>
      <c r="H1038" s="605"/>
      <c r="I1038" s="605"/>
      <c r="J1038" s="605"/>
      <c r="K1038" s="605"/>
      <c r="L1038" s="605"/>
      <c r="M1038" s="605"/>
      <c r="N1038" s="605"/>
      <c r="O1038" s="605"/>
      <c r="P1038" s="605"/>
      <c r="Q1038" s="605"/>
    </row>
    <row r="1039" spans="6:17" x14ac:dyDescent="0.2">
      <c r="F1039" s="605"/>
      <c r="G1039" s="605"/>
      <c r="H1039" s="605"/>
      <c r="I1039" s="605"/>
      <c r="J1039" s="605"/>
      <c r="K1039" s="605"/>
      <c r="L1039" s="605"/>
      <c r="M1039" s="605"/>
      <c r="N1039" s="605"/>
      <c r="O1039" s="605"/>
      <c r="P1039" s="605"/>
      <c r="Q1039" s="605"/>
    </row>
    <row r="1040" spans="6:17" x14ac:dyDescent="0.2">
      <c r="F1040" s="605"/>
      <c r="G1040" s="605"/>
      <c r="H1040" s="605"/>
      <c r="I1040" s="605"/>
      <c r="J1040" s="605"/>
      <c r="K1040" s="605"/>
      <c r="L1040" s="605"/>
      <c r="M1040" s="605"/>
      <c r="N1040" s="605"/>
      <c r="O1040" s="605"/>
      <c r="P1040" s="605"/>
      <c r="Q1040" s="605"/>
    </row>
    <row r="1041" spans="6:17" x14ac:dyDescent="0.2">
      <c r="F1041" s="605"/>
      <c r="G1041" s="605"/>
      <c r="H1041" s="605"/>
      <c r="I1041" s="605"/>
      <c r="J1041" s="605"/>
      <c r="K1041" s="605"/>
      <c r="L1041" s="605"/>
      <c r="M1041" s="605"/>
      <c r="N1041" s="605"/>
      <c r="O1041" s="605"/>
      <c r="P1041" s="605"/>
      <c r="Q1041" s="605"/>
    </row>
    <row r="1042" spans="6:17" x14ac:dyDescent="0.2">
      <c r="F1042" s="605"/>
      <c r="G1042" s="605"/>
      <c r="H1042" s="605"/>
      <c r="I1042" s="605"/>
      <c r="J1042" s="605"/>
      <c r="K1042" s="605"/>
      <c r="L1042" s="605"/>
      <c r="M1042" s="605"/>
      <c r="N1042" s="605"/>
      <c r="O1042" s="605"/>
      <c r="P1042" s="605"/>
      <c r="Q1042" s="605"/>
    </row>
    <row r="1043" spans="6:17" x14ac:dyDescent="0.2">
      <c r="F1043" s="605"/>
      <c r="G1043" s="605"/>
      <c r="H1043" s="605"/>
      <c r="I1043" s="605"/>
      <c r="J1043" s="605"/>
      <c r="K1043" s="605"/>
      <c r="L1043" s="605"/>
      <c r="M1043" s="605"/>
      <c r="N1043" s="605"/>
      <c r="O1043" s="605"/>
      <c r="P1043" s="605"/>
      <c r="Q1043" s="605"/>
    </row>
    <row r="1044" spans="6:17" x14ac:dyDescent="0.2">
      <c r="F1044" s="605"/>
      <c r="G1044" s="605"/>
      <c r="H1044" s="605"/>
      <c r="I1044" s="605"/>
      <c r="J1044" s="605"/>
      <c r="K1044" s="605"/>
      <c r="L1044" s="605"/>
      <c r="M1044" s="605"/>
      <c r="N1044" s="605"/>
      <c r="O1044" s="605"/>
      <c r="P1044" s="605"/>
      <c r="Q1044" s="605"/>
    </row>
    <row r="1045" spans="6:17" x14ac:dyDescent="0.2">
      <c r="F1045" s="605"/>
      <c r="G1045" s="605"/>
      <c r="H1045" s="605"/>
      <c r="I1045" s="605"/>
      <c r="J1045" s="605"/>
      <c r="K1045" s="605"/>
      <c r="L1045" s="605"/>
      <c r="M1045" s="605"/>
      <c r="N1045" s="605"/>
      <c r="O1045" s="605"/>
      <c r="P1045" s="605"/>
      <c r="Q1045" s="605"/>
    </row>
    <row r="1046" spans="6:17" x14ac:dyDescent="0.2">
      <c r="F1046" s="605"/>
      <c r="G1046" s="605"/>
      <c r="H1046" s="605"/>
      <c r="I1046" s="605"/>
      <c r="J1046" s="605"/>
      <c r="K1046" s="605"/>
      <c r="L1046" s="605"/>
      <c r="M1046" s="605"/>
      <c r="N1046" s="605"/>
      <c r="O1046" s="605"/>
      <c r="P1046" s="605"/>
      <c r="Q1046" s="605"/>
    </row>
    <row r="1047" spans="6:17" x14ac:dyDescent="0.2">
      <c r="F1047" s="605"/>
      <c r="G1047" s="605"/>
      <c r="H1047" s="605"/>
      <c r="I1047" s="605"/>
      <c r="J1047" s="605"/>
      <c r="K1047" s="605"/>
      <c r="L1047" s="605"/>
      <c r="M1047" s="605"/>
      <c r="N1047" s="605"/>
      <c r="O1047" s="605"/>
      <c r="P1047" s="605"/>
      <c r="Q1047" s="605"/>
    </row>
    <row r="1048" spans="6:17" x14ac:dyDescent="0.2">
      <c r="F1048" s="605"/>
      <c r="G1048" s="605"/>
      <c r="H1048" s="605"/>
      <c r="I1048" s="605"/>
      <c r="J1048" s="605"/>
      <c r="K1048" s="605"/>
      <c r="L1048" s="605"/>
      <c r="M1048" s="605"/>
      <c r="N1048" s="605"/>
      <c r="O1048" s="605"/>
      <c r="P1048" s="605"/>
      <c r="Q1048" s="605"/>
    </row>
    <row r="1049" spans="6:17" x14ac:dyDescent="0.2">
      <c r="F1049" s="605"/>
      <c r="G1049" s="605"/>
      <c r="H1049" s="605"/>
      <c r="I1049" s="605"/>
      <c r="J1049" s="605"/>
      <c r="K1049" s="605"/>
      <c r="L1049" s="605"/>
      <c r="M1049" s="605"/>
      <c r="N1049" s="605"/>
      <c r="O1049" s="605"/>
      <c r="P1049" s="605"/>
      <c r="Q1049" s="605"/>
    </row>
    <row r="1050" spans="6:17" x14ac:dyDescent="0.2">
      <c r="F1050" s="605"/>
      <c r="G1050" s="605"/>
      <c r="H1050" s="605"/>
      <c r="I1050" s="605"/>
      <c r="J1050" s="605"/>
      <c r="K1050" s="605"/>
      <c r="L1050" s="605"/>
      <c r="M1050" s="605"/>
      <c r="N1050" s="605"/>
      <c r="O1050" s="605"/>
      <c r="P1050" s="605"/>
      <c r="Q1050" s="605"/>
    </row>
    <row r="1051" spans="6:17" x14ac:dyDescent="0.2">
      <c r="F1051" s="605"/>
      <c r="G1051" s="605"/>
      <c r="H1051" s="605"/>
      <c r="I1051" s="605"/>
      <c r="J1051" s="605"/>
      <c r="K1051" s="605"/>
      <c r="L1051" s="605"/>
      <c r="M1051" s="605"/>
      <c r="N1051" s="605"/>
      <c r="O1051" s="605"/>
      <c r="P1051" s="605"/>
      <c r="Q1051" s="605"/>
    </row>
    <row r="1052" spans="6:17" x14ac:dyDescent="0.2">
      <c r="F1052" s="605"/>
      <c r="G1052" s="605"/>
      <c r="H1052" s="605"/>
      <c r="I1052" s="605"/>
      <c r="J1052" s="605"/>
      <c r="K1052" s="605"/>
      <c r="L1052" s="605"/>
      <c r="M1052" s="605"/>
      <c r="N1052" s="605"/>
      <c r="O1052" s="605"/>
      <c r="P1052" s="605"/>
      <c r="Q1052" s="605"/>
    </row>
    <row r="1053" spans="6:17" x14ac:dyDescent="0.2">
      <c r="F1053" s="605"/>
      <c r="G1053" s="605"/>
      <c r="H1053" s="605"/>
      <c r="I1053" s="605"/>
      <c r="J1053" s="605"/>
      <c r="K1053" s="605"/>
      <c r="L1053" s="605"/>
      <c r="M1053" s="605"/>
      <c r="N1053" s="605"/>
      <c r="O1053" s="605"/>
      <c r="P1053" s="605"/>
      <c r="Q1053" s="605"/>
    </row>
    <row r="1054" spans="6:17" x14ac:dyDescent="0.2">
      <c r="F1054" s="605"/>
      <c r="G1054" s="605"/>
      <c r="H1054" s="605"/>
      <c r="I1054" s="605"/>
      <c r="J1054" s="605"/>
      <c r="K1054" s="605"/>
      <c r="L1054" s="605"/>
      <c r="M1054" s="605"/>
      <c r="N1054" s="605"/>
      <c r="O1054" s="605"/>
      <c r="P1054" s="605"/>
      <c r="Q1054" s="605"/>
    </row>
    <row r="1055" spans="6:17" x14ac:dyDescent="0.2">
      <c r="F1055" s="605"/>
      <c r="G1055" s="605"/>
      <c r="H1055" s="605"/>
      <c r="I1055" s="605"/>
      <c r="J1055" s="605"/>
      <c r="K1055" s="605"/>
      <c r="L1055" s="605"/>
      <c r="M1055" s="605"/>
      <c r="N1055" s="605"/>
      <c r="O1055" s="605"/>
      <c r="P1055" s="605"/>
      <c r="Q1055" s="605"/>
    </row>
    <row r="1056" spans="6:17" x14ac:dyDescent="0.2">
      <c r="F1056" s="605"/>
      <c r="G1056" s="605"/>
      <c r="H1056" s="605"/>
      <c r="I1056" s="605"/>
      <c r="J1056" s="605"/>
      <c r="K1056" s="605"/>
      <c r="L1056" s="605"/>
      <c r="M1056" s="605"/>
      <c r="N1056" s="605"/>
      <c r="O1056" s="605"/>
      <c r="P1056" s="605"/>
      <c r="Q1056" s="605"/>
    </row>
    <row r="1057" spans="6:17" x14ac:dyDescent="0.2">
      <c r="F1057" s="605"/>
      <c r="G1057" s="605"/>
      <c r="H1057" s="605"/>
      <c r="I1057" s="605"/>
      <c r="J1057" s="605"/>
      <c r="K1057" s="605"/>
      <c r="L1057" s="605"/>
      <c r="M1057" s="605"/>
      <c r="N1057" s="605"/>
      <c r="O1057" s="605"/>
      <c r="P1057" s="605"/>
      <c r="Q1057" s="605"/>
    </row>
    <row r="1058" spans="6:17" x14ac:dyDescent="0.2">
      <c r="F1058" s="605"/>
      <c r="G1058" s="605"/>
      <c r="H1058" s="605"/>
      <c r="I1058" s="605"/>
      <c r="J1058" s="605"/>
      <c r="K1058" s="605"/>
      <c r="L1058" s="605"/>
      <c r="M1058" s="605"/>
      <c r="N1058" s="605"/>
      <c r="O1058" s="605"/>
      <c r="P1058" s="605"/>
      <c r="Q1058" s="605"/>
    </row>
    <row r="1059" spans="6:17" x14ac:dyDescent="0.2">
      <c r="F1059" s="605"/>
      <c r="G1059" s="605"/>
      <c r="H1059" s="605"/>
      <c r="I1059" s="605"/>
      <c r="J1059" s="605"/>
      <c r="K1059" s="605"/>
      <c r="L1059" s="605"/>
      <c r="M1059" s="605"/>
      <c r="N1059" s="605"/>
      <c r="O1059" s="605"/>
      <c r="P1059" s="605"/>
      <c r="Q1059" s="605"/>
    </row>
    <row r="1060" spans="6:17" x14ac:dyDescent="0.2">
      <c r="F1060" s="605"/>
      <c r="G1060" s="605"/>
      <c r="H1060" s="605"/>
      <c r="I1060" s="605"/>
      <c r="J1060" s="605"/>
      <c r="K1060" s="605"/>
      <c r="L1060" s="605"/>
      <c r="M1060" s="605"/>
      <c r="N1060" s="605"/>
      <c r="O1060" s="605"/>
      <c r="P1060" s="605"/>
      <c r="Q1060" s="605"/>
    </row>
    <row r="1061" spans="6:17" x14ac:dyDescent="0.2">
      <c r="F1061" s="605"/>
      <c r="G1061" s="605"/>
      <c r="H1061" s="605"/>
      <c r="I1061" s="605"/>
      <c r="J1061" s="605"/>
      <c r="K1061" s="605"/>
      <c r="L1061" s="605"/>
      <c r="M1061" s="605"/>
      <c r="N1061" s="605"/>
      <c r="O1061" s="605"/>
      <c r="P1061" s="605"/>
      <c r="Q1061" s="605"/>
    </row>
    <row r="1062" spans="6:17" x14ac:dyDescent="0.2">
      <c r="F1062" s="605"/>
      <c r="G1062" s="605"/>
      <c r="H1062" s="605"/>
      <c r="I1062" s="605"/>
      <c r="J1062" s="605"/>
      <c r="K1062" s="605"/>
      <c r="L1062" s="605"/>
      <c r="M1062" s="605"/>
      <c r="N1062" s="605"/>
      <c r="O1062" s="605"/>
      <c r="P1062" s="605"/>
      <c r="Q1062" s="605"/>
    </row>
    <row r="1063" spans="6:17" x14ac:dyDescent="0.2">
      <c r="F1063" s="605"/>
      <c r="G1063" s="605"/>
      <c r="H1063" s="605"/>
      <c r="I1063" s="605"/>
      <c r="J1063" s="605"/>
      <c r="K1063" s="605"/>
      <c r="L1063" s="605"/>
      <c r="M1063" s="605"/>
      <c r="N1063" s="605"/>
      <c r="O1063" s="605"/>
      <c r="P1063" s="605"/>
      <c r="Q1063" s="605"/>
    </row>
    <row r="1064" spans="6:17" x14ac:dyDescent="0.2">
      <c r="F1064" s="605"/>
      <c r="G1064" s="605"/>
      <c r="H1064" s="605"/>
      <c r="I1064" s="605"/>
      <c r="J1064" s="605"/>
      <c r="K1064" s="605"/>
      <c r="L1064" s="605"/>
      <c r="M1064" s="605"/>
      <c r="N1064" s="605"/>
      <c r="O1064" s="605"/>
      <c r="P1064" s="605"/>
      <c r="Q1064" s="605"/>
    </row>
    <row r="1065" spans="6:17" x14ac:dyDescent="0.2">
      <c r="F1065" s="605"/>
      <c r="G1065" s="605"/>
      <c r="H1065" s="605"/>
      <c r="I1065" s="605"/>
      <c r="J1065" s="605"/>
      <c r="K1065" s="605"/>
      <c r="L1065" s="605"/>
      <c r="M1065" s="605"/>
      <c r="N1065" s="605"/>
      <c r="O1065" s="605"/>
      <c r="P1065" s="605"/>
      <c r="Q1065" s="605"/>
    </row>
    <row r="1066" spans="6:17" x14ac:dyDescent="0.2"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</row>
    <row r="1067" spans="6:17" x14ac:dyDescent="0.2">
      <c r="F1067" s="605"/>
      <c r="G1067" s="605"/>
      <c r="H1067" s="605"/>
      <c r="I1067" s="605"/>
      <c r="J1067" s="605"/>
      <c r="K1067" s="605"/>
      <c r="L1067" s="605"/>
      <c r="M1067" s="605"/>
      <c r="N1067" s="605"/>
      <c r="O1067" s="605"/>
      <c r="P1067" s="605"/>
      <c r="Q1067" s="605"/>
    </row>
    <row r="1068" spans="6:17" x14ac:dyDescent="0.2">
      <c r="F1068" s="605"/>
      <c r="G1068" s="605"/>
      <c r="H1068" s="605"/>
      <c r="I1068" s="605"/>
      <c r="J1068" s="605"/>
      <c r="K1068" s="605"/>
      <c r="L1068" s="605"/>
      <c r="M1068" s="605"/>
      <c r="N1068" s="605"/>
      <c r="O1068" s="605"/>
      <c r="P1068" s="605"/>
      <c r="Q1068" s="605"/>
    </row>
    <row r="1069" spans="6:17" x14ac:dyDescent="0.2">
      <c r="F1069" s="605"/>
      <c r="G1069" s="605"/>
      <c r="H1069" s="605"/>
      <c r="I1069" s="605"/>
      <c r="J1069" s="605"/>
      <c r="K1069" s="605"/>
      <c r="L1069" s="605"/>
      <c r="M1069" s="605"/>
      <c r="N1069" s="605"/>
      <c r="O1069" s="605"/>
      <c r="P1069" s="605"/>
      <c r="Q1069" s="605"/>
    </row>
    <row r="1070" spans="6:17" x14ac:dyDescent="0.2">
      <c r="F1070" s="605"/>
      <c r="G1070" s="605"/>
      <c r="H1070" s="605"/>
      <c r="I1070" s="605"/>
      <c r="J1070" s="605"/>
      <c r="K1070" s="605"/>
      <c r="L1070" s="605"/>
      <c r="M1070" s="605"/>
      <c r="N1070" s="605"/>
      <c r="O1070" s="605"/>
      <c r="P1070" s="605"/>
      <c r="Q1070" s="605"/>
    </row>
    <row r="1071" spans="6:17" x14ac:dyDescent="0.2">
      <c r="F1071" s="605"/>
      <c r="G1071" s="605"/>
      <c r="H1071" s="605"/>
      <c r="I1071" s="605"/>
      <c r="J1071" s="605"/>
      <c r="K1071" s="605"/>
      <c r="L1071" s="605"/>
      <c r="M1071" s="605"/>
      <c r="N1071" s="605"/>
      <c r="O1071" s="605"/>
      <c r="P1071" s="605"/>
      <c r="Q1071" s="605"/>
    </row>
    <row r="1072" spans="6:17" x14ac:dyDescent="0.2">
      <c r="F1072" s="605"/>
      <c r="G1072" s="605"/>
      <c r="H1072" s="605"/>
      <c r="I1072" s="605"/>
      <c r="J1072" s="605"/>
      <c r="K1072" s="605"/>
      <c r="L1072" s="605"/>
      <c r="M1072" s="605"/>
      <c r="N1072" s="605"/>
      <c r="O1072" s="605"/>
      <c r="P1072" s="605"/>
      <c r="Q1072" s="605"/>
    </row>
    <row r="1073" spans="6:17" x14ac:dyDescent="0.2">
      <c r="F1073" s="605"/>
      <c r="G1073" s="605"/>
      <c r="H1073" s="605"/>
      <c r="I1073" s="605"/>
      <c r="J1073" s="605"/>
      <c r="K1073" s="605"/>
      <c r="L1073" s="605"/>
      <c r="M1073" s="605"/>
      <c r="N1073" s="605"/>
      <c r="O1073" s="605"/>
      <c r="P1073" s="605"/>
      <c r="Q1073" s="605"/>
    </row>
    <row r="1074" spans="6:17" x14ac:dyDescent="0.2">
      <c r="F1074" s="605"/>
      <c r="G1074" s="605"/>
      <c r="H1074" s="605"/>
      <c r="I1074" s="605"/>
      <c r="J1074" s="605"/>
      <c r="K1074" s="605"/>
      <c r="L1074" s="605"/>
      <c r="M1074" s="605"/>
      <c r="N1074" s="605"/>
      <c r="O1074" s="605"/>
      <c r="P1074" s="605"/>
      <c r="Q1074" s="605"/>
    </row>
    <row r="1075" spans="6:17" x14ac:dyDescent="0.2">
      <c r="F1075" s="605"/>
      <c r="G1075" s="605"/>
      <c r="H1075" s="605"/>
      <c r="I1075" s="605"/>
      <c r="J1075" s="605"/>
      <c r="K1075" s="605"/>
      <c r="L1075" s="605"/>
      <c r="M1075" s="605"/>
      <c r="N1075" s="605"/>
      <c r="O1075" s="605"/>
      <c r="P1075" s="605"/>
      <c r="Q1075" s="605"/>
    </row>
    <row r="1076" spans="6:17" x14ac:dyDescent="0.2">
      <c r="F1076" s="605"/>
      <c r="G1076" s="605"/>
      <c r="H1076" s="605"/>
      <c r="I1076" s="605"/>
      <c r="J1076" s="605"/>
      <c r="K1076" s="605"/>
      <c r="L1076" s="605"/>
      <c r="M1076" s="605"/>
      <c r="N1076" s="605"/>
      <c r="O1076" s="605"/>
      <c r="P1076" s="605"/>
      <c r="Q1076" s="605"/>
    </row>
    <row r="1077" spans="6:17" x14ac:dyDescent="0.2">
      <c r="F1077" s="605"/>
      <c r="G1077" s="605"/>
      <c r="H1077" s="605"/>
      <c r="I1077" s="605"/>
      <c r="J1077" s="605"/>
      <c r="K1077" s="605"/>
      <c r="L1077" s="605"/>
      <c r="M1077" s="605"/>
      <c r="N1077" s="605"/>
      <c r="O1077" s="605"/>
      <c r="P1077" s="605"/>
      <c r="Q1077" s="605"/>
    </row>
    <row r="1078" spans="6:17" x14ac:dyDescent="0.2">
      <c r="F1078" s="605"/>
      <c r="G1078" s="605"/>
      <c r="H1078" s="605"/>
      <c r="I1078" s="605"/>
      <c r="J1078" s="605"/>
      <c r="K1078" s="605"/>
      <c r="L1078" s="605"/>
      <c r="M1078" s="605"/>
      <c r="N1078" s="605"/>
      <c r="O1078" s="605"/>
      <c r="P1078" s="605"/>
      <c r="Q1078" s="605"/>
    </row>
    <row r="1079" spans="6:17" x14ac:dyDescent="0.2">
      <c r="F1079" s="605"/>
      <c r="G1079" s="605"/>
      <c r="H1079" s="605"/>
      <c r="I1079" s="605"/>
      <c r="J1079" s="605"/>
      <c r="K1079" s="605"/>
      <c r="L1079" s="605"/>
      <c r="M1079" s="605"/>
      <c r="N1079" s="605"/>
      <c r="O1079" s="605"/>
      <c r="P1079" s="605"/>
      <c r="Q1079" s="605"/>
    </row>
    <row r="1080" spans="6:17" x14ac:dyDescent="0.2">
      <c r="F1080" s="605"/>
      <c r="G1080" s="605"/>
      <c r="H1080" s="605"/>
      <c r="I1080" s="605"/>
      <c r="J1080" s="605"/>
      <c r="K1080" s="605"/>
      <c r="L1080" s="605"/>
      <c r="M1080" s="605"/>
      <c r="N1080" s="605"/>
      <c r="O1080" s="605"/>
      <c r="P1080" s="605"/>
      <c r="Q1080" s="605"/>
    </row>
    <row r="1081" spans="6:17" x14ac:dyDescent="0.2">
      <c r="F1081" s="605"/>
      <c r="G1081" s="605"/>
      <c r="H1081" s="605"/>
      <c r="I1081" s="605"/>
      <c r="J1081" s="605"/>
      <c r="K1081" s="605"/>
      <c r="L1081" s="605"/>
      <c r="M1081" s="605"/>
      <c r="N1081" s="605"/>
      <c r="O1081" s="605"/>
      <c r="P1081" s="605"/>
      <c r="Q1081" s="605"/>
    </row>
    <row r="1082" spans="6:17" x14ac:dyDescent="0.2">
      <c r="F1082" s="605"/>
      <c r="G1082" s="605"/>
      <c r="H1082" s="605"/>
      <c r="I1082" s="605"/>
      <c r="J1082" s="605"/>
      <c r="K1082" s="605"/>
      <c r="L1082" s="605"/>
      <c r="M1082" s="605"/>
      <c r="N1082" s="605"/>
      <c r="O1082" s="605"/>
      <c r="P1082" s="605"/>
      <c r="Q1082" s="605"/>
    </row>
    <row r="1083" spans="6:17" x14ac:dyDescent="0.2">
      <c r="F1083" s="605"/>
      <c r="G1083" s="605"/>
      <c r="H1083" s="605"/>
      <c r="I1083" s="605"/>
      <c r="J1083" s="605"/>
      <c r="K1083" s="605"/>
      <c r="L1083" s="605"/>
      <c r="M1083" s="605"/>
      <c r="N1083" s="605"/>
      <c r="O1083" s="605"/>
      <c r="P1083" s="605"/>
      <c r="Q1083" s="605"/>
    </row>
    <row r="1084" spans="6:17" x14ac:dyDescent="0.2">
      <c r="F1084" s="605"/>
      <c r="G1084" s="605"/>
      <c r="H1084" s="605"/>
      <c r="I1084" s="605"/>
      <c r="J1084" s="605"/>
      <c r="K1084" s="605"/>
      <c r="L1084" s="605"/>
      <c r="M1084" s="605"/>
      <c r="N1084" s="605"/>
      <c r="O1084" s="605"/>
      <c r="P1084" s="605"/>
      <c r="Q1084" s="605"/>
    </row>
    <row r="1085" spans="6:17" x14ac:dyDescent="0.2">
      <c r="F1085" s="605"/>
      <c r="G1085" s="605"/>
      <c r="H1085" s="605"/>
      <c r="I1085" s="605"/>
      <c r="J1085" s="605"/>
      <c r="K1085" s="605"/>
      <c r="L1085" s="605"/>
      <c r="M1085" s="605"/>
      <c r="N1085" s="605"/>
      <c r="O1085" s="605"/>
      <c r="P1085" s="605"/>
      <c r="Q1085" s="605"/>
    </row>
    <row r="1086" spans="6:17" x14ac:dyDescent="0.2">
      <c r="F1086" s="605"/>
      <c r="G1086" s="605"/>
      <c r="H1086" s="605"/>
      <c r="I1086" s="605"/>
      <c r="J1086" s="605"/>
      <c r="K1086" s="605"/>
      <c r="L1086" s="605"/>
      <c r="M1086" s="605"/>
      <c r="N1086" s="605"/>
      <c r="O1086" s="605"/>
      <c r="P1086" s="605"/>
      <c r="Q1086" s="605"/>
    </row>
    <row r="1087" spans="6:17" x14ac:dyDescent="0.2">
      <c r="F1087" s="605"/>
      <c r="G1087" s="605"/>
      <c r="H1087" s="605"/>
      <c r="I1087" s="605"/>
      <c r="J1087" s="605"/>
      <c r="K1087" s="605"/>
      <c r="L1087" s="605"/>
      <c r="M1087" s="605"/>
      <c r="N1087" s="605"/>
      <c r="O1087" s="605"/>
      <c r="P1087" s="605"/>
      <c r="Q1087" s="605"/>
    </row>
    <row r="1088" spans="6:17" x14ac:dyDescent="0.2">
      <c r="F1088" s="605"/>
      <c r="G1088" s="605"/>
      <c r="H1088" s="605"/>
      <c r="I1088" s="605"/>
      <c r="J1088" s="605"/>
      <c r="K1088" s="605"/>
      <c r="L1088" s="605"/>
      <c r="M1088" s="605"/>
      <c r="N1088" s="605"/>
      <c r="O1088" s="605"/>
      <c r="P1088" s="605"/>
      <c r="Q1088" s="605"/>
    </row>
    <row r="1089" spans="6:17" x14ac:dyDescent="0.2">
      <c r="F1089" s="605"/>
      <c r="G1089" s="605"/>
      <c r="H1089" s="605"/>
      <c r="I1089" s="605"/>
      <c r="J1089" s="605"/>
      <c r="K1089" s="605"/>
      <c r="L1089" s="605"/>
      <c r="M1089" s="605"/>
      <c r="N1089" s="605"/>
      <c r="O1089" s="605"/>
      <c r="P1089" s="605"/>
      <c r="Q1089" s="605"/>
    </row>
    <row r="1090" spans="6:17" x14ac:dyDescent="0.2">
      <c r="F1090" s="605"/>
      <c r="G1090" s="605"/>
      <c r="H1090" s="605"/>
      <c r="I1090" s="605"/>
      <c r="J1090" s="605"/>
      <c r="K1090" s="605"/>
      <c r="L1090" s="605"/>
      <c r="M1090" s="605"/>
      <c r="N1090" s="605"/>
      <c r="O1090" s="605"/>
      <c r="P1090" s="605"/>
      <c r="Q1090" s="605"/>
    </row>
    <row r="1091" spans="6:17" x14ac:dyDescent="0.2">
      <c r="F1091" s="605"/>
      <c r="G1091" s="605"/>
      <c r="H1091" s="605"/>
      <c r="I1091" s="605"/>
      <c r="J1091" s="605"/>
      <c r="K1091" s="605"/>
      <c r="L1091" s="605"/>
      <c r="M1091" s="605"/>
      <c r="N1091" s="605"/>
      <c r="O1091" s="605"/>
      <c r="P1091" s="605"/>
      <c r="Q1091" s="605"/>
    </row>
    <row r="1092" spans="6:17" x14ac:dyDescent="0.2">
      <c r="F1092" s="605"/>
      <c r="G1092" s="605"/>
      <c r="H1092" s="605"/>
      <c r="I1092" s="605"/>
      <c r="J1092" s="605"/>
      <c r="K1092" s="605"/>
      <c r="L1092" s="605"/>
      <c r="M1092" s="605"/>
      <c r="N1092" s="605"/>
      <c r="O1092" s="605"/>
      <c r="P1092" s="605"/>
      <c r="Q1092" s="605"/>
    </row>
    <row r="1093" spans="6:17" x14ac:dyDescent="0.2">
      <c r="F1093" s="605"/>
      <c r="G1093" s="605"/>
      <c r="H1093" s="605"/>
      <c r="I1093" s="605"/>
      <c r="J1093" s="605"/>
      <c r="K1093" s="605"/>
      <c r="L1093" s="605"/>
      <c r="M1093" s="605"/>
      <c r="N1093" s="605"/>
      <c r="O1093" s="605"/>
      <c r="P1093" s="605"/>
      <c r="Q1093" s="605"/>
    </row>
    <row r="1094" spans="6:17" x14ac:dyDescent="0.2">
      <c r="F1094" s="605"/>
      <c r="G1094" s="605"/>
      <c r="H1094" s="605"/>
      <c r="I1094" s="605"/>
      <c r="J1094" s="605"/>
      <c r="K1094" s="605"/>
      <c r="L1094" s="605"/>
      <c r="M1094" s="605"/>
      <c r="N1094" s="605"/>
      <c r="O1094" s="605"/>
      <c r="P1094" s="605"/>
      <c r="Q1094" s="605"/>
    </row>
    <row r="1095" spans="6:17" x14ac:dyDescent="0.2">
      <c r="F1095" s="605"/>
      <c r="G1095" s="605"/>
      <c r="H1095" s="605"/>
      <c r="I1095" s="605"/>
      <c r="J1095" s="605"/>
      <c r="K1095" s="605"/>
      <c r="L1095" s="605"/>
      <c r="M1095" s="605"/>
      <c r="N1095" s="605"/>
      <c r="O1095" s="605"/>
      <c r="P1095" s="605"/>
      <c r="Q1095" s="605"/>
    </row>
    <row r="1096" spans="6:17" x14ac:dyDescent="0.2">
      <c r="F1096" s="605"/>
      <c r="G1096" s="605"/>
      <c r="H1096" s="605"/>
      <c r="I1096" s="605"/>
      <c r="J1096" s="605"/>
      <c r="K1096" s="605"/>
      <c r="L1096" s="605"/>
      <c r="M1096" s="605"/>
      <c r="N1096" s="605"/>
      <c r="O1096" s="605"/>
      <c r="P1096" s="605"/>
      <c r="Q1096" s="605"/>
    </row>
    <row r="1097" spans="6:17" x14ac:dyDescent="0.2">
      <c r="F1097" s="605"/>
      <c r="G1097" s="605"/>
      <c r="H1097" s="605"/>
      <c r="I1097" s="605"/>
      <c r="J1097" s="605"/>
      <c r="K1097" s="605"/>
      <c r="L1097" s="605"/>
      <c r="M1097" s="605"/>
      <c r="N1097" s="605"/>
      <c r="O1097" s="605"/>
      <c r="P1097" s="605"/>
      <c r="Q1097" s="605"/>
    </row>
    <row r="1098" spans="6:17" x14ac:dyDescent="0.2">
      <c r="F1098" s="605"/>
      <c r="G1098" s="605"/>
      <c r="H1098" s="605"/>
      <c r="I1098" s="605"/>
      <c r="J1098" s="605"/>
      <c r="K1098" s="605"/>
      <c r="L1098" s="605"/>
      <c r="M1098" s="605"/>
      <c r="N1098" s="605"/>
      <c r="O1098" s="605"/>
      <c r="P1098" s="605"/>
      <c r="Q1098" s="605"/>
    </row>
    <row r="1099" spans="6:17" x14ac:dyDescent="0.2">
      <c r="F1099" s="605"/>
      <c r="G1099" s="605"/>
      <c r="H1099" s="605"/>
      <c r="I1099" s="605"/>
      <c r="J1099" s="605"/>
      <c r="K1099" s="605"/>
      <c r="L1099" s="605"/>
      <c r="M1099" s="605"/>
      <c r="N1099" s="605"/>
      <c r="O1099" s="605"/>
      <c r="P1099" s="605"/>
      <c r="Q1099" s="605"/>
    </row>
    <row r="1100" spans="6:17" x14ac:dyDescent="0.2">
      <c r="F1100" s="605"/>
      <c r="G1100" s="605"/>
      <c r="H1100" s="605"/>
      <c r="I1100" s="605"/>
      <c r="J1100" s="605"/>
      <c r="K1100" s="605"/>
      <c r="L1100" s="605"/>
      <c r="M1100" s="605"/>
      <c r="N1100" s="605"/>
      <c r="O1100" s="605"/>
      <c r="P1100" s="605"/>
      <c r="Q1100" s="605"/>
    </row>
    <row r="1101" spans="6:17" x14ac:dyDescent="0.2">
      <c r="F1101" s="605"/>
      <c r="G1101" s="605"/>
      <c r="H1101" s="605"/>
      <c r="I1101" s="605"/>
      <c r="J1101" s="605"/>
      <c r="K1101" s="605"/>
      <c r="L1101" s="605"/>
      <c r="M1101" s="605"/>
      <c r="N1101" s="605"/>
      <c r="O1101" s="605"/>
      <c r="P1101" s="605"/>
      <c r="Q1101" s="605"/>
    </row>
    <row r="1102" spans="6:17" x14ac:dyDescent="0.2">
      <c r="F1102" s="605"/>
      <c r="G1102" s="605"/>
      <c r="H1102" s="605"/>
      <c r="I1102" s="605"/>
      <c r="J1102" s="605"/>
      <c r="K1102" s="605"/>
      <c r="L1102" s="605"/>
      <c r="M1102" s="605"/>
      <c r="N1102" s="605"/>
      <c r="O1102" s="605"/>
      <c r="P1102" s="605"/>
      <c r="Q1102" s="605"/>
    </row>
    <row r="1103" spans="6:17" x14ac:dyDescent="0.2">
      <c r="F1103" s="605"/>
      <c r="G1103" s="605"/>
      <c r="H1103" s="605"/>
      <c r="I1103" s="605"/>
      <c r="J1103" s="605"/>
      <c r="K1103" s="605"/>
      <c r="L1103" s="605"/>
      <c r="M1103" s="605"/>
      <c r="N1103" s="605"/>
      <c r="O1103" s="605"/>
      <c r="P1103" s="605"/>
      <c r="Q1103" s="605"/>
    </row>
    <row r="1104" spans="6:17" x14ac:dyDescent="0.2">
      <c r="F1104" s="605"/>
      <c r="G1104" s="605"/>
      <c r="H1104" s="605"/>
      <c r="I1104" s="605"/>
      <c r="J1104" s="605"/>
      <c r="K1104" s="605"/>
      <c r="L1104" s="605"/>
      <c r="M1104" s="605"/>
      <c r="N1104" s="605"/>
      <c r="O1104" s="605"/>
      <c r="P1104" s="605"/>
      <c r="Q1104" s="605"/>
    </row>
    <row r="1105" spans="6:17" x14ac:dyDescent="0.2">
      <c r="F1105" s="605"/>
      <c r="G1105" s="605"/>
      <c r="H1105" s="605"/>
      <c r="I1105" s="605"/>
      <c r="J1105" s="605"/>
      <c r="K1105" s="605"/>
      <c r="L1105" s="605"/>
      <c r="M1105" s="605"/>
      <c r="N1105" s="605"/>
      <c r="O1105" s="605"/>
      <c r="P1105" s="605"/>
      <c r="Q1105" s="605"/>
    </row>
    <row r="1106" spans="6:17" x14ac:dyDescent="0.2">
      <c r="F1106" s="605"/>
      <c r="G1106" s="605"/>
      <c r="H1106" s="605"/>
      <c r="I1106" s="605"/>
      <c r="J1106" s="605"/>
      <c r="K1106" s="605"/>
      <c r="L1106" s="605"/>
      <c r="M1106" s="605"/>
      <c r="N1106" s="605"/>
      <c r="O1106" s="605"/>
      <c r="P1106" s="605"/>
      <c r="Q1106" s="605"/>
    </row>
    <row r="1107" spans="6:17" x14ac:dyDescent="0.2">
      <c r="F1107" s="605"/>
      <c r="G1107" s="605"/>
      <c r="H1107" s="605"/>
      <c r="I1107" s="605"/>
      <c r="J1107" s="605"/>
      <c r="K1107" s="605"/>
      <c r="L1107" s="605"/>
      <c r="M1107" s="605"/>
      <c r="N1107" s="605"/>
      <c r="O1107" s="605"/>
      <c r="P1107" s="605"/>
      <c r="Q1107" s="605"/>
    </row>
    <row r="1108" spans="6:17" x14ac:dyDescent="0.2">
      <c r="F1108" s="605"/>
      <c r="G1108" s="605"/>
      <c r="H1108" s="605"/>
      <c r="I1108" s="605"/>
      <c r="J1108" s="605"/>
      <c r="K1108" s="605"/>
      <c r="L1108" s="605"/>
      <c r="M1108" s="605"/>
      <c r="N1108" s="605"/>
      <c r="O1108" s="605"/>
      <c r="P1108" s="605"/>
      <c r="Q1108" s="605"/>
    </row>
    <row r="1109" spans="6:17" x14ac:dyDescent="0.2">
      <c r="F1109" s="605"/>
      <c r="G1109" s="605"/>
      <c r="H1109" s="605"/>
      <c r="I1109" s="605"/>
      <c r="J1109" s="605"/>
      <c r="K1109" s="605"/>
      <c r="L1109" s="605"/>
      <c r="M1109" s="605"/>
      <c r="N1109" s="605"/>
      <c r="O1109" s="605"/>
      <c r="P1109" s="605"/>
      <c r="Q1109" s="605"/>
    </row>
    <row r="1110" spans="6:17" x14ac:dyDescent="0.2">
      <c r="F1110" s="605"/>
      <c r="G1110" s="605"/>
      <c r="H1110" s="605"/>
      <c r="I1110" s="605"/>
      <c r="J1110" s="605"/>
      <c r="K1110" s="605"/>
      <c r="L1110" s="605"/>
      <c r="M1110" s="605"/>
      <c r="N1110" s="605"/>
      <c r="O1110" s="605"/>
      <c r="P1110" s="605"/>
      <c r="Q1110" s="605"/>
    </row>
    <row r="1111" spans="6:17" x14ac:dyDescent="0.2">
      <c r="F1111" s="605"/>
      <c r="G1111" s="605"/>
      <c r="H1111" s="605"/>
      <c r="I1111" s="605"/>
      <c r="J1111" s="605"/>
      <c r="K1111" s="605"/>
      <c r="L1111" s="605"/>
      <c r="M1111" s="605"/>
      <c r="N1111" s="605"/>
      <c r="O1111" s="605"/>
      <c r="P1111" s="605"/>
      <c r="Q1111" s="605"/>
    </row>
    <row r="1112" spans="6:17" x14ac:dyDescent="0.2">
      <c r="F1112" s="605"/>
      <c r="G1112" s="605"/>
      <c r="H1112" s="605"/>
      <c r="I1112" s="605"/>
      <c r="J1112" s="605"/>
      <c r="K1112" s="605"/>
      <c r="L1112" s="605"/>
      <c r="M1112" s="605"/>
      <c r="N1112" s="605"/>
      <c r="O1112" s="605"/>
      <c r="P1112" s="605"/>
      <c r="Q1112" s="605"/>
    </row>
    <row r="1113" spans="6:17" x14ac:dyDescent="0.2">
      <c r="F1113" s="605"/>
      <c r="G1113" s="605"/>
      <c r="H1113" s="605"/>
      <c r="I1113" s="605"/>
      <c r="J1113" s="605"/>
      <c r="K1113" s="605"/>
      <c r="L1113" s="605"/>
      <c r="M1113" s="605"/>
      <c r="N1113" s="605"/>
      <c r="O1113" s="605"/>
      <c r="P1113" s="605"/>
      <c r="Q1113" s="605"/>
    </row>
    <row r="1114" spans="6:17" x14ac:dyDescent="0.2">
      <c r="F1114" s="605"/>
      <c r="G1114" s="605"/>
      <c r="H1114" s="605"/>
      <c r="I1114" s="605"/>
      <c r="J1114" s="605"/>
      <c r="K1114" s="605"/>
      <c r="L1114" s="605"/>
      <c r="M1114" s="605"/>
      <c r="N1114" s="605"/>
      <c r="O1114" s="605"/>
      <c r="P1114" s="605"/>
      <c r="Q1114" s="605"/>
    </row>
    <row r="1115" spans="6:17" x14ac:dyDescent="0.2">
      <c r="F1115" s="605"/>
      <c r="G1115" s="605"/>
      <c r="H1115" s="605"/>
      <c r="I1115" s="605"/>
      <c r="J1115" s="605"/>
      <c r="K1115" s="605"/>
      <c r="L1115" s="605"/>
      <c r="M1115" s="605"/>
      <c r="N1115" s="605"/>
      <c r="O1115" s="605"/>
      <c r="P1115" s="605"/>
      <c r="Q1115" s="605"/>
    </row>
    <row r="1116" spans="6:17" x14ac:dyDescent="0.2">
      <c r="F1116" s="605"/>
      <c r="G1116" s="605"/>
      <c r="H1116" s="605"/>
      <c r="I1116" s="605"/>
      <c r="J1116" s="605"/>
      <c r="K1116" s="605"/>
      <c r="L1116" s="605"/>
      <c r="M1116" s="605"/>
      <c r="N1116" s="605"/>
      <c r="O1116" s="605"/>
      <c r="P1116" s="605"/>
      <c r="Q1116" s="605"/>
    </row>
    <row r="1117" spans="6:17" x14ac:dyDescent="0.2">
      <c r="F1117" s="605"/>
      <c r="G1117" s="605"/>
      <c r="H1117" s="605"/>
      <c r="I1117" s="605"/>
      <c r="J1117" s="605"/>
      <c r="K1117" s="605"/>
      <c r="L1117" s="605"/>
      <c r="M1117" s="605"/>
      <c r="N1117" s="605"/>
      <c r="O1117" s="605"/>
      <c r="P1117" s="605"/>
      <c r="Q1117" s="605"/>
    </row>
    <row r="1118" spans="6:17" x14ac:dyDescent="0.2">
      <c r="F1118" s="605"/>
      <c r="G1118" s="605"/>
      <c r="H1118" s="605"/>
      <c r="I1118" s="605"/>
      <c r="J1118" s="605"/>
      <c r="K1118" s="605"/>
      <c r="L1118" s="605"/>
      <c r="M1118" s="605"/>
      <c r="N1118" s="605"/>
      <c r="O1118" s="605"/>
      <c r="P1118" s="605"/>
      <c r="Q1118" s="605"/>
    </row>
    <row r="1119" spans="6:17" x14ac:dyDescent="0.2">
      <c r="F1119" s="605"/>
      <c r="G1119" s="605"/>
      <c r="H1119" s="605"/>
      <c r="I1119" s="605"/>
      <c r="J1119" s="605"/>
      <c r="K1119" s="605"/>
      <c r="L1119" s="605"/>
      <c r="M1119" s="605"/>
      <c r="N1119" s="605"/>
      <c r="O1119" s="605"/>
      <c r="P1119" s="605"/>
      <c r="Q1119" s="605"/>
    </row>
    <row r="1120" spans="6:17" x14ac:dyDescent="0.2">
      <c r="F1120" s="605"/>
      <c r="G1120" s="605"/>
      <c r="H1120" s="605"/>
      <c r="I1120" s="605"/>
      <c r="J1120" s="605"/>
      <c r="K1120" s="605"/>
      <c r="L1120" s="605"/>
      <c r="M1120" s="605"/>
      <c r="N1120" s="605"/>
      <c r="O1120" s="605"/>
      <c r="P1120" s="605"/>
      <c r="Q1120" s="605"/>
    </row>
    <row r="1121" spans="6:17" x14ac:dyDescent="0.2">
      <c r="F1121" s="605"/>
      <c r="G1121" s="605"/>
      <c r="H1121" s="605"/>
      <c r="I1121" s="605"/>
      <c r="J1121" s="605"/>
      <c r="K1121" s="605"/>
      <c r="L1121" s="605"/>
      <c r="M1121" s="605"/>
      <c r="N1121" s="605"/>
      <c r="O1121" s="605"/>
      <c r="P1121" s="605"/>
      <c r="Q1121" s="605"/>
    </row>
    <row r="1122" spans="6:17" x14ac:dyDescent="0.2">
      <c r="F1122" s="605"/>
      <c r="G1122" s="605"/>
      <c r="H1122" s="605"/>
      <c r="I1122" s="605"/>
      <c r="J1122" s="605"/>
      <c r="K1122" s="605"/>
      <c r="L1122" s="605"/>
      <c r="M1122" s="605"/>
      <c r="N1122" s="605"/>
      <c r="O1122" s="605"/>
      <c r="P1122" s="605"/>
      <c r="Q1122" s="605"/>
    </row>
    <row r="1123" spans="6:17" x14ac:dyDescent="0.2">
      <c r="F1123" s="605"/>
      <c r="G1123" s="605"/>
      <c r="H1123" s="605"/>
      <c r="I1123" s="605"/>
      <c r="J1123" s="605"/>
      <c r="K1123" s="605"/>
      <c r="L1123" s="605"/>
      <c r="M1123" s="605"/>
      <c r="N1123" s="605"/>
      <c r="O1123" s="605"/>
      <c r="P1123" s="605"/>
      <c r="Q1123" s="605"/>
    </row>
    <row r="1124" spans="6:17" x14ac:dyDescent="0.2">
      <c r="F1124" s="605"/>
      <c r="G1124" s="605"/>
      <c r="H1124" s="605"/>
      <c r="I1124" s="605"/>
      <c r="J1124" s="605"/>
      <c r="K1124" s="605"/>
      <c r="L1124" s="605"/>
      <c r="M1124" s="605"/>
      <c r="N1124" s="605"/>
      <c r="O1124" s="605"/>
      <c r="P1124" s="605"/>
      <c r="Q1124" s="605"/>
    </row>
    <row r="1125" spans="6:17" x14ac:dyDescent="0.2"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</row>
    <row r="1126" spans="6:17" x14ac:dyDescent="0.2">
      <c r="F1126" s="605"/>
      <c r="G1126" s="605"/>
      <c r="H1126" s="605"/>
      <c r="I1126" s="605"/>
      <c r="J1126" s="605"/>
      <c r="K1126" s="605"/>
      <c r="L1126" s="605"/>
      <c r="M1126" s="605"/>
      <c r="N1126" s="605"/>
      <c r="O1126" s="605"/>
      <c r="P1126" s="605"/>
      <c r="Q1126" s="605"/>
    </row>
    <row r="1127" spans="6:17" x14ac:dyDescent="0.2">
      <c r="F1127" s="605"/>
      <c r="G1127" s="605"/>
      <c r="H1127" s="605"/>
      <c r="I1127" s="605"/>
      <c r="J1127" s="605"/>
      <c r="K1127" s="605"/>
      <c r="L1127" s="605"/>
      <c r="M1127" s="605"/>
      <c r="N1127" s="605"/>
      <c r="O1127" s="605"/>
      <c r="P1127" s="605"/>
      <c r="Q1127" s="605"/>
    </row>
    <row r="1128" spans="6:17" x14ac:dyDescent="0.2">
      <c r="F1128" s="605"/>
      <c r="G1128" s="605"/>
      <c r="H1128" s="605"/>
      <c r="I1128" s="605"/>
      <c r="J1128" s="605"/>
      <c r="K1128" s="605"/>
      <c r="L1128" s="605"/>
      <c r="M1128" s="605"/>
      <c r="N1128" s="605"/>
      <c r="O1128" s="605"/>
      <c r="P1128" s="605"/>
      <c r="Q1128" s="605"/>
    </row>
    <row r="1129" spans="6:17" x14ac:dyDescent="0.2">
      <c r="F1129" s="605"/>
      <c r="G1129" s="605"/>
      <c r="H1129" s="605"/>
      <c r="I1129" s="605"/>
      <c r="J1129" s="605"/>
      <c r="K1129" s="605"/>
      <c r="L1129" s="605"/>
      <c r="M1129" s="605"/>
      <c r="N1129" s="605"/>
      <c r="O1129" s="605"/>
      <c r="P1129" s="605"/>
      <c r="Q1129" s="605"/>
    </row>
    <row r="1130" spans="6:17" x14ac:dyDescent="0.2">
      <c r="F1130" s="605"/>
      <c r="G1130" s="605"/>
      <c r="H1130" s="605"/>
      <c r="I1130" s="605"/>
      <c r="J1130" s="605"/>
      <c r="K1130" s="605"/>
      <c r="L1130" s="605"/>
      <c r="M1130" s="605"/>
      <c r="N1130" s="605"/>
      <c r="O1130" s="605"/>
      <c r="P1130" s="605"/>
      <c r="Q1130" s="605"/>
    </row>
    <row r="1131" spans="6:17" x14ac:dyDescent="0.2">
      <c r="F1131" s="605"/>
      <c r="G1131" s="605"/>
      <c r="H1131" s="605"/>
      <c r="I1131" s="605"/>
      <c r="J1131" s="605"/>
      <c r="K1131" s="605"/>
      <c r="L1131" s="605"/>
      <c r="M1131" s="605"/>
      <c r="N1131" s="605"/>
      <c r="O1131" s="605"/>
      <c r="P1131" s="605"/>
      <c r="Q1131" s="605"/>
    </row>
    <row r="1132" spans="6:17" x14ac:dyDescent="0.2">
      <c r="F1132" s="605"/>
      <c r="G1132" s="605"/>
      <c r="H1132" s="605"/>
      <c r="I1132" s="605"/>
      <c r="J1132" s="605"/>
      <c r="K1132" s="605"/>
      <c r="L1132" s="605"/>
      <c r="M1132" s="605"/>
      <c r="N1132" s="605"/>
      <c r="O1132" s="605"/>
      <c r="P1132" s="605"/>
      <c r="Q1132" s="605"/>
    </row>
    <row r="1133" spans="6:17" x14ac:dyDescent="0.2">
      <c r="F1133" s="605"/>
      <c r="G1133" s="605"/>
      <c r="H1133" s="605"/>
      <c r="I1133" s="605"/>
      <c r="J1133" s="605"/>
      <c r="K1133" s="605"/>
      <c r="L1133" s="605"/>
      <c r="M1133" s="605"/>
      <c r="N1133" s="605"/>
      <c r="O1133" s="605"/>
      <c r="P1133" s="605"/>
      <c r="Q1133" s="605"/>
    </row>
    <row r="1134" spans="6:17" x14ac:dyDescent="0.2">
      <c r="F1134" s="605"/>
      <c r="G1134" s="605"/>
      <c r="H1134" s="605"/>
      <c r="I1134" s="605"/>
      <c r="J1134" s="605"/>
      <c r="K1134" s="605"/>
      <c r="L1134" s="605"/>
      <c r="M1134" s="605"/>
      <c r="N1134" s="605"/>
      <c r="O1134" s="605"/>
      <c r="P1134" s="605"/>
      <c r="Q1134" s="605"/>
    </row>
    <row r="1135" spans="6:17" x14ac:dyDescent="0.2">
      <c r="F1135" s="605"/>
      <c r="G1135" s="605"/>
      <c r="H1135" s="605"/>
      <c r="I1135" s="605"/>
      <c r="J1135" s="605"/>
      <c r="K1135" s="605"/>
      <c r="L1135" s="605"/>
      <c r="M1135" s="605"/>
      <c r="N1135" s="605"/>
      <c r="O1135" s="605"/>
      <c r="P1135" s="605"/>
      <c r="Q1135" s="605"/>
    </row>
    <row r="1136" spans="6:17" x14ac:dyDescent="0.2">
      <c r="F1136" s="605"/>
      <c r="G1136" s="605"/>
      <c r="H1136" s="605"/>
      <c r="I1136" s="605"/>
      <c r="J1136" s="605"/>
      <c r="K1136" s="605"/>
      <c r="L1136" s="605"/>
      <c r="M1136" s="605"/>
      <c r="N1136" s="605"/>
      <c r="O1136" s="605"/>
      <c r="P1136" s="605"/>
      <c r="Q1136" s="605"/>
    </row>
    <row r="1137" spans="6:17" x14ac:dyDescent="0.2">
      <c r="F1137" s="605"/>
      <c r="G1137" s="605"/>
      <c r="H1137" s="605"/>
      <c r="I1137" s="605"/>
      <c r="J1137" s="605"/>
      <c r="K1137" s="605"/>
      <c r="L1137" s="605"/>
      <c r="M1137" s="605"/>
      <c r="N1137" s="605"/>
      <c r="O1137" s="605"/>
      <c r="P1137" s="605"/>
      <c r="Q1137" s="605"/>
    </row>
    <row r="1138" spans="6:17" x14ac:dyDescent="0.2">
      <c r="F1138" s="605"/>
      <c r="G1138" s="605"/>
      <c r="H1138" s="605"/>
      <c r="I1138" s="605"/>
      <c r="J1138" s="605"/>
      <c r="K1138" s="605"/>
      <c r="L1138" s="605"/>
      <c r="M1138" s="605"/>
      <c r="N1138" s="605"/>
      <c r="O1138" s="605"/>
      <c r="P1138" s="605"/>
      <c r="Q1138" s="605"/>
    </row>
    <row r="1139" spans="6:17" x14ac:dyDescent="0.2">
      <c r="F1139" s="605"/>
      <c r="G1139" s="605"/>
      <c r="H1139" s="605"/>
      <c r="I1139" s="605"/>
      <c r="J1139" s="605"/>
      <c r="K1139" s="605"/>
      <c r="L1139" s="605"/>
      <c r="M1139" s="605"/>
      <c r="N1139" s="605"/>
      <c r="O1139" s="605"/>
      <c r="P1139" s="605"/>
      <c r="Q1139" s="605"/>
    </row>
    <row r="1140" spans="6:17" x14ac:dyDescent="0.2">
      <c r="F1140" s="605"/>
      <c r="G1140" s="605"/>
      <c r="H1140" s="605"/>
      <c r="I1140" s="605"/>
      <c r="J1140" s="605"/>
      <c r="K1140" s="605"/>
      <c r="L1140" s="605"/>
      <c r="M1140" s="605"/>
      <c r="N1140" s="605"/>
      <c r="O1140" s="605"/>
      <c r="P1140" s="605"/>
      <c r="Q1140" s="605"/>
    </row>
    <row r="1141" spans="6:17" x14ac:dyDescent="0.2">
      <c r="F1141" s="605"/>
      <c r="G1141" s="605"/>
      <c r="H1141" s="605"/>
      <c r="I1141" s="605"/>
      <c r="J1141" s="605"/>
      <c r="K1141" s="605"/>
      <c r="L1141" s="605"/>
      <c r="M1141" s="605"/>
      <c r="N1141" s="605"/>
      <c r="O1141" s="605"/>
      <c r="P1141" s="605"/>
      <c r="Q1141" s="605"/>
    </row>
    <row r="1142" spans="6:17" x14ac:dyDescent="0.2">
      <c r="F1142" s="605"/>
      <c r="G1142" s="605"/>
      <c r="H1142" s="605"/>
      <c r="I1142" s="605"/>
      <c r="J1142" s="605"/>
      <c r="K1142" s="605"/>
      <c r="L1142" s="605"/>
      <c r="M1142" s="605"/>
      <c r="N1142" s="605"/>
      <c r="O1142" s="605"/>
      <c r="P1142" s="605"/>
      <c r="Q1142" s="605"/>
    </row>
    <row r="1143" spans="6:17" x14ac:dyDescent="0.2">
      <c r="F1143" s="605"/>
      <c r="G1143" s="605"/>
      <c r="H1143" s="605"/>
      <c r="I1143" s="605"/>
      <c r="J1143" s="605"/>
      <c r="K1143" s="605"/>
      <c r="L1143" s="605"/>
      <c r="M1143" s="605"/>
      <c r="N1143" s="605"/>
      <c r="O1143" s="605"/>
      <c r="P1143" s="605"/>
      <c r="Q1143" s="605"/>
    </row>
    <row r="1144" spans="6:17" x14ac:dyDescent="0.2">
      <c r="F1144" s="605"/>
      <c r="G1144" s="605"/>
      <c r="H1144" s="605"/>
      <c r="I1144" s="605"/>
      <c r="J1144" s="605"/>
      <c r="K1144" s="605"/>
      <c r="L1144" s="605"/>
      <c r="M1144" s="605"/>
      <c r="N1144" s="605"/>
      <c r="O1144" s="605"/>
      <c r="P1144" s="605"/>
      <c r="Q1144" s="605"/>
    </row>
    <row r="1145" spans="6:17" x14ac:dyDescent="0.2">
      <c r="F1145" s="605"/>
      <c r="G1145" s="605"/>
      <c r="H1145" s="605"/>
      <c r="I1145" s="605"/>
      <c r="J1145" s="605"/>
      <c r="K1145" s="605"/>
      <c r="L1145" s="605"/>
      <c r="M1145" s="605"/>
      <c r="N1145" s="605"/>
      <c r="O1145" s="605"/>
      <c r="P1145" s="605"/>
      <c r="Q1145" s="605"/>
    </row>
    <row r="1146" spans="6:17" x14ac:dyDescent="0.2">
      <c r="F1146" s="605"/>
      <c r="G1146" s="605"/>
      <c r="H1146" s="605"/>
      <c r="I1146" s="605"/>
      <c r="J1146" s="605"/>
      <c r="K1146" s="605"/>
      <c r="L1146" s="605"/>
      <c r="M1146" s="605"/>
      <c r="N1146" s="605"/>
      <c r="O1146" s="605"/>
      <c r="P1146" s="605"/>
      <c r="Q1146" s="605"/>
    </row>
    <row r="1147" spans="6:17" x14ac:dyDescent="0.2">
      <c r="F1147" s="605"/>
      <c r="G1147" s="605"/>
      <c r="H1147" s="605"/>
      <c r="I1147" s="605"/>
      <c r="J1147" s="605"/>
      <c r="K1147" s="605"/>
      <c r="L1147" s="605"/>
      <c r="M1147" s="605"/>
      <c r="N1147" s="605"/>
      <c r="O1147" s="605"/>
      <c r="P1147" s="605"/>
      <c r="Q1147" s="605"/>
    </row>
    <row r="1148" spans="6:17" x14ac:dyDescent="0.2">
      <c r="F1148" s="605"/>
      <c r="G1148" s="605"/>
      <c r="H1148" s="605"/>
      <c r="I1148" s="605"/>
      <c r="J1148" s="605"/>
      <c r="K1148" s="605"/>
      <c r="L1148" s="605"/>
      <c r="M1148" s="605"/>
      <c r="N1148" s="605"/>
      <c r="O1148" s="605"/>
      <c r="P1148" s="605"/>
      <c r="Q1148" s="605"/>
    </row>
    <row r="1149" spans="6:17" x14ac:dyDescent="0.2">
      <c r="F1149" s="605"/>
      <c r="G1149" s="605"/>
      <c r="H1149" s="605"/>
      <c r="I1149" s="605"/>
      <c r="J1149" s="605"/>
      <c r="K1149" s="605"/>
      <c r="L1149" s="605"/>
      <c r="M1149" s="605"/>
      <c r="N1149" s="605"/>
      <c r="O1149" s="605"/>
      <c r="P1149" s="605"/>
      <c r="Q1149" s="605"/>
    </row>
    <row r="1150" spans="6:17" x14ac:dyDescent="0.2"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</row>
    <row r="1151" spans="6:17" x14ac:dyDescent="0.2">
      <c r="F1151" s="605"/>
      <c r="G1151" s="605"/>
      <c r="H1151" s="605"/>
      <c r="I1151" s="605"/>
      <c r="J1151" s="605"/>
      <c r="K1151" s="605"/>
      <c r="L1151" s="605"/>
      <c r="M1151" s="605"/>
      <c r="N1151" s="605"/>
      <c r="O1151" s="605"/>
      <c r="P1151" s="605"/>
      <c r="Q1151" s="605"/>
    </row>
    <row r="1152" spans="6:17" x14ac:dyDescent="0.2">
      <c r="F1152" s="605"/>
      <c r="G1152" s="605"/>
      <c r="H1152" s="605"/>
      <c r="I1152" s="605"/>
      <c r="J1152" s="605"/>
      <c r="K1152" s="605"/>
      <c r="L1152" s="605"/>
      <c r="M1152" s="605"/>
      <c r="N1152" s="605"/>
      <c r="O1152" s="605"/>
      <c r="P1152" s="605"/>
      <c r="Q1152" s="605"/>
    </row>
    <row r="1153" spans="6:17" x14ac:dyDescent="0.2">
      <c r="F1153" s="605"/>
      <c r="G1153" s="605"/>
      <c r="H1153" s="605"/>
      <c r="I1153" s="605"/>
      <c r="J1153" s="605"/>
      <c r="K1153" s="605"/>
      <c r="L1153" s="605"/>
      <c r="M1153" s="605"/>
      <c r="N1153" s="605"/>
      <c r="O1153" s="605"/>
      <c r="P1153" s="605"/>
      <c r="Q1153" s="605"/>
    </row>
    <row r="1154" spans="6:17" x14ac:dyDescent="0.2">
      <c r="F1154" s="605"/>
      <c r="G1154" s="605"/>
      <c r="H1154" s="605"/>
      <c r="I1154" s="605"/>
      <c r="J1154" s="605"/>
      <c r="K1154" s="605"/>
      <c r="L1154" s="605"/>
      <c r="M1154" s="605"/>
      <c r="N1154" s="605"/>
      <c r="O1154" s="605"/>
      <c r="P1154" s="605"/>
      <c r="Q1154" s="605"/>
    </row>
    <row r="1155" spans="6:17" x14ac:dyDescent="0.2">
      <c r="F1155" s="605"/>
      <c r="G1155" s="605"/>
      <c r="H1155" s="605"/>
      <c r="I1155" s="605"/>
      <c r="J1155" s="605"/>
      <c r="K1155" s="605"/>
      <c r="L1155" s="605"/>
      <c r="M1155" s="605"/>
      <c r="N1155" s="605"/>
      <c r="O1155" s="605"/>
      <c r="P1155" s="605"/>
      <c r="Q1155" s="605"/>
    </row>
    <row r="1156" spans="6:17" x14ac:dyDescent="0.2">
      <c r="F1156" s="605"/>
      <c r="G1156" s="605"/>
      <c r="H1156" s="605"/>
      <c r="I1156" s="605"/>
      <c r="J1156" s="605"/>
      <c r="K1156" s="605"/>
      <c r="L1156" s="605"/>
      <c r="M1156" s="605"/>
      <c r="N1156" s="605"/>
      <c r="O1156" s="605"/>
      <c r="P1156" s="605"/>
      <c r="Q1156" s="605"/>
    </row>
    <row r="1157" spans="6:17" x14ac:dyDescent="0.2">
      <c r="F1157" s="605"/>
      <c r="G1157" s="605"/>
      <c r="H1157" s="605"/>
      <c r="I1157" s="605"/>
      <c r="J1157" s="605"/>
      <c r="K1157" s="605"/>
      <c r="L1157" s="605"/>
      <c r="M1157" s="605"/>
      <c r="N1157" s="605"/>
      <c r="O1157" s="605"/>
      <c r="P1157" s="605"/>
      <c r="Q1157" s="605"/>
    </row>
    <row r="1158" spans="6:17" x14ac:dyDescent="0.2">
      <c r="F1158" s="605"/>
      <c r="G1158" s="605"/>
      <c r="H1158" s="605"/>
      <c r="I1158" s="605"/>
      <c r="J1158" s="605"/>
      <c r="K1158" s="605"/>
      <c r="L1158" s="605"/>
      <c r="M1158" s="605"/>
      <c r="N1158" s="605"/>
      <c r="O1158" s="605"/>
      <c r="P1158" s="605"/>
      <c r="Q1158" s="605"/>
    </row>
    <row r="1159" spans="6:17" x14ac:dyDescent="0.2">
      <c r="F1159" s="605"/>
      <c r="G1159" s="605"/>
      <c r="H1159" s="605"/>
      <c r="I1159" s="605"/>
      <c r="J1159" s="605"/>
      <c r="K1159" s="605"/>
      <c r="L1159" s="605"/>
      <c r="M1159" s="605"/>
      <c r="N1159" s="605"/>
      <c r="O1159" s="605"/>
      <c r="P1159" s="605"/>
      <c r="Q1159" s="605"/>
    </row>
    <row r="1160" spans="6:17" x14ac:dyDescent="0.2">
      <c r="F1160" s="605"/>
      <c r="G1160" s="605"/>
      <c r="H1160" s="605"/>
      <c r="I1160" s="605"/>
      <c r="J1160" s="605"/>
      <c r="K1160" s="605"/>
      <c r="L1160" s="605"/>
      <c r="M1160" s="605"/>
      <c r="N1160" s="605"/>
      <c r="O1160" s="605"/>
      <c r="P1160" s="605"/>
      <c r="Q1160" s="605"/>
    </row>
    <row r="1161" spans="6:17" x14ac:dyDescent="0.2">
      <c r="F1161" s="605"/>
      <c r="G1161" s="605"/>
      <c r="H1161" s="605"/>
      <c r="I1161" s="605"/>
      <c r="J1161" s="605"/>
      <c r="K1161" s="605"/>
      <c r="L1161" s="605"/>
      <c r="M1161" s="605"/>
      <c r="N1161" s="605"/>
      <c r="O1161" s="605"/>
      <c r="P1161" s="605"/>
      <c r="Q1161" s="605"/>
    </row>
    <row r="1162" spans="6:17" x14ac:dyDescent="0.2">
      <c r="F1162" s="605"/>
      <c r="G1162" s="605"/>
      <c r="H1162" s="605"/>
      <c r="I1162" s="605"/>
      <c r="J1162" s="605"/>
      <c r="K1162" s="605"/>
      <c r="L1162" s="605"/>
      <c r="M1162" s="605"/>
      <c r="N1162" s="605"/>
      <c r="O1162" s="605"/>
      <c r="P1162" s="605"/>
      <c r="Q1162" s="605"/>
    </row>
    <row r="1163" spans="6:17" x14ac:dyDescent="0.2">
      <c r="F1163" s="605"/>
      <c r="G1163" s="605"/>
      <c r="H1163" s="605"/>
      <c r="I1163" s="605"/>
      <c r="J1163" s="605"/>
      <c r="K1163" s="605"/>
      <c r="L1163" s="605"/>
      <c r="M1163" s="605"/>
      <c r="N1163" s="605"/>
      <c r="O1163" s="605"/>
      <c r="P1163" s="605"/>
      <c r="Q1163" s="605"/>
    </row>
    <row r="1164" spans="6:17" x14ac:dyDescent="0.2">
      <c r="F1164" s="605"/>
      <c r="G1164" s="605"/>
      <c r="H1164" s="605"/>
      <c r="I1164" s="605"/>
      <c r="J1164" s="605"/>
      <c r="K1164" s="605"/>
      <c r="L1164" s="605"/>
      <c r="M1164" s="605"/>
      <c r="N1164" s="605"/>
      <c r="O1164" s="605"/>
      <c r="P1164" s="605"/>
      <c r="Q1164" s="605"/>
    </row>
    <row r="1165" spans="6:17" x14ac:dyDescent="0.2">
      <c r="F1165" s="605"/>
      <c r="G1165" s="605"/>
      <c r="H1165" s="605"/>
      <c r="I1165" s="605"/>
      <c r="J1165" s="605"/>
      <c r="K1165" s="605"/>
      <c r="L1165" s="605"/>
      <c r="M1165" s="605"/>
      <c r="N1165" s="605"/>
      <c r="O1165" s="605"/>
      <c r="P1165" s="605"/>
      <c r="Q1165" s="605"/>
    </row>
    <row r="1166" spans="6:17" x14ac:dyDescent="0.2">
      <c r="F1166" s="605"/>
      <c r="G1166" s="605"/>
      <c r="H1166" s="605"/>
      <c r="I1166" s="605"/>
      <c r="J1166" s="605"/>
      <c r="K1166" s="605"/>
      <c r="L1166" s="605"/>
      <c r="M1166" s="605"/>
      <c r="N1166" s="605"/>
      <c r="O1166" s="605"/>
      <c r="P1166" s="605"/>
      <c r="Q1166" s="605"/>
    </row>
    <row r="1167" spans="6:17" x14ac:dyDescent="0.2">
      <c r="F1167" s="605"/>
      <c r="G1167" s="605"/>
      <c r="H1167" s="605"/>
      <c r="I1167" s="605"/>
      <c r="J1167" s="605"/>
      <c r="K1167" s="605"/>
      <c r="L1167" s="605"/>
      <c r="M1167" s="605"/>
      <c r="N1167" s="605"/>
      <c r="O1167" s="605"/>
      <c r="P1167" s="605"/>
      <c r="Q1167" s="605"/>
    </row>
    <row r="1168" spans="6:17" x14ac:dyDescent="0.2">
      <c r="F1168" s="605"/>
      <c r="G1168" s="605"/>
      <c r="H1168" s="605"/>
      <c r="I1168" s="605"/>
      <c r="J1168" s="605"/>
      <c r="K1168" s="605"/>
      <c r="L1168" s="605"/>
      <c r="M1168" s="605"/>
      <c r="N1168" s="605"/>
      <c r="O1168" s="605"/>
      <c r="P1168" s="605"/>
      <c r="Q1168" s="605"/>
    </row>
    <row r="1169" spans="6:17" x14ac:dyDescent="0.2">
      <c r="F1169" s="605"/>
      <c r="G1169" s="605"/>
      <c r="H1169" s="605"/>
      <c r="I1169" s="605"/>
      <c r="J1169" s="605"/>
      <c r="K1169" s="605"/>
      <c r="L1169" s="605"/>
      <c r="M1169" s="605"/>
      <c r="N1169" s="605"/>
      <c r="O1169" s="605"/>
      <c r="P1169" s="605"/>
      <c r="Q1169" s="605"/>
    </row>
    <row r="1170" spans="6:17" x14ac:dyDescent="0.2">
      <c r="F1170" s="605"/>
      <c r="G1170" s="605"/>
      <c r="H1170" s="605"/>
      <c r="I1170" s="605"/>
      <c r="J1170" s="605"/>
      <c r="K1170" s="605"/>
      <c r="L1170" s="605"/>
      <c r="M1170" s="605"/>
      <c r="N1170" s="605"/>
      <c r="O1170" s="605"/>
      <c r="P1170" s="605"/>
      <c r="Q1170" s="605"/>
    </row>
    <row r="1171" spans="6:17" x14ac:dyDescent="0.2">
      <c r="F1171" s="605"/>
      <c r="G1171" s="605"/>
      <c r="H1171" s="605"/>
      <c r="I1171" s="605"/>
      <c r="J1171" s="605"/>
      <c r="K1171" s="605"/>
      <c r="L1171" s="605"/>
      <c r="M1171" s="605"/>
      <c r="N1171" s="605"/>
      <c r="O1171" s="605"/>
      <c r="P1171" s="605"/>
      <c r="Q1171" s="605"/>
    </row>
    <row r="1172" spans="6:17" x14ac:dyDescent="0.2">
      <c r="F1172" s="605"/>
      <c r="G1172" s="605"/>
      <c r="H1172" s="605"/>
      <c r="I1172" s="605"/>
      <c r="J1172" s="605"/>
      <c r="K1172" s="605"/>
      <c r="L1172" s="605"/>
      <c r="M1172" s="605"/>
      <c r="N1172" s="605"/>
      <c r="O1172" s="605"/>
      <c r="P1172" s="605"/>
      <c r="Q1172" s="605"/>
    </row>
    <row r="1173" spans="6:17" x14ac:dyDescent="0.2">
      <c r="F1173" s="605"/>
      <c r="G1173" s="605"/>
      <c r="H1173" s="605"/>
      <c r="I1173" s="605"/>
      <c r="J1173" s="605"/>
      <c r="K1173" s="605"/>
      <c r="L1173" s="605"/>
      <c r="M1173" s="605"/>
      <c r="N1173" s="605"/>
      <c r="O1173" s="605"/>
      <c r="P1173" s="605"/>
      <c r="Q1173" s="605"/>
    </row>
    <row r="1174" spans="6:17" x14ac:dyDescent="0.2">
      <c r="F1174" s="605"/>
      <c r="G1174" s="605"/>
      <c r="H1174" s="605"/>
      <c r="I1174" s="605"/>
      <c r="J1174" s="605"/>
      <c r="K1174" s="605"/>
      <c r="L1174" s="605"/>
      <c r="M1174" s="605"/>
      <c r="N1174" s="605"/>
      <c r="O1174" s="605"/>
      <c r="P1174" s="605"/>
      <c r="Q1174" s="605"/>
    </row>
    <row r="1175" spans="6:17" x14ac:dyDescent="0.2">
      <c r="F1175" s="605"/>
      <c r="G1175" s="605"/>
      <c r="H1175" s="605"/>
      <c r="I1175" s="605"/>
      <c r="J1175" s="605"/>
      <c r="K1175" s="605"/>
      <c r="L1175" s="605"/>
      <c r="M1175" s="605"/>
      <c r="N1175" s="605"/>
      <c r="O1175" s="605"/>
      <c r="P1175" s="605"/>
      <c r="Q1175" s="605"/>
    </row>
    <row r="1176" spans="6:17" x14ac:dyDescent="0.2">
      <c r="F1176" s="605"/>
      <c r="G1176" s="605"/>
      <c r="H1176" s="605"/>
      <c r="I1176" s="605"/>
      <c r="J1176" s="605"/>
      <c r="K1176" s="605"/>
      <c r="L1176" s="605"/>
      <c r="M1176" s="605"/>
      <c r="N1176" s="605"/>
      <c r="O1176" s="605"/>
      <c r="P1176" s="605"/>
      <c r="Q1176" s="605"/>
    </row>
    <row r="1177" spans="6:17" x14ac:dyDescent="0.2">
      <c r="F1177" s="605"/>
      <c r="G1177" s="605"/>
      <c r="H1177" s="605"/>
      <c r="I1177" s="605"/>
      <c r="J1177" s="605"/>
      <c r="K1177" s="605"/>
      <c r="L1177" s="605"/>
      <c r="M1177" s="605"/>
      <c r="N1177" s="605"/>
      <c r="O1177" s="605"/>
      <c r="P1177" s="605"/>
      <c r="Q1177" s="605"/>
    </row>
    <row r="1178" spans="6:17" x14ac:dyDescent="0.2">
      <c r="F1178" s="605"/>
      <c r="G1178" s="605"/>
      <c r="H1178" s="605"/>
      <c r="I1178" s="605"/>
      <c r="J1178" s="605"/>
      <c r="K1178" s="605"/>
      <c r="L1178" s="605"/>
      <c r="M1178" s="605"/>
      <c r="N1178" s="605"/>
      <c r="O1178" s="605"/>
      <c r="P1178" s="605"/>
      <c r="Q1178" s="605"/>
    </row>
    <row r="1179" spans="6:17" x14ac:dyDescent="0.2">
      <c r="F1179" s="605"/>
      <c r="G1179" s="605"/>
      <c r="H1179" s="605"/>
      <c r="I1179" s="605"/>
      <c r="J1179" s="605"/>
      <c r="K1179" s="605"/>
      <c r="L1179" s="605"/>
      <c r="M1179" s="605"/>
      <c r="N1179" s="605"/>
      <c r="O1179" s="605"/>
      <c r="P1179" s="605"/>
      <c r="Q1179" s="605"/>
    </row>
    <row r="1180" spans="6:17" x14ac:dyDescent="0.2">
      <c r="F1180" s="605"/>
      <c r="G1180" s="605"/>
      <c r="H1180" s="605"/>
      <c r="I1180" s="605"/>
      <c r="J1180" s="605"/>
      <c r="K1180" s="605"/>
      <c r="L1180" s="605"/>
      <c r="M1180" s="605"/>
      <c r="N1180" s="605"/>
      <c r="O1180" s="605"/>
      <c r="P1180" s="605"/>
      <c r="Q1180" s="605"/>
    </row>
    <row r="1181" spans="6:17" x14ac:dyDescent="0.2">
      <c r="F1181" s="605"/>
      <c r="G1181" s="605"/>
      <c r="H1181" s="605"/>
      <c r="I1181" s="605"/>
      <c r="J1181" s="605"/>
      <c r="K1181" s="605"/>
      <c r="L1181" s="605"/>
      <c r="M1181" s="605"/>
      <c r="N1181" s="605"/>
      <c r="O1181" s="605"/>
      <c r="P1181" s="605"/>
      <c r="Q1181" s="605"/>
    </row>
    <row r="1182" spans="6:17" x14ac:dyDescent="0.2">
      <c r="F1182" s="605"/>
      <c r="G1182" s="605"/>
      <c r="H1182" s="605"/>
      <c r="I1182" s="605"/>
      <c r="J1182" s="605"/>
      <c r="K1182" s="605"/>
      <c r="L1182" s="605"/>
      <c r="M1182" s="605"/>
      <c r="N1182" s="605"/>
      <c r="O1182" s="605"/>
      <c r="P1182" s="605"/>
      <c r="Q1182" s="605"/>
    </row>
    <row r="1183" spans="6:17" x14ac:dyDescent="0.2">
      <c r="F1183" s="605"/>
      <c r="G1183" s="605"/>
      <c r="H1183" s="605"/>
      <c r="I1183" s="605"/>
      <c r="J1183" s="605"/>
      <c r="K1183" s="605"/>
      <c r="L1183" s="605"/>
      <c r="M1183" s="605"/>
      <c r="N1183" s="605"/>
      <c r="O1183" s="605"/>
      <c r="P1183" s="605"/>
      <c r="Q1183" s="605"/>
    </row>
    <row r="1184" spans="6:17" x14ac:dyDescent="0.2"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</row>
    <row r="1185" spans="6:17" x14ac:dyDescent="0.2">
      <c r="F1185" s="605"/>
      <c r="G1185" s="605"/>
      <c r="H1185" s="605"/>
      <c r="I1185" s="605"/>
      <c r="J1185" s="605"/>
      <c r="K1185" s="605"/>
      <c r="L1185" s="605"/>
      <c r="M1185" s="605"/>
      <c r="N1185" s="605"/>
      <c r="O1185" s="605"/>
      <c r="P1185" s="605"/>
      <c r="Q1185" s="605"/>
    </row>
    <row r="1186" spans="6:17" x14ac:dyDescent="0.2">
      <c r="F1186" s="605"/>
      <c r="G1186" s="605"/>
      <c r="H1186" s="605"/>
      <c r="I1186" s="605"/>
      <c r="J1186" s="605"/>
      <c r="K1186" s="605"/>
      <c r="L1186" s="605"/>
      <c r="M1186" s="605"/>
      <c r="N1186" s="605"/>
      <c r="O1186" s="605"/>
      <c r="P1186" s="605"/>
      <c r="Q1186" s="605"/>
    </row>
    <row r="1187" spans="6:17" x14ac:dyDescent="0.2">
      <c r="F1187" s="605"/>
      <c r="G1187" s="605"/>
      <c r="H1187" s="605"/>
      <c r="I1187" s="605"/>
      <c r="J1187" s="605"/>
      <c r="K1187" s="605"/>
      <c r="L1187" s="605"/>
      <c r="M1187" s="605"/>
      <c r="N1187" s="605"/>
      <c r="O1187" s="605"/>
      <c r="P1187" s="605"/>
      <c r="Q1187" s="605"/>
    </row>
    <row r="1188" spans="6:17" x14ac:dyDescent="0.2">
      <c r="F1188" s="605"/>
      <c r="G1188" s="605"/>
      <c r="H1188" s="605"/>
      <c r="I1188" s="605"/>
      <c r="J1188" s="605"/>
      <c r="K1188" s="605"/>
      <c r="L1188" s="605"/>
      <c r="M1188" s="605"/>
      <c r="N1188" s="605"/>
      <c r="O1188" s="605"/>
      <c r="P1188" s="605"/>
      <c r="Q1188" s="605"/>
    </row>
    <row r="1189" spans="6:17" x14ac:dyDescent="0.2">
      <c r="F1189" s="605"/>
      <c r="G1189" s="605"/>
      <c r="H1189" s="605"/>
      <c r="I1189" s="605"/>
      <c r="J1189" s="605"/>
      <c r="K1189" s="605"/>
      <c r="L1189" s="605"/>
      <c r="M1189" s="605"/>
      <c r="N1189" s="605"/>
      <c r="O1189" s="605"/>
      <c r="P1189" s="605"/>
      <c r="Q1189" s="605"/>
    </row>
    <row r="1190" spans="6:17" x14ac:dyDescent="0.2">
      <c r="F1190" s="605"/>
      <c r="G1190" s="605"/>
      <c r="H1190" s="605"/>
      <c r="I1190" s="605"/>
      <c r="J1190" s="605"/>
      <c r="K1190" s="605"/>
      <c r="L1190" s="605"/>
      <c r="M1190" s="605"/>
      <c r="N1190" s="605"/>
      <c r="O1190" s="605"/>
      <c r="P1190" s="605"/>
      <c r="Q1190" s="605"/>
    </row>
    <row r="1191" spans="6:17" x14ac:dyDescent="0.2">
      <c r="F1191" s="605"/>
      <c r="G1191" s="605"/>
      <c r="H1191" s="605"/>
      <c r="I1191" s="605"/>
      <c r="J1191" s="605"/>
      <c r="K1191" s="605"/>
      <c r="L1191" s="605"/>
      <c r="M1191" s="605"/>
      <c r="N1191" s="605"/>
      <c r="O1191" s="605"/>
      <c r="P1191" s="605"/>
      <c r="Q1191" s="605"/>
    </row>
    <row r="1192" spans="6:17" x14ac:dyDescent="0.2">
      <c r="F1192" s="605"/>
      <c r="G1192" s="605"/>
      <c r="H1192" s="605"/>
      <c r="I1192" s="605"/>
      <c r="J1192" s="605"/>
      <c r="K1192" s="605"/>
      <c r="L1192" s="605"/>
      <c r="M1192" s="605"/>
      <c r="N1192" s="605"/>
      <c r="O1192" s="605"/>
      <c r="P1192" s="605"/>
      <c r="Q1192" s="605"/>
    </row>
    <row r="1193" spans="6:17" x14ac:dyDescent="0.2">
      <c r="F1193" s="605"/>
      <c r="G1193" s="605"/>
      <c r="H1193" s="605"/>
      <c r="I1193" s="605"/>
      <c r="J1193" s="605"/>
      <c r="K1193" s="605"/>
      <c r="L1193" s="605"/>
      <c r="M1193" s="605"/>
      <c r="N1193" s="605"/>
      <c r="O1193" s="605"/>
      <c r="P1193" s="605"/>
      <c r="Q1193" s="605"/>
    </row>
    <row r="1194" spans="6:17" x14ac:dyDescent="0.2">
      <c r="F1194" s="605"/>
      <c r="G1194" s="605"/>
      <c r="H1194" s="605"/>
      <c r="I1194" s="605"/>
      <c r="J1194" s="605"/>
      <c r="K1194" s="605"/>
      <c r="L1194" s="605"/>
      <c r="M1194" s="605"/>
      <c r="N1194" s="605"/>
      <c r="O1194" s="605"/>
      <c r="P1194" s="605"/>
      <c r="Q1194" s="605"/>
    </row>
    <row r="1195" spans="6:17" x14ac:dyDescent="0.2">
      <c r="F1195" s="605"/>
      <c r="G1195" s="605"/>
      <c r="H1195" s="605"/>
      <c r="I1195" s="605"/>
      <c r="J1195" s="605"/>
      <c r="K1195" s="605"/>
      <c r="L1195" s="605"/>
      <c r="M1195" s="605"/>
      <c r="N1195" s="605"/>
      <c r="O1195" s="605"/>
      <c r="P1195" s="605"/>
      <c r="Q1195" s="605"/>
    </row>
    <row r="1196" spans="6:17" x14ac:dyDescent="0.2">
      <c r="F1196" s="605"/>
      <c r="G1196" s="605"/>
      <c r="H1196" s="605"/>
      <c r="I1196" s="605"/>
      <c r="J1196" s="605"/>
      <c r="K1196" s="605"/>
      <c r="L1196" s="605"/>
      <c r="M1196" s="605"/>
      <c r="N1196" s="605"/>
      <c r="O1196" s="605"/>
      <c r="P1196" s="605"/>
      <c r="Q1196" s="605"/>
    </row>
    <row r="1197" spans="6:17" x14ac:dyDescent="0.2">
      <c r="F1197" s="605"/>
      <c r="G1197" s="605"/>
      <c r="H1197" s="605"/>
      <c r="I1197" s="605"/>
      <c r="J1197" s="605"/>
      <c r="K1197" s="605"/>
      <c r="L1197" s="605"/>
      <c r="M1197" s="605"/>
      <c r="N1197" s="605"/>
      <c r="O1197" s="605"/>
      <c r="P1197" s="605"/>
      <c r="Q1197" s="605"/>
    </row>
    <row r="1198" spans="6:17" x14ac:dyDescent="0.2">
      <c r="F1198" s="605"/>
      <c r="G1198" s="605"/>
      <c r="H1198" s="605"/>
      <c r="I1198" s="605"/>
      <c r="J1198" s="605"/>
      <c r="K1198" s="605"/>
      <c r="L1198" s="605"/>
      <c r="M1198" s="605"/>
      <c r="N1198" s="605"/>
      <c r="O1198" s="605"/>
      <c r="P1198" s="605"/>
      <c r="Q1198" s="605"/>
    </row>
    <row r="1199" spans="6:17" x14ac:dyDescent="0.2">
      <c r="F1199" s="605"/>
      <c r="G1199" s="605"/>
      <c r="H1199" s="605"/>
      <c r="I1199" s="605"/>
      <c r="J1199" s="605"/>
      <c r="K1199" s="605"/>
      <c r="L1199" s="605"/>
      <c r="M1199" s="605"/>
      <c r="N1199" s="605"/>
      <c r="O1199" s="605"/>
      <c r="P1199" s="605"/>
      <c r="Q1199" s="605"/>
    </row>
    <row r="1200" spans="6:17" x14ac:dyDescent="0.2">
      <c r="F1200" s="605"/>
      <c r="G1200" s="605"/>
      <c r="H1200" s="605"/>
      <c r="I1200" s="605"/>
      <c r="J1200" s="605"/>
      <c r="K1200" s="605"/>
      <c r="L1200" s="605"/>
      <c r="M1200" s="605"/>
      <c r="N1200" s="605"/>
      <c r="O1200" s="605"/>
      <c r="P1200" s="605"/>
      <c r="Q1200" s="605"/>
    </row>
    <row r="1201" spans="6:17" x14ac:dyDescent="0.2">
      <c r="F1201" s="605"/>
      <c r="G1201" s="605"/>
      <c r="H1201" s="605"/>
      <c r="I1201" s="605"/>
      <c r="J1201" s="605"/>
      <c r="K1201" s="605"/>
      <c r="L1201" s="605"/>
      <c r="M1201" s="605"/>
      <c r="N1201" s="605"/>
      <c r="O1201" s="605"/>
      <c r="P1201" s="605"/>
      <c r="Q1201" s="605"/>
    </row>
    <row r="1202" spans="6:17" x14ac:dyDescent="0.2">
      <c r="F1202" s="605"/>
      <c r="G1202" s="605"/>
      <c r="H1202" s="605"/>
      <c r="I1202" s="605"/>
      <c r="J1202" s="605"/>
      <c r="K1202" s="605"/>
      <c r="L1202" s="605"/>
      <c r="M1202" s="605"/>
      <c r="N1202" s="605"/>
      <c r="O1202" s="605"/>
      <c r="P1202" s="605"/>
      <c r="Q1202" s="605"/>
    </row>
    <row r="1203" spans="6:17" x14ac:dyDescent="0.2">
      <c r="F1203" s="605"/>
      <c r="G1203" s="605"/>
      <c r="H1203" s="605"/>
      <c r="I1203" s="605"/>
      <c r="J1203" s="605"/>
      <c r="K1203" s="605"/>
      <c r="L1203" s="605"/>
      <c r="M1203" s="605"/>
      <c r="N1203" s="605"/>
      <c r="O1203" s="605"/>
      <c r="P1203" s="605"/>
      <c r="Q1203" s="605"/>
    </row>
    <row r="1204" spans="6:17" x14ac:dyDescent="0.2">
      <c r="F1204" s="605"/>
      <c r="G1204" s="605"/>
      <c r="H1204" s="605"/>
      <c r="I1204" s="605"/>
      <c r="J1204" s="605"/>
      <c r="K1204" s="605"/>
      <c r="L1204" s="605"/>
      <c r="M1204" s="605"/>
      <c r="N1204" s="605"/>
      <c r="O1204" s="605"/>
      <c r="P1204" s="605"/>
      <c r="Q1204" s="605"/>
    </row>
    <row r="1205" spans="6:17" x14ac:dyDescent="0.2">
      <c r="F1205" s="605"/>
      <c r="G1205" s="605"/>
      <c r="H1205" s="605"/>
      <c r="I1205" s="605"/>
      <c r="J1205" s="605"/>
      <c r="K1205" s="605"/>
      <c r="L1205" s="605"/>
      <c r="M1205" s="605"/>
      <c r="N1205" s="605"/>
      <c r="O1205" s="605"/>
      <c r="P1205" s="605"/>
      <c r="Q1205" s="605"/>
    </row>
    <row r="1206" spans="6:17" x14ac:dyDescent="0.2">
      <c r="F1206" s="605"/>
      <c r="G1206" s="605"/>
      <c r="H1206" s="605"/>
      <c r="I1206" s="605"/>
      <c r="J1206" s="605"/>
      <c r="K1206" s="605"/>
      <c r="L1206" s="605"/>
      <c r="M1206" s="605"/>
      <c r="N1206" s="605"/>
      <c r="O1206" s="605"/>
      <c r="P1206" s="605"/>
      <c r="Q1206" s="605"/>
    </row>
    <row r="1207" spans="6:17" x14ac:dyDescent="0.2">
      <c r="F1207" s="605"/>
      <c r="G1207" s="605"/>
      <c r="H1207" s="605"/>
      <c r="I1207" s="605"/>
      <c r="J1207" s="605"/>
      <c r="K1207" s="605"/>
      <c r="L1207" s="605"/>
      <c r="M1207" s="605"/>
      <c r="N1207" s="605"/>
      <c r="O1207" s="605"/>
      <c r="P1207" s="605"/>
      <c r="Q1207" s="605"/>
    </row>
    <row r="1208" spans="6:17" x14ac:dyDescent="0.2">
      <c r="F1208" s="605"/>
      <c r="G1208" s="605"/>
      <c r="H1208" s="605"/>
      <c r="I1208" s="605"/>
      <c r="J1208" s="605"/>
      <c r="K1208" s="605"/>
      <c r="L1208" s="605"/>
      <c r="M1208" s="605"/>
      <c r="N1208" s="605"/>
      <c r="O1208" s="605"/>
      <c r="P1208" s="605"/>
      <c r="Q1208" s="605"/>
    </row>
    <row r="1209" spans="6:17" x14ac:dyDescent="0.2">
      <c r="F1209" s="605"/>
      <c r="G1209" s="605"/>
      <c r="H1209" s="605"/>
      <c r="I1209" s="605"/>
      <c r="J1209" s="605"/>
      <c r="K1209" s="605"/>
      <c r="L1209" s="605"/>
      <c r="M1209" s="605"/>
      <c r="N1209" s="605"/>
      <c r="O1209" s="605"/>
      <c r="P1209" s="605"/>
      <c r="Q1209" s="605"/>
    </row>
    <row r="1210" spans="6:17" x14ac:dyDescent="0.2">
      <c r="F1210" s="605"/>
      <c r="G1210" s="605"/>
      <c r="H1210" s="605"/>
      <c r="I1210" s="605"/>
      <c r="J1210" s="605"/>
      <c r="K1210" s="605"/>
      <c r="L1210" s="605"/>
      <c r="M1210" s="605"/>
      <c r="N1210" s="605"/>
      <c r="O1210" s="605"/>
      <c r="P1210" s="605"/>
      <c r="Q1210" s="605"/>
    </row>
    <row r="1211" spans="6:17" x14ac:dyDescent="0.2">
      <c r="F1211" s="605"/>
      <c r="G1211" s="605"/>
      <c r="H1211" s="605"/>
      <c r="I1211" s="605"/>
      <c r="J1211" s="605"/>
      <c r="K1211" s="605"/>
      <c r="L1211" s="605"/>
      <c r="M1211" s="605"/>
      <c r="N1211" s="605"/>
      <c r="O1211" s="605"/>
      <c r="P1211" s="605"/>
      <c r="Q1211" s="605"/>
    </row>
    <row r="1212" spans="6:17" x14ac:dyDescent="0.2">
      <c r="F1212" s="605"/>
      <c r="G1212" s="605"/>
      <c r="H1212" s="605"/>
      <c r="I1212" s="605"/>
      <c r="J1212" s="605"/>
      <c r="K1212" s="605"/>
      <c r="L1212" s="605"/>
      <c r="M1212" s="605"/>
      <c r="N1212" s="605"/>
      <c r="O1212" s="605"/>
      <c r="P1212" s="605"/>
      <c r="Q1212" s="605"/>
    </row>
    <row r="1213" spans="6:17" x14ac:dyDescent="0.2">
      <c r="F1213" s="605"/>
      <c r="G1213" s="605"/>
      <c r="H1213" s="605"/>
      <c r="I1213" s="605"/>
      <c r="J1213" s="605"/>
      <c r="K1213" s="605"/>
      <c r="L1213" s="605"/>
      <c r="M1213" s="605"/>
      <c r="N1213" s="605"/>
      <c r="O1213" s="605"/>
      <c r="P1213" s="605"/>
      <c r="Q1213" s="605"/>
    </row>
    <row r="1214" spans="6:17" x14ac:dyDescent="0.2">
      <c r="F1214" s="605"/>
      <c r="G1214" s="605"/>
      <c r="H1214" s="605"/>
      <c r="I1214" s="605"/>
      <c r="J1214" s="605"/>
      <c r="K1214" s="605"/>
      <c r="L1214" s="605"/>
      <c r="M1214" s="605"/>
      <c r="N1214" s="605"/>
      <c r="O1214" s="605"/>
      <c r="P1214" s="605"/>
      <c r="Q1214" s="605"/>
    </row>
    <row r="1215" spans="6:17" x14ac:dyDescent="0.2">
      <c r="F1215" s="605"/>
      <c r="G1215" s="605"/>
      <c r="H1215" s="605"/>
      <c r="I1215" s="605"/>
      <c r="J1215" s="605"/>
      <c r="K1215" s="605"/>
      <c r="L1215" s="605"/>
      <c r="M1215" s="605"/>
      <c r="N1215" s="605"/>
      <c r="O1215" s="605"/>
      <c r="P1215" s="605"/>
      <c r="Q1215" s="605"/>
    </row>
    <row r="1216" spans="6:17" x14ac:dyDescent="0.2">
      <c r="F1216" s="605"/>
      <c r="G1216" s="605"/>
      <c r="H1216" s="605"/>
      <c r="I1216" s="605"/>
      <c r="J1216" s="605"/>
      <c r="K1216" s="605"/>
      <c r="L1216" s="605"/>
      <c r="M1216" s="605"/>
      <c r="N1216" s="605"/>
      <c r="O1216" s="605"/>
      <c r="P1216" s="605"/>
      <c r="Q1216" s="605"/>
    </row>
    <row r="1217" spans="6:17" x14ac:dyDescent="0.2">
      <c r="F1217" s="605"/>
      <c r="G1217" s="605"/>
      <c r="H1217" s="605"/>
      <c r="I1217" s="605"/>
      <c r="J1217" s="605"/>
      <c r="K1217" s="605"/>
      <c r="L1217" s="605"/>
      <c r="M1217" s="605"/>
      <c r="N1217" s="605"/>
      <c r="O1217" s="605"/>
      <c r="P1217" s="605"/>
      <c r="Q1217" s="605"/>
    </row>
    <row r="1218" spans="6:17" x14ac:dyDescent="0.2">
      <c r="F1218" s="605"/>
      <c r="G1218" s="605"/>
      <c r="H1218" s="605"/>
      <c r="I1218" s="605"/>
      <c r="J1218" s="605"/>
      <c r="K1218" s="605"/>
      <c r="L1218" s="605"/>
      <c r="M1218" s="605"/>
      <c r="N1218" s="605"/>
      <c r="O1218" s="605"/>
      <c r="P1218" s="605"/>
      <c r="Q1218" s="605"/>
    </row>
    <row r="1219" spans="6:17" x14ac:dyDescent="0.2">
      <c r="F1219" s="605"/>
      <c r="G1219" s="605"/>
      <c r="H1219" s="605"/>
      <c r="I1219" s="605"/>
      <c r="J1219" s="605"/>
      <c r="K1219" s="605"/>
      <c r="L1219" s="605"/>
      <c r="M1219" s="605"/>
      <c r="N1219" s="605"/>
      <c r="O1219" s="605"/>
      <c r="P1219" s="605"/>
      <c r="Q1219" s="605"/>
    </row>
    <row r="1220" spans="6:17" x14ac:dyDescent="0.2">
      <c r="F1220" s="605"/>
      <c r="G1220" s="605"/>
      <c r="H1220" s="605"/>
      <c r="I1220" s="605"/>
      <c r="J1220" s="605"/>
      <c r="K1220" s="605"/>
      <c r="L1220" s="605"/>
      <c r="M1220" s="605"/>
      <c r="N1220" s="605"/>
      <c r="O1220" s="605"/>
      <c r="P1220" s="605"/>
      <c r="Q1220" s="605"/>
    </row>
    <row r="1221" spans="6:17" x14ac:dyDescent="0.2">
      <c r="F1221" s="605"/>
      <c r="G1221" s="605"/>
      <c r="H1221" s="605"/>
      <c r="I1221" s="605"/>
      <c r="J1221" s="605"/>
      <c r="K1221" s="605"/>
      <c r="L1221" s="605"/>
      <c r="M1221" s="605"/>
      <c r="N1221" s="605"/>
      <c r="O1221" s="605"/>
      <c r="P1221" s="605"/>
      <c r="Q1221" s="605"/>
    </row>
    <row r="1222" spans="6:17" x14ac:dyDescent="0.2">
      <c r="F1222" s="605"/>
      <c r="G1222" s="605"/>
      <c r="H1222" s="605"/>
      <c r="I1222" s="605"/>
      <c r="J1222" s="605"/>
      <c r="K1222" s="605"/>
      <c r="L1222" s="605"/>
      <c r="M1222" s="605"/>
      <c r="N1222" s="605"/>
      <c r="O1222" s="605"/>
      <c r="P1222" s="605"/>
      <c r="Q1222" s="605"/>
    </row>
    <row r="1223" spans="6:17" x14ac:dyDescent="0.2">
      <c r="F1223" s="605"/>
      <c r="G1223" s="605"/>
      <c r="H1223" s="605"/>
      <c r="I1223" s="605"/>
      <c r="J1223" s="605"/>
      <c r="K1223" s="605"/>
      <c r="L1223" s="605"/>
      <c r="M1223" s="605"/>
      <c r="N1223" s="605"/>
      <c r="O1223" s="605"/>
      <c r="P1223" s="605"/>
      <c r="Q1223" s="605"/>
    </row>
    <row r="1224" spans="6:17" x14ac:dyDescent="0.2">
      <c r="F1224" s="605"/>
      <c r="G1224" s="605"/>
      <c r="H1224" s="605"/>
      <c r="I1224" s="605"/>
      <c r="J1224" s="605"/>
      <c r="K1224" s="605"/>
      <c r="L1224" s="605"/>
      <c r="M1224" s="605"/>
      <c r="N1224" s="605"/>
      <c r="O1224" s="605"/>
      <c r="P1224" s="605"/>
      <c r="Q1224" s="605"/>
    </row>
    <row r="1225" spans="6:17" x14ac:dyDescent="0.2">
      <c r="F1225" s="605"/>
      <c r="G1225" s="605"/>
      <c r="H1225" s="605"/>
      <c r="I1225" s="605"/>
      <c r="J1225" s="605"/>
      <c r="K1225" s="605"/>
      <c r="L1225" s="605"/>
      <c r="M1225" s="605"/>
      <c r="N1225" s="605"/>
      <c r="O1225" s="605"/>
      <c r="P1225" s="605"/>
      <c r="Q1225" s="605"/>
    </row>
    <row r="1226" spans="6:17" x14ac:dyDescent="0.2">
      <c r="F1226" s="605"/>
      <c r="G1226" s="605"/>
      <c r="H1226" s="605"/>
      <c r="I1226" s="605"/>
      <c r="J1226" s="605"/>
      <c r="K1226" s="605"/>
      <c r="L1226" s="605"/>
      <c r="M1226" s="605"/>
      <c r="N1226" s="605"/>
      <c r="O1226" s="605"/>
      <c r="P1226" s="605"/>
      <c r="Q1226" s="605"/>
    </row>
    <row r="1227" spans="6:17" x14ac:dyDescent="0.2">
      <c r="F1227" s="605"/>
      <c r="G1227" s="605"/>
      <c r="H1227" s="605"/>
      <c r="I1227" s="605"/>
      <c r="J1227" s="605"/>
      <c r="K1227" s="605"/>
      <c r="L1227" s="605"/>
      <c r="M1227" s="605"/>
      <c r="N1227" s="605"/>
      <c r="O1227" s="605"/>
      <c r="P1227" s="605"/>
      <c r="Q1227" s="605"/>
    </row>
    <row r="1228" spans="6:17" x14ac:dyDescent="0.2">
      <c r="F1228" s="605"/>
      <c r="G1228" s="605"/>
      <c r="H1228" s="605"/>
      <c r="I1228" s="605"/>
      <c r="J1228" s="605"/>
      <c r="K1228" s="605"/>
      <c r="L1228" s="605"/>
      <c r="M1228" s="605"/>
      <c r="N1228" s="605"/>
      <c r="O1228" s="605"/>
      <c r="P1228" s="605"/>
      <c r="Q1228" s="605"/>
    </row>
    <row r="1229" spans="6:17" x14ac:dyDescent="0.2">
      <c r="F1229" s="605"/>
      <c r="G1229" s="605"/>
      <c r="H1229" s="605"/>
      <c r="I1229" s="605"/>
      <c r="J1229" s="605"/>
      <c r="K1229" s="605"/>
      <c r="L1229" s="605"/>
      <c r="M1229" s="605"/>
      <c r="N1229" s="605"/>
      <c r="O1229" s="605"/>
      <c r="P1229" s="605"/>
      <c r="Q1229" s="605"/>
    </row>
    <row r="1230" spans="6:17" x14ac:dyDescent="0.2">
      <c r="F1230" s="605"/>
      <c r="G1230" s="605"/>
      <c r="H1230" s="605"/>
      <c r="I1230" s="605"/>
      <c r="J1230" s="605"/>
      <c r="K1230" s="605"/>
      <c r="L1230" s="605"/>
      <c r="M1230" s="605"/>
      <c r="N1230" s="605"/>
      <c r="O1230" s="605"/>
      <c r="P1230" s="605"/>
      <c r="Q1230" s="605"/>
    </row>
    <row r="1231" spans="6:17" x14ac:dyDescent="0.2">
      <c r="F1231" s="605"/>
      <c r="G1231" s="605"/>
      <c r="H1231" s="605"/>
      <c r="I1231" s="605"/>
      <c r="J1231" s="605"/>
      <c r="K1231" s="605"/>
      <c r="L1231" s="605"/>
      <c r="M1231" s="605"/>
      <c r="N1231" s="605"/>
      <c r="O1231" s="605"/>
      <c r="P1231" s="605"/>
      <c r="Q1231" s="605"/>
    </row>
    <row r="1232" spans="6:17" x14ac:dyDescent="0.2">
      <c r="F1232" s="605"/>
      <c r="G1232" s="605"/>
      <c r="H1232" s="605"/>
      <c r="I1232" s="605"/>
      <c r="J1232" s="605"/>
      <c r="K1232" s="605"/>
      <c r="L1232" s="605"/>
      <c r="M1232" s="605"/>
      <c r="N1232" s="605"/>
      <c r="O1232" s="605"/>
      <c r="P1232" s="605"/>
      <c r="Q1232" s="605"/>
    </row>
    <row r="1233" spans="6:17" x14ac:dyDescent="0.2">
      <c r="F1233" s="605"/>
      <c r="G1233" s="605"/>
      <c r="H1233" s="605"/>
      <c r="I1233" s="605"/>
      <c r="J1233" s="605"/>
      <c r="K1233" s="605"/>
      <c r="L1233" s="605"/>
      <c r="M1233" s="605"/>
      <c r="N1233" s="605"/>
      <c r="O1233" s="605"/>
      <c r="P1233" s="605"/>
      <c r="Q1233" s="605"/>
    </row>
    <row r="1234" spans="6:17" x14ac:dyDescent="0.2">
      <c r="F1234" s="605"/>
      <c r="G1234" s="605"/>
      <c r="H1234" s="605"/>
      <c r="I1234" s="605"/>
      <c r="J1234" s="605"/>
      <c r="K1234" s="605"/>
      <c r="L1234" s="605"/>
      <c r="M1234" s="605"/>
      <c r="N1234" s="605"/>
      <c r="O1234" s="605"/>
      <c r="P1234" s="605"/>
      <c r="Q1234" s="605"/>
    </row>
    <row r="1235" spans="6:17" x14ac:dyDescent="0.2">
      <c r="F1235" s="605"/>
      <c r="G1235" s="605"/>
      <c r="H1235" s="605"/>
      <c r="I1235" s="605"/>
      <c r="J1235" s="605"/>
      <c r="K1235" s="605"/>
      <c r="L1235" s="605"/>
      <c r="M1235" s="605"/>
      <c r="N1235" s="605"/>
      <c r="O1235" s="605"/>
      <c r="P1235" s="605"/>
      <c r="Q1235" s="605"/>
    </row>
    <row r="1236" spans="6:17" x14ac:dyDescent="0.2">
      <c r="F1236" s="605"/>
      <c r="G1236" s="605"/>
      <c r="H1236" s="605"/>
      <c r="I1236" s="605"/>
      <c r="J1236" s="605"/>
      <c r="K1236" s="605"/>
      <c r="L1236" s="605"/>
      <c r="M1236" s="605"/>
      <c r="N1236" s="605"/>
      <c r="O1236" s="605"/>
      <c r="P1236" s="605"/>
      <c r="Q1236" s="605"/>
    </row>
    <row r="1237" spans="6:17" x14ac:dyDescent="0.2">
      <c r="F1237" s="605"/>
      <c r="G1237" s="605"/>
      <c r="H1237" s="605"/>
      <c r="I1237" s="605"/>
      <c r="J1237" s="605"/>
      <c r="K1237" s="605"/>
      <c r="L1237" s="605"/>
      <c r="M1237" s="605"/>
      <c r="N1237" s="605"/>
      <c r="O1237" s="605"/>
      <c r="P1237" s="605"/>
      <c r="Q1237" s="605"/>
    </row>
    <row r="1238" spans="6:17" x14ac:dyDescent="0.2">
      <c r="F1238" s="605"/>
      <c r="G1238" s="605"/>
      <c r="H1238" s="605"/>
      <c r="I1238" s="605"/>
      <c r="J1238" s="605"/>
      <c r="K1238" s="605"/>
      <c r="L1238" s="605"/>
      <c r="M1238" s="605"/>
      <c r="N1238" s="605"/>
      <c r="O1238" s="605"/>
      <c r="P1238" s="605"/>
      <c r="Q1238" s="605"/>
    </row>
    <row r="1239" spans="6:17" x14ac:dyDescent="0.2">
      <c r="F1239" s="605"/>
      <c r="G1239" s="605"/>
      <c r="H1239" s="605"/>
      <c r="I1239" s="605"/>
      <c r="J1239" s="605"/>
      <c r="K1239" s="605"/>
      <c r="L1239" s="605"/>
      <c r="M1239" s="605"/>
      <c r="N1239" s="605"/>
      <c r="O1239" s="605"/>
      <c r="P1239" s="605"/>
      <c r="Q1239" s="605"/>
    </row>
    <row r="1240" spans="6:17" x14ac:dyDescent="0.2">
      <c r="F1240" s="605"/>
      <c r="G1240" s="605"/>
      <c r="H1240" s="605"/>
      <c r="I1240" s="605"/>
      <c r="J1240" s="605"/>
      <c r="K1240" s="605"/>
      <c r="L1240" s="605"/>
      <c r="M1240" s="605"/>
      <c r="N1240" s="605"/>
      <c r="O1240" s="605"/>
      <c r="P1240" s="605"/>
      <c r="Q1240" s="605"/>
    </row>
    <row r="1241" spans="6:17" x14ac:dyDescent="0.2">
      <c r="F1241" s="605"/>
      <c r="G1241" s="605"/>
      <c r="H1241" s="605"/>
      <c r="I1241" s="605"/>
      <c r="J1241" s="605"/>
      <c r="K1241" s="605"/>
      <c r="L1241" s="605"/>
      <c r="M1241" s="605"/>
      <c r="N1241" s="605"/>
      <c r="O1241" s="605"/>
      <c r="P1241" s="605"/>
      <c r="Q1241" s="605"/>
    </row>
    <row r="1242" spans="6:17" x14ac:dyDescent="0.2">
      <c r="F1242" s="605"/>
      <c r="G1242" s="605"/>
      <c r="H1242" s="605"/>
      <c r="I1242" s="605"/>
      <c r="J1242" s="605"/>
      <c r="K1242" s="605"/>
      <c r="L1242" s="605"/>
      <c r="M1242" s="605"/>
      <c r="N1242" s="605"/>
      <c r="O1242" s="605"/>
      <c r="P1242" s="605"/>
      <c r="Q1242" s="605"/>
    </row>
    <row r="1243" spans="6:17" x14ac:dyDescent="0.2"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</row>
    <row r="1244" spans="6:17" x14ac:dyDescent="0.2">
      <c r="F1244" s="605"/>
      <c r="G1244" s="605"/>
      <c r="H1244" s="605"/>
      <c r="I1244" s="605"/>
      <c r="J1244" s="605"/>
      <c r="K1244" s="605"/>
      <c r="L1244" s="605"/>
      <c r="M1244" s="605"/>
      <c r="N1244" s="605"/>
      <c r="O1244" s="605"/>
      <c r="P1244" s="605"/>
      <c r="Q1244" s="605"/>
    </row>
    <row r="1245" spans="6:17" x14ac:dyDescent="0.2">
      <c r="F1245" s="605"/>
      <c r="G1245" s="605"/>
      <c r="H1245" s="605"/>
      <c r="I1245" s="605"/>
      <c r="J1245" s="605"/>
      <c r="K1245" s="605"/>
      <c r="L1245" s="605"/>
      <c r="M1245" s="605"/>
      <c r="N1245" s="605"/>
      <c r="O1245" s="605"/>
      <c r="P1245" s="605"/>
      <c r="Q1245" s="605"/>
    </row>
    <row r="1246" spans="6:17" x14ac:dyDescent="0.2">
      <c r="F1246" s="605"/>
      <c r="G1246" s="605"/>
      <c r="H1246" s="605"/>
      <c r="I1246" s="605"/>
      <c r="J1246" s="605"/>
      <c r="K1246" s="605"/>
      <c r="L1246" s="605"/>
      <c r="M1246" s="605"/>
      <c r="N1246" s="605"/>
      <c r="O1246" s="605"/>
      <c r="P1246" s="605"/>
      <c r="Q1246" s="605"/>
    </row>
    <row r="1247" spans="6:17" x14ac:dyDescent="0.2">
      <c r="F1247" s="605"/>
      <c r="G1247" s="605"/>
      <c r="H1247" s="605"/>
      <c r="I1247" s="605"/>
      <c r="J1247" s="605"/>
      <c r="K1247" s="605"/>
      <c r="L1247" s="605"/>
      <c r="M1247" s="605"/>
      <c r="N1247" s="605"/>
      <c r="O1247" s="605"/>
      <c r="P1247" s="605"/>
      <c r="Q1247" s="605"/>
    </row>
    <row r="1248" spans="6:17" x14ac:dyDescent="0.2">
      <c r="F1248" s="605"/>
      <c r="G1248" s="605"/>
      <c r="H1248" s="605"/>
      <c r="I1248" s="605"/>
      <c r="J1248" s="605"/>
      <c r="K1248" s="605"/>
      <c r="L1248" s="605"/>
      <c r="M1248" s="605"/>
      <c r="N1248" s="605"/>
      <c r="O1248" s="605"/>
      <c r="P1248" s="605"/>
      <c r="Q1248" s="605"/>
    </row>
    <row r="1249" spans="6:17" x14ac:dyDescent="0.2">
      <c r="F1249" s="605"/>
      <c r="G1249" s="605"/>
      <c r="H1249" s="605"/>
      <c r="I1249" s="605"/>
      <c r="J1249" s="605"/>
      <c r="K1249" s="605"/>
      <c r="L1249" s="605"/>
      <c r="M1249" s="605"/>
      <c r="N1249" s="605"/>
      <c r="O1249" s="605"/>
      <c r="P1249" s="605"/>
      <c r="Q1249" s="605"/>
    </row>
    <row r="1250" spans="6:17" x14ac:dyDescent="0.2">
      <c r="F1250" s="605"/>
      <c r="G1250" s="605"/>
      <c r="H1250" s="605"/>
      <c r="I1250" s="605"/>
      <c r="J1250" s="605"/>
      <c r="K1250" s="605"/>
      <c r="L1250" s="605"/>
      <c r="M1250" s="605"/>
      <c r="N1250" s="605"/>
      <c r="O1250" s="605"/>
      <c r="P1250" s="605"/>
      <c r="Q1250" s="605"/>
    </row>
    <row r="1251" spans="6:17" x14ac:dyDescent="0.2">
      <c r="F1251" s="605"/>
      <c r="G1251" s="605"/>
      <c r="H1251" s="605"/>
      <c r="I1251" s="605"/>
      <c r="J1251" s="605"/>
      <c r="K1251" s="605"/>
      <c r="L1251" s="605"/>
      <c r="M1251" s="605"/>
      <c r="N1251" s="605"/>
      <c r="O1251" s="605"/>
      <c r="P1251" s="605"/>
      <c r="Q1251" s="605"/>
    </row>
    <row r="1252" spans="6:17" x14ac:dyDescent="0.2">
      <c r="F1252" s="605"/>
      <c r="G1252" s="605"/>
      <c r="H1252" s="605"/>
      <c r="I1252" s="605"/>
      <c r="J1252" s="605"/>
      <c r="K1252" s="605"/>
      <c r="L1252" s="605"/>
      <c r="M1252" s="605"/>
      <c r="N1252" s="605"/>
      <c r="O1252" s="605"/>
      <c r="P1252" s="605"/>
      <c r="Q1252" s="605"/>
    </row>
    <row r="1253" spans="6:17" x14ac:dyDescent="0.2">
      <c r="F1253" s="605"/>
      <c r="G1253" s="605"/>
      <c r="H1253" s="605"/>
      <c r="I1253" s="605"/>
      <c r="J1253" s="605"/>
      <c r="K1253" s="605"/>
      <c r="L1253" s="605"/>
      <c r="M1253" s="605"/>
      <c r="N1253" s="605"/>
      <c r="O1253" s="605"/>
      <c r="P1253" s="605"/>
      <c r="Q1253" s="605"/>
    </row>
    <row r="1254" spans="6:17" x14ac:dyDescent="0.2">
      <c r="F1254" s="605"/>
      <c r="G1254" s="605"/>
      <c r="H1254" s="605"/>
      <c r="I1254" s="605"/>
      <c r="J1254" s="605"/>
      <c r="K1254" s="605"/>
      <c r="L1254" s="605"/>
      <c r="M1254" s="605"/>
      <c r="N1254" s="605"/>
      <c r="O1254" s="605"/>
      <c r="P1254" s="605"/>
      <c r="Q1254" s="605"/>
    </row>
    <row r="1255" spans="6:17" x14ac:dyDescent="0.2">
      <c r="F1255" s="605"/>
      <c r="G1255" s="605"/>
      <c r="H1255" s="605"/>
      <c r="I1255" s="605"/>
      <c r="J1255" s="605"/>
      <c r="K1255" s="605"/>
      <c r="L1255" s="605"/>
      <c r="M1255" s="605"/>
      <c r="N1255" s="605"/>
      <c r="O1255" s="605"/>
      <c r="P1255" s="605"/>
      <c r="Q1255" s="605"/>
    </row>
    <row r="1256" spans="6:17" x14ac:dyDescent="0.2">
      <c r="F1256" s="605"/>
      <c r="G1256" s="605"/>
      <c r="H1256" s="605"/>
      <c r="I1256" s="605"/>
      <c r="J1256" s="605"/>
      <c r="K1256" s="605"/>
      <c r="L1256" s="605"/>
      <c r="M1256" s="605"/>
      <c r="N1256" s="605"/>
      <c r="O1256" s="605"/>
      <c r="P1256" s="605"/>
      <c r="Q1256" s="605"/>
    </row>
    <row r="1257" spans="6:17" x14ac:dyDescent="0.2">
      <c r="F1257" s="605"/>
      <c r="G1257" s="605"/>
      <c r="H1257" s="605"/>
      <c r="I1257" s="605"/>
      <c r="J1257" s="605"/>
      <c r="K1257" s="605"/>
      <c r="L1257" s="605"/>
      <c r="M1257" s="605"/>
      <c r="N1257" s="605"/>
      <c r="O1257" s="605"/>
      <c r="P1257" s="605"/>
      <c r="Q1257" s="605"/>
    </row>
    <row r="1258" spans="6:17" x14ac:dyDescent="0.2">
      <c r="F1258" s="605"/>
      <c r="G1258" s="605"/>
      <c r="H1258" s="605"/>
      <c r="I1258" s="605"/>
      <c r="J1258" s="605"/>
      <c r="K1258" s="605"/>
      <c r="L1258" s="605"/>
      <c r="M1258" s="605"/>
      <c r="N1258" s="605"/>
      <c r="O1258" s="605"/>
      <c r="P1258" s="605"/>
      <c r="Q1258" s="605"/>
    </row>
    <row r="1259" spans="6:17" x14ac:dyDescent="0.2">
      <c r="F1259" s="605"/>
      <c r="G1259" s="605"/>
      <c r="H1259" s="605"/>
      <c r="I1259" s="605"/>
      <c r="J1259" s="605"/>
      <c r="K1259" s="605"/>
      <c r="L1259" s="605"/>
      <c r="M1259" s="605"/>
      <c r="N1259" s="605"/>
      <c r="O1259" s="605"/>
      <c r="P1259" s="605"/>
      <c r="Q1259" s="605"/>
    </row>
    <row r="1260" spans="6:17" x14ac:dyDescent="0.2">
      <c r="F1260" s="605"/>
      <c r="G1260" s="605"/>
      <c r="H1260" s="605"/>
      <c r="I1260" s="605"/>
      <c r="J1260" s="605"/>
      <c r="K1260" s="605"/>
      <c r="L1260" s="605"/>
      <c r="M1260" s="605"/>
      <c r="N1260" s="605"/>
      <c r="O1260" s="605"/>
      <c r="P1260" s="605"/>
      <c r="Q1260" s="605"/>
    </row>
    <row r="1261" spans="6:17" x14ac:dyDescent="0.2">
      <c r="F1261" s="605"/>
      <c r="G1261" s="605"/>
      <c r="H1261" s="605"/>
      <c r="I1261" s="605"/>
      <c r="J1261" s="605"/>
      <c r="K1261" s="605"/>
      <c r="L1261" s="605"/>
      <c r="M1261" s="605"/>
      <c r="N1261" s="605"/>
      <c r="O1261" s="605"/>
      <c r="P1261" s="605"/>
      <c r="Q1261" s="605"/>
    </row>
    <row r="1262" spans="6:17" x14ac:dyDescent="0.2">
      <c r="F1262" s="605"/>
      <c r="G1262" s="605"/>
      <c r="H1262" s="605"/>
      <c r="I1262" s="605"/>
      <c r="J1262" s="605"/>
      <c r="K1262" s="605"/>
      <c r="L1262" s="605"/>
      <c r="M1262" s="605"/>
      <c r="N1262" s="605"/>
      <c r="O1262" s="605"/>
      <c r="P1262" s="605"/>
      <c r="Q1262" s="605"/>
    </row>
    <row r="1263" spans="6:17" x14ac:dyDescent="0.2">
      <c r="F1263" s="605"/>
      <c r="G1263" s="605"/>
      <c r="H1263" s="605"/>
      <c r="I1263" s="605"/>
      <c r="J1263" s="605"/>
      <c r="K1263" s="605"/>
      <c r="L1263" s="605"/>
      <c r="M1263" s="605"/>
      <c r="N1263" s="605"/>
      <c r="O1263" s="605"/>
      <c r="P1263" s="605"/>
      <c r="Q1263" s="605"/>
    </row>
    <row r="1264" spans="6:17" x14ac:dyDescent="0.2">
      <c r="F1264" s="605"/>
      <c r="G1264" s="605"/>
      <c r="H1264" s="605"/>
      <c r="I1264" s="605"/>
      <c r="J1264" s="605"/>
      <c r="K1264" s="605"/>
      <c r="L1264" s="605"/>
      <c r="M1264" s="605"/>
      <c r="N1264" s="605"/>
      <c r="O1264" s="605"/>
      <c r="P1264" s="605"/>
      <c r="Q1264" s="605"/>
    </row>
    <row r="1265" spans="6:17" x14ac:dyDescent="0.2">
      <c r="F1265" s="605"/>
      <c r="G1265" s="605"/>
      <c r="H1265" s="605"/>
      <c r="I1265" s="605"/>
      <c r="J1265" s="605"/>
      <c r="K1265" s="605"/>
      <c r="L1265" s="605"/>
      <c r="M1265" s="605"/>
      <c r="N1265" s="605"/>
      <c r="O1265" s="605"/>
      <c r="P1265" s="605"/>
      <c r="Q1265" s="605"/>
    </row>
    <row r="1266" spans="6:17" x14ac:dyDescent="0.2">
      <c r="F1266" s="605"/>
      <c r="G1266" s="605"/>
      <c r="H1266" s="605"/>
      <c r="I1266" s="605"/>
      <c r="J1266" s="605"/>
      <c r="K1266" s="605"/>
      <c r="L1266" s="605"/>
      <c r="M1266" s="605"/>
      <c r="N1266" s="605"/>
      <c r="O1266" s="605"/>
      <c r="P1266" s="605"/>
      <c r="Q1266" s="605"/>
    </row>
    <row r="1267" spans="6:17" x14ac:dyDescent="0.2">
      <c r="F1267" s="605"/>
      <c r="G1267" s="605"/>
      <c r="H1267" s="605"/>
      <c r="I1267" s="605"/>
      <c r="J1267" s="605"/>
      <c r="K1267" s="605"/>
      <c r="L1267" s="605"/>
      <c r="M1267" s="605"/>
      <c r="N1267" s="605"/>
      <c r="O1267" s="605"/>
      <c r="P1267" s="605"/>
      <c r="Q1267" s="605"/>
    </row>
    <row r="1268" spans="6:17" x14ac:dyDescent="0.2">
      <c r="F1268" s="605"/>
      <c r="G1268" s="605"/>
      <c r="H1268" s="605"/>
      <c r="I1268" s="605"/>
      <c r="J1268" s="605"/>
      <c r="K1268" s="605"/>
      <c r="L1268" s="605"/>
      <c r="M1268" s="605"/>
      <c r="N1268" s="605"/>
      <c r="O1268" s="605"/>
      <c r="P1268" s="605"/>
      <c r="Q1268" s="605"/>
    </row>
    <row r="1269" spans="6:17" x14ac:dyDescent="0.2">
      <c r="F1269" s="605"/>
      <c r="G1269" s="605"/>
      <c r="H1269" s="605"/>
      <c r="I1269" s="605"/>
      <c r="J1269" s="605"/>
      <c r="K1269" s="605"/>
      <c r="L1269" s="605"/>
      <c r="M1269" s="605"/>
      <c r="N1269" s="605"/>
      <c r="O1269" s="605"/>
      <c r="P1269" s="605"/>
      <c r="Q1269" s="605"/>
    </row>
    <row r="1270" spans="6:17" x14ac:dyDescent="0.2">
      <c r="F1270" s="605"/>
      <c r="G1270" s="605"/>
      <c r="H1270" s="605"/>
      <c r="I1270" s="605"/>
      <c r="J1270" s="605"/>
      <c r="K1270" s="605"/>
      <c r="L1270" s="605"/>
      <c r="M1270" s="605"/>
      <c r="N1270" s="605"/>
      <c r="O1270" s="605"/>
      <c r="P1270" s="605"/>
      <c r="Q1270" s="605"/>
    </row>
    <row r="1271" spans="6:17" x14ac:dyDescent="0.2">
      <c r="F1271" s="605"/>
      <c r="G1271" s="605"/>
      <c r="H1271" s="605"/>
      <c r="I1271" s="605"/>
      <c r="J1271" s="605"/>
      <c r="K1271" s="605"/>
      <c r="L1271" s="605"/>
      <c r="M1271" s="605"/>
      <c r="N1271" s="605"/>
      <c r="O1271" s="605"/>
      <c r="P1271" s="605"/>
      <c r="Q1271" s="605"/>
    </row>
    <row r="1272" spans="6:17" x14ac:dyDescent="0.2">
      <c r="F1272" s="605"/>
      <c r="G1272" s="605"/>
      <c r="H1272" s="605"/>
      <c r="I1272" s="605"/>
      <c r="J1272" s="605"/>
      <c r="K1272" s="605"/>
      <c r="L1272" s="605"/>
      <c r="M1272" s="605"/>
      <c r="N1272" s="605"/>
      <c r="O1272" s="605"/>
      <c r="P1272" s="605"/>
      <c r="Q1272" s="605"/>
    </row>
    <row r="1273" spans="6:17" x14ac:dyDescent="0.2">
      <c r="F1273" s="605"/>
      <c r="G1273" s="605"/>
      <c r="H1273" s="605"/>
      <c r="I1273" s="605"/>
      <c r="J1273" s="605"/>
      <c r="K1273" s="605"/>
      <c r="L1273" s="605"/>
      <c r="M1273" s="605"/>
      <c r="N1273" s="605"/>
      <c r="O1273" s="605"/>
      <c r="P1273" s="605"/>
      <c r="Q1273" s="605"/>
    </row>
    <row r="1274" spans="6:17" x14ac:dyDescent="0.2">
      <c r="F1274" s="605"/>
      <c r="G1274" s="605"/>
      <c r="H1274" s="605"/>
      <c r="I1274" s="605"/>
      <c r="J1274" s="605"/>
      <c r="K1274" s="605"/>
      <c r="L1274" s="605"/>
      <c r="M1274" s="605"/>
      <c r="N1274" s="605"/>
      <c r="O1274" s="605"/>
      <c r="P1274" s="605"/>
      <c r="Q1274" s="605"/>
    </row>
    <row r="1275" spans="6:17" x14ac:dyDescent="0.2">
      <c r="F1275" s="605"/>
      <c r="G1275" s="605"/>
      <c r="H1275" s="605"/>
      <c r="I1275" s="605"/>
      <c r="J1275" s="605"/>
      <c r="K1275" s="605"/>
      <c r="L1275" s="605"/>
      <c r="M1275" s="605"/>
      <c r="N1275" s="605"/>
      <c r="O1275" s="605"/>
      <c r="P1275" s="605"/>
      <c r="Q1275" s="605"/>
    </row>
    <row r="1276" spans="6:17" x14ac:dyDescent="0.2">
      <c r="F1276" s="605"/>
      <c r="G1276" s="605"/>
      <c r="H1276" s="605"/>
      <c r="I1276" s="605"/>
      <c r="J1276" s="605"/>
      <c r="K1276" s="605"/>
      <c r="L1276" s="605"/>
      <c r="M1276" s="605"/>
      <c r="N1276" s="605"/>
      <c r="O1276" s="605"/>
      <c r="P1276" s="605"/>
      <c r="Q1276" s="605"/>
    </row>
    <row r="1277" spans="6:17" x14ac:dyDescent="0.2">
      <c r="F1277" s="605"/>
      <c r="G1277" s="605"/>
      <c r="H1277" s="605"/>
      <c r="I1277" s="605"/>
      <c r="J1277" s="605"/>
      <c r="K1277" s="605"/>
      <c r="L1277" s="605"/>
      <c r="M1277" s="605"/>
      <c r="N1277" s="605"/>
      <c r="O1277" s="605"/>
      <c r="P1277" s="605"/>
      <c r="Q1277" s="605"/>
    </row>
    <row r="1278" spans="6:17" x14ac:dyDescent="0.2">
      <c r="F1278" s="605"/>
      <c r="G1278" s="605"/>
      <c r="H1278" s="605"/>
      <c r="I1278" s="605"/>
      <c r="J1278" s="605"/>
      <c r="K1278" s="605"/>
      <c r="L1278" s="605"/>
      <c r="M1278" s="605"/>
      <c r="N1278" s="605"/>
      <c r="O1278" s="605"/>
      <c r="P1278" s="605"/>
      <c r="Q1278" s="605"/>
    </row>
    <row r="1279" spans="6:17" x14ac:dyDescent="0.2">
      <c r="F1279" s="605"/>
      <c r="G1279" s="605"/>
      <c r="H1279" s="605"/>
      <c r="I1279" s="605"/>
      <c r="J1279" s="605"/>
      <c r="K1279" s="605"/>
      <c r="L1279" s="605"/>
      <c r="M1279" s="605"/>
      <c r="N1279" s="605"/>
      <c r="O1279" s="605"/>
      <c r="P1279" s="605"/>
      <c r="Q1279" s="605"/>
    </row>
    <row r="1280" spans="6:17" x14ac:dyDescent="0.2">
      <c r="F1280" s="605"/>
      <c r="G1280" s="605"/>
      <c r="H1280" s="605"/>
      <c r="I1280" s="605"/>
      <c r="J1280" s="605"/>
      <c r="K1280" s="605"/>
      <c r="L1280" s="605"/>
      <c r="M1280" s="605"/>
      <c r="N1280" s="605"/>
      <c r="O1280" s="605"/>
      <c r="P1280" s="605"/>
      <c r="Q1280" s="605"/>
    </row>
    <row r="1281" spans="6:17" x14ac:dyDescent="0.2">
      <c r="F1281" s="605"/>
      <c r="G1281" s="605"/>
      <c r="H1281" s="605"/>
      <c r="I1281" s="605"/>
      <c r="J1281" s="605"/>
      <c r="K1281" s="605"/>
      <c r="L1281" s="605"/>
      <c r="M1281" s="605"/>
      <c r="N1281" s="605"/>
      <c r="O1281" s="605"/>
      <c r="P1281" s="605"/>
      <c r="Q1281" s="605"/>
    </row>
    <row r="1282" spans="6:17" x14ac:dyDescent="0.2">
      <c r="F1282" s="605"/>
      <c r="G1282" s="605"/>
      <c r="H1282" s="605"/>
      <c r="I1282" s="605"/>
      <c r="J1282" s="605"/>
      <c r="K1282" s="605"/>
      <c r="L1282" s="605"/>
      <c r="M1282" s="605"/>
      <c r="N1282" s="605"/>
      <c r="O1282" s="605"/>
      <c r="P1282" s="605"/>
      <c r="Q1282" s="605"/>
    </row>
    <row r="1283" spans="6:17" x14ac:dyDescent="0.2">
      <c r="F1283" s="605"/>
      <c r="G1283" s="605"/>
      <c r="H1283" s="605"/>
      <c r="I1283" s="605"/>
      <c r="J1283" s="605"/>
      <c r="K1283" s="605"/>
      <c r="L1283" s="605"/>
      <c r="M1283" s="605"/>
      <c r="N1283" s="605"/>
      <c r="O1283" s="605"/>
      <c r="P1283" s="605"/>
      <c r="Q1283" s="605"/>
    </row>
    <row r="1284" spans="6:17" x14ac:dyDescent="0.2">
      <c r="F1284" s="605"/>
      <c r="G1284" s="605"/>
      <c r="H1284" s="605"/>
      <c r="I1284" s="605"/>
      <c r="J1284" s="605"/>
      <c r="K1284" s="605"/>
      <c r="L1284" s="605"/>
      <c r="M1284" s="605"/>
      <c r="N1284" s="605"/>
      <c r="O1284" s="605"/>
      <c r="P1284" s="605"/>
      <c r="Q1284" s="605"/>
    </row>
    <row r="1285" spans="6:17" x14ac:dyDescent="0.2">
      <c r="F1285" s="605"/>
      <c r="G1285" s="605"/>
      <c r="H1285" s="605"/>
      <c r="I1285" s="605"/>
      <c r="J1285" s="605"/>
      <c r="K1285" s="605"/>
      <c r="L1285" s="605"/>
      <c r="M1285" s="605"/>
      <c r="N1285" s="605"/>
      <c r="O1285" s="605"/>
      <c r="P1285" s="605"/>
      <c r="Q1285" s="605"/>
    </row>
    <row r="1286" spans="6:17" x14ac:dyDescent="0.2">
      <c r="F1286" s="605"/>
      <c r="G1286" s="605"/>
      <c r="H1286" s="605"/>
      <c r="I1286" s="605"/>
      <c r="J1286" s="605"/>
      <c r="K1286" s="605"/>
      <c r="L1286" s="605"/>
      <c r="M1286" s="605"/>
      <c r="N1286" s="605"/>
      <c r="O1286" s="605"/>
      <c r="P1286" s="605"/>
      <c r="Q1286" s="605"/>
    </row>
    <row r="1287" spans="6:17" x14ac:dyDescent="0.2">
      <c r="F1287" s="605"/>
      <c r="G1287" s="605"/>
      <c r="H1287" s="605"/>
      <c r="I1287" s="605"/>
      <c r="J1287" s="605"/>
      <c r="K1287" s="605"/>
      <c r="L1287" s="605"/>
      <c r="M1287" s="605"/>
      <c r="N1287" s="605"/>
      <c r="O1287" s="605"/>
      <c r="P1287" s="605"/>
      <c r="Q1287" s="605"/>
    </row>
    <row r="1288" spans="6:17" x14ac:dyDescent="0.2">
      <c r="F1288" s="605"/>
      <c r="G1288" s="605"/>
      <c r="H1288" s="605"/>
      <c r="I1288" s="605"/>
      <c r="J1288" s="605"/>
      <c r="K1288" s="605"/>
      <c r="L1288" s="605"/>
      <c r="M1288" s="605"/>
      <c r="N1288" s="605"/>
      <c r="O1288" s="605"/>
      <c r="P1288" s="605"/>
      <c r="Q1288" s="605"/>
    </row>
    <row r="1289" spans="6:17" x14ac:dyDescent="0.2">
      <c r="F1289" s="605"/>
      <c r="G1289" s="605"/>
      <c r="H1289" s="605"/>
      <c r="I1289" s="605"/>
      <c r="J1289" s="605"/>
      <c r="K1289" s="605"/>
      <c r="L1289" s="605"/>
      <c r="M1289" s="605"/>
      <c r="N1289" s="605"/>
      <c r="O1289" s="605"/>
      <c r="P1289" s="605"/>
      <c r="Q1289" s="605"/>
    </row>
    <row r="1290" spans="6:17" x14ac:dyDescent="0.2">
      <c r="F1290" s="605"/>
      <c r="G1290" s="605"/>
      <c r="H1290" s="605"/>
      <c r="I1290" s="605"/>
      <c r="J1290" s="605"/>
      <c r="K1290" s="605"/>
      <c r="L1290" s="605"/>
      <c r="M1290" s="605"/>
      <c r="N1290" s="605"/>
      <c r="O1290" s="605"/>
      <c r="P1290" s="605"/>
      <c r="Q1290" s="605"/>
    </row>
    <row r="1291" spans="6:17" x14ac:dyDescent="0.2">
      <c r="F1291" s="605"/>
      <c r="G1291" s="605"/>
      <c r="H1291" s="605"/>
      <c r="I1291" s="605"/>
      <c r="J1291" s="605"/>
      <c r="K1291" s="605"/>
      <c r="L1291" s="605"/>
      <c r="M1291" s="605"/>
      <c r="N1291" s="605"/>
      <c r="O1291" s="605"/>
      <c r="P1291" s="605"/>
      <c r="Q1291" s="605"/>
    </row>
    <row r="1292" spans="6:17" x14ac:dyDescent="0.2">
      <c r="F1292" s="605"/>
      <c r="G1292" s="605"/>
      <c r="H1292" s="605"/>
      <c r="I1292" s="605"/>
      <c r="J1292" s="605"/>
      <c r="K1292" s="605"/>
      <c r="L1292" s="605"/>
      <c r="M1292" s="605"/>
      <c r="N1292" s="605"/>
      <c r="O1292" s="605"/>
      <c r="P1292" s="605"/>
      <c r="Q1292" s="605"/>
    </row>
    <row r="1293" spans="6:17" x14ac:dyDescent="0.2">
      <c r="F1293" s="605"/>
      <c r="G1293" s="605"/>
      <c r="H1293" s="605"/>
      <c r="I1293" s="605"/>
      <c r="J1293" s="605"/>
      <c r="K1293" s="605"/>
      <c r="L1293" s="605"/>
      <c r="M1293" s="605"/>
      <c r="N1293" s="605"/>
      <c r="O1293" s="605"/>
      <c r="P1293" s="605"/>
      <c r="Q1293" s="605"/>
    </row>
    <row r="1294" spans="6:17" x14ac:dyDescent="0.2">
      <c r="F1294" s="605"/>
      <c r="G1294" s="605"/>
      <c r="H1294" s="605"/>
      <c r="I1294" s="605"/>
      <c r="J1294" s="605"/>
      <c r="K1294" s="605"/>
      <c r="L1294" s="605"/>
      <c r="M1294" s="605"/>
      <c r="N1294" s="605"/>
      <c r="O1294" s="605"/>
      <c r="P1294" s="605"/>
      <c r="Q1294" s="605"/>
    </row>
    <row r="1295" spans="6:17" x14ac:dyDescent="0.2">
      <c r="F1295" s="605"/>
      <c r="G1295" s="605"/>
      <c r="H1295" s="605"/>
      <c r="I1295" s="605"/>
      <c r="J1295" s="605"/>
      <c r="K1295" s="605"/>
      <c r="L1295" s="605"/>
      <c r="M1295" s="605"/>
      <c r="N1295" s="605"/>
      <c r="O1295" s="605"/>
      <c r="P1295" s="605"/>
      <c r="Q1295" s="605"/>
    </row>
    <row r="1296" spans="6:17" x14ac:dyDescent="0.2">
      <c r="F1296" s="605"/>
      <c r="G1296" s="605"/>
      <c r="H1296" s="605"/>
      <c r="I1296" s="605"/>
      <c r="J1296" s="605"/>
      <c r="K1296" s="605"/>
      <c r="L1296" s="605"/>
      <c r="M1296" s="605"/>
      <c r="N1296" s="605"/>
      <c r="O1296" s="605"/>
      <c r="P1296" s="605"/>
      <c r="Q1296" s="605"/>
    </row>
    <row r="1297" spans="6:17" x14ac:dyDescent="0.2">
      <c r="F1297" s="605"/>
      <c r="G1297" s="605"/>
      <c r="H1297" s="605"/>
      <c r="I1297" s="605"/>
      <c r="J1297" s="605"/>
      <c r="K1297" s="605"/>
      <c r="L1297" s="605"/>
      <c r="M1297" s="605"/>
      <c r="N1297" s="605"/>
      <c r="O1297" s="605"/>
      <c r="P1297" s="605"/>
      <c r="Q1297" s="605"/>
    </row>
    <row r="1298" spans="6:17" x14ac:dyDescent="0.2">
      <c r="F1298" s="605"/>
      <c r="G1298" s="605"/>
      <c r="H1298" s="605"/>
      <c r="I1298" s="605"/>
      <c r="J1298" s="605"/>
      <c r="K1298" s="605"/>
      <c r="L1298" s="605"/>
      <c r="M1298" s="605"/>
      <c r="N1298" s="605"/>
      <c r="O1298" s="605"/>
      <c r="P1298" s="605"/>
      <c r="Q1298" s="605"/>
    </row>
    <row r="1299" spans="6:17" x14ac:dyDescent="0.2">
      <c r="F1299" s="605"/>
      <c r="G1299" s="605"/>
      <c r="H1299" s="605"/>
      <c r="I1299" s="605"/>
      <c r="J1299" s="605"/>
      <c r="K1299" s="605"/>
      <c r="L1299" s="605"/>
      <c r="M1299" s="605"/>
      <c r="N1299" s="605"/>
      <c r="O1299" s="605"/>
      <c r="P1299" s="605"/>
      <c r="Q1299" s="605"/>
    </row>
    <row r="1300" spans="6:17" x14ac:dyDescent="0.2">
      <c r="F1300" s="605"/>
      <c r="G1300" s="605"/>
      <c r="H1300" s="605"/>
      <c r="I1300" s="605"/>
      <c r="J1300" s="605"/>
      <c r="K1300" s="605"/>
      <c r="L1300" s="605"/>
      <c r="M1300" s="605"/>
      <c r="N1300" s="605"/>
      <c r="O1300" s="605"/>
      <c r="P1300" s="605"/>
      <c r="Q1300" s="605"/>
    </row>
    <row r="1301" spans="6:17" x14ac:dyDescent="0.2">
      <c r="F1301" s="605"/>
      <c r="G1301" s="605"/>
      <c r="H1301" s="605"/>
      <c r="I1301" s="605"/>
      <c r="J1301" s="605"/>
      <c r="K1301" s="605"/>
      <c r="L1301" s="605"/>
      <c r="M1301" s="605"/>
      <c r="N1301" s="605"/>
      <c r="O1301" s="605"/>
      <c r="P1301" s="605"/>
      <c r="Q1301" s="605"/>
    </row>
    <row r="1302" spans="6:17" x14ac:dyDescent="0.2"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</row>
    <row r="1303" spans="6:17" x14ac:dyDescent="0.2">
      <c r="F1303" s="605"/>
      <c r="G1303" s="605"/>
      <c r="H1303" s="605"/>
      <c r="I1303" s="605"/>
      <c r="J1303" s="605"/>
      <c r="K1303" s="605"/>
      <c r="L1303" s="605"/>
      <c r="M1303" s="605"/>
      <c r="N1303" s="605"/>
      <c r="O1303" s="605"/>
      <c r="P1303" s="605"/>
      <c r="Q1303" s="605"/>
    </row>
    <row r="1304" spans="6:17" x14ac:dyDescent="0.2">
      <c r="F1304" s="605"/>
      <c r="G1304" s="605"/>
      <c r="H1304" s="605"/>
      <c r="I1304" s="605"/>
      <c r="J1304" s="605"/>
      <c r="K1304" s="605"/>
      <c r="L1304" s="605"/>
      <c r="M1304" s="605"/>
      <c r="N1304" s="605"/>
      <c r="O1304" s="605"/>
      <c r="P1304" s="605"/>
      <c r="Q1304" s="605"/>
    </row>
    <row r="1305" spans="6:17" x14ac:dyDescent="0.2">
      <c r="F1305" s="605"/>
      <c r="G1305" s="605"/>
      <c r="H1305" s="605"/>
      <c r="I1305" s="605"/>
      <c r="J1305" s="605"/>
      <c r="K1305" s="605"/>
      <c r="L1305" s="605"/>
      <c r="M1305" s="605"/>
      <c r="N1305" s="605"/>
      <c r="O1305" s="605"/>
      <c r="P1305" s="605"/>
      <c r="Q1305" s="605"/>
    </row>
    <row r="1306" spans="6:17" x14ac:dyDescent="0.2">
      <c r="F1306" s="605"/>
      <c r="G1306" s="605"/>
      <c r="H1306" s="605"/>
      <c r="I1306" s="605"/>
      <c r="J1306" s="605"/>
      <c r="K1306" s="605"/>
      <c r="L1306" s="605"/>
      <c r="M1306" s="605"/>
      <c r="N1306" s="605"/>
      <c r="O1306" s="605"/>
      <c r="P1306" s="605"/>
      <c r="Q1306" s="605"/>
    </row>
    <row r="1307" spans="6:17" x14ac:dyDescent="0.2">
      <c r="F1307" s="605"/>
      <c r="G1307" s="605"/>
      <c r="H1307" s="605"/>
      <c r="I1307" s="605"/>
      <c r="J1307" s="605"/>
      <c r="K1307" s="605"/>
      <c r="L1307" s="605"/>
      <c r="M1307" s="605"/>
      <c r="N1307" s="605"/>
      <c r="O1307" s="605"/>
      <c r="P1307" s="605"/>
      <c r="Q1307" s="605"/>
    </row>
    <row r="1308" spans="6:17" x14ac:dyDescent="0.2">
      <c r="F1308" s="605"/>
      <c r="G1308" s="605"/>
      <c r="H1308" s="605"/>
      <c r="I1308" s="605"/>
      <c r="J1308" s="605"/>
      <c r="K1308" s="605"/>
      <c r="L1308" s="605"/>
      <c r="M1308" s="605"/>
      <c r="N1308" s="605"/>
      <c r="O1308" s="605"/>
      <c r="P1308" s="605"/>
      <c r="Q1308" s="605"/>
    </row>
    <row r="1309" spans="6:17" x14ac:dyDescent="0.2">
      <c r="F1309" s="605"/>
      <c r="G1309" s="605"/>
      <c r="H1309" s="605"/>
      <c r="I1309" s="605"/>
      <c r="J1309" s="605"/>
      <c r="K1309" s="605"/>
      <c r="L1309" s="605"/>
      <c r="M1309" s="605"/>
      <c r="N1309" s="605"/>
      <c r="O1309" s="605"/>
      <c r="P1309" s="605"/>
      <c r="Q1309" s="605"/>
    </row>
    <row r="1310" spans="6:17" x14ac:dyDescent="0.2">
      <c r="F1310" s="605"/>
      <c r="G1310" s="605"/>
      <c r="H1310" s="605"/>
      <c r="I1310" s="605"/>
      <c r="J1310" s="605"/>
      <c r="K1310" s="605"/>
      <c r="L1310" s="605"/>
      <c r="M1310" s="605"/>
      <c r="N1310" s="605"/>
      <c r="O1310" s="605"/>
      <c r="P1310" s="605"/>
      <c r="Q1310" s="605"/>
    </row>
    <row r="1311" spans="6:17" x14ac:dyDescent="0.2">
      <c r="F1311" s="605"/>
      <c r="G1311" s="605"/>
      <c r="H1311" s="605"/>
      <c r="I1311" s="605"/>
      <c r="J1311" s="605"/>
      <c r="K1311" s="605"/>
      <c r="L1311" s="605"/>
      <c r="M1311" s="605"/>
      <c r="N1311" s="605"/>
      <c r="O1311" s="605"/>
      <c r="P1311" s="605"/>
      <c r="Q1311" s="605"/>
    </row>
    <row r="1312" spans="6:17" x14ac:dyDescent="0.2">
      <c r="F1312" s="605"/>
      <c r="G1312" s="605"/>
      <c r="H1312" s="605"/>
      <c r="I1312" s="605"/>
      <c r="J1312" s="605"/>
      <c r="K1312" s="605"/>
      <c r="L1312" s="605"/>
      <c r="M1312" s="605"/>
      <c r="N1312" s="605"/>
      <c r="O1312" s="605"/>
      <c r="P1312" s="605"/>
      <c r="Q1312" s="605"/>
    </row>
    <row r="1313" spans="6:17" x14ac:dyDescent="0.2">
      <c r="F1313" s="605"/>
      <c r="G1313" s="605"/>
      <c r="H1313" s="605"/>
      <c r="I1313" s="605"/>
      <c r="J1313" s="605"/>
      <c r="K1313" s="605"/>
      <c r="L1313" s="605"/>
      <c r="M1313" s="605"/>
      <c r="N1313" s="605"/>
      <c r="O1313" s="605"/>
      <c r="P1313" s="605"/>
      <c r="Q1313" s="605"/>
    </row>
    <row r="1314" spans="6:17" x14ac:dyDescent="0.2">
      <c r="F1314" s="605"/>
      <c r="G1314" s="605"/>
      <c r="H1314" s="605"/>
      <c r="I1314" s="605"/>
      <c r="J1314" s="605"/>
      <c r="K1314" s="605"/>
      <c r="L1314" s="605"/>
      <c r="M1314" s="605"/>
      <c r="N1314" s="605"/>
      <c r="O1314" s="605"/>
      <c r="P1314" s="605"/>
      <c r="Q1314" s="605"/>
    </row>
    <row r="1315" spans="6:17" x14ac:dyDescent="0.2">
      <c r="F1315" s="605"/>
      <c r="G1315" s="605"/>
      <c r="H1315" s="605"/>
      <c r="I1315" s="605"/>
      <c r="J1315" s="605"/>
      <c r="K1315" s="605"/>
      <c r="L1315" s="605"/>
      <c r="M1315" s="605"/>
      <c r="N1315" s="605"/>
      <c r="O1315" s="605"/>
      <c r="P1315" s="605"/>
      <c r="Q1315" s="605"/>
    </row>
    <row r="1316" spans="6:17" x14ac:dyDescent="0.2">
      <c r="F1316" s="605"/>
      <c r="G1316" s="605"/>
      <c r="H1316" s="605"/>
      <c r="I1316" s="605"/>
      <c r="J1316" s="605"/>
      <c r="K1316" s="605"/>
      <c r="L1316" s="605"/>
      <c r="M1316" s="605"/>
      <c r="N1316" s="605"/>
      <c r="O1316" s="605"/>
      <c r="P1316" s="605"/>
      <c r="Q1316" s="605"/>
    </row>
    <row r="1317" spans="6:17" x14ac:dyDescent="0.2">
      <c r="F1317" s="605"/>
      <c r="G1317" s="605"/>
      <c r="H1317" s="605"/>
      <c r="I1317" s="605"/>
      <c r="J1317" s="605"/>
      <c r="K1317" s="605"/>
      <c r="L1317" s="605"/>
      <c r="M1317" s="605"/>
      <c r="N1317" s="605"/>
      <c r="O1317" s="605"/>
      <c r="P1317" s="605"/>
      <c r="Q1317" s="605"/>
    </row>
    <row r="1318" spans="6:17" x14ac:dyDescent="0.2">
      <c r="F1318" s="605"/>
      <c r="G1318" s="605"/>
      <c r="H1318" s="605"/>
      <c r="I1318" s="605"/>
      <c r="J1318" s="605"/>
      <c r="K1318" s="605"/>
      <c r="L1318" s="605"/>
      <c r="M1318" s="605"/>
      <c r="N1318" s="605"/>
      <c r="O1318" s="605"/>
      <c r="P1318" s="605"/>
      <c r="Q1318" s="605"/>
    </row>
    <row r="1319" spans="6:17" x14ac:dyDescent="0.2">
      <c r="F1319" s="605"/>
      <c r="G1319" s="605"/>
      <c r="H1319" s="605"/>
      <c r="I1319" s="605"/>
      <c r="J1319" s="605"/>
      <c r="K1319" s="605"/>
      <c r="L1319" s="605"/>
      <c r="M1319" s="605"/>
      <c r="N1319" s="605"/>
      <c r="O1319" s="605"/>
      <c r="P1319" s="605"/>
      <c r="Q1319" s="605"/>
    </row>
    <row r="1320" spans="6:17" x14ac:dyDescent="0.2">
      <c r="F1320" s="605"/>
      <c r="G1320" s="605"/>
      <c r="H1320" s="605"/>
      <c r="I1320" s="605"/>
      <c r="J1320" s="605"/>
      <c r="K1320" s="605"/>
      <c r="L1320" s="605"/>
      <c r="M1320" s="605"/>
      <c r="N1320" s="605"/>
      <c r="O1320" s="605"/>
      <c r="P1320" s="605"/>
      <c r="Q1320" s="605"/>
    </row>
    <row r="1321" spans="6:17" x14ac:dyDescent="0.2">
      <c r="F1321" s="605"/>
      <c r="G1321" s="605"/>
      <c r="H1321" s="605"/>
      <c r="I1321" s="605"/>
      <c r="J1321" s="605"/>
      <c r="K1321" s="605"/>
      <c r="L1321" s="605"/>
      <c r="M1321" s="605"/>
      <c r="N1321" s="605"/>
      <c r="O1321" s="605"/>
      <c r="P1321" s="605"/>
      <c r="Q1321" s="605"/>
    </row>
    <row r="1322" spans="6:17" x14ac:dyDescent="0.2">
      <c r="F1322" s="605"/>
      <c r="G1322" s="605"/>
      <c r="H1322" s="605"/>
      <c r="I1322" s="605"/>
      <c r="J1322" s="605"/>
      <c r="K1322" s="605"/>
      <c r="L1322" s="605"/>
      <c r="M1322" s="605"/>
      <c r="N1322" s="605"/>
      <c r="O1322" s="605"/>
      <c r="P1322" s="605"/>
      <c r="Q1322" s="605"/>
    </row>
    <row r="1323" spans="6:17" x14ac:dyDescent="0.2">
      <c r="F1323" s="605"/>
      <c r="G1323" s="605"/>
      <c r="H1323" s="605"/>
      <c r="I1323" s="605"/>
      <c r="J1323" s="605"/>
      <c r="K1323" s="605"/>
      <c r="L1323" s="605"/>
      <c r="M1323" s="605"/>
      <c r="N1323" s="605"/>
      <c r="O1323" s="605"/>
      <c r="P1323" s="605"/>
      <c r="Q1323" s="605"/>
    </row>
    <row r="1324" spans="6:17" x14ac:dyDescent="0.2">
      <c r="F1324" s="605"/>
      <c r="G1324" s="605"/>
      <c r="H1324" s="605"/>
      <c r="I1324" s="605"/>
      <c r="J1324" s="605"/>
      <c r="K1324" s="605"/>
      <c r="L1324" s="605"/>
      <c r="M1324" s="605"/>
      <c r="N1324" s="605"/>
      <c r="O1324" s="605"/>
      <c r="P1324" s="605"/>
      <c r="Q1324" s="605"/>
    </row>
    <row r="1325" spans="6:17" x14ac:dyDescent="0.2">
      <c r="F1325" s="605"/>
      <c r="G1325" s="605"/>
      <c r="H1325" s="605"/>
      <c r="I1325" s="605"/>
      <c r="J1325" s="605"/>
      <c r="K1325" s="605"/>
      <c r="L1325" s="605"/>
      <c r="M1325" s="605"/>
      <c r="N1325" s="605"/>
      <c r="O1325" s="605"/>
      <c r="P1325" s="605"/>
      <c r="Q1325" s="605"/>
    </row>
    <row r="1326" spans="6:17" x14ac:dyDescent="0.2">
      <c r="F1326" s="605"/>
      <c r="G1326" s="605"/>
      <c r="H1326" s="605"/>
      <c r="I1326" s="605"/>
      <c r="J1326" s="605"/>
      <c r="K1326" s="605"/>
      <c r="L1326" s="605"/>
      <c r="M1326" s="605"/>
      <c r="N1326" s="605"/>
      <c r="O1326" s="605"/>
      <c r="P1326" s="605"/>
      <c r="Q1326" s="605"/>
    </row>
    <row r="1327" spans="6:17" x14ac:dyDescent="0.2">
      <c r="F1327" s="605"/>
      <c r="G1327" s="605"/>
      <c r="H1327" s="605"/>
      <c r="I1327" s="605"/>
      <c r="J1327" s="605"/>
      <c r="K1327" s="605"/>
      <c r="L1327" s="605"/>
      <c r="M1327" s="605"/>
      <c r="N1327" s="605"/>
      <c r="O1327" s="605"/>
      <c r="P1327" s="605"/>
      <c r="Q1327" s="605"/>
    </row>
    <row r="1328" spans="6:17" x14ac:dyDescent="0.2">
      <c r="F1328" s="605"/>
      <c r="G1328" s="605"/>
      <c r="H1328" s="605"/>
      <c r="I1328" s="605"/>
      <c r="J1328" s="605"/>
      <c r="K1328" s="605"/>
      <c r="L1328" s="605"/>
      <c r="M1328" s="605"/>
      <c r="N1328" s="605"/>
      <c r="O1328" s="605"/>
      <c r="P1328" s="605"/>
      <c r="Q1328" s="605"/>
    </row>
    <row r="1329" spans="6:17" x14ac:dyDescent="0.2">
      <c r="F1329" s="605"/>
      <c r="G1329" s="605"/>
      <c r="H1329" s="605"/>
      <c r="I1329" s="605"/>
      <c r="J1329" s="605"/>
      <c r="K1329" s="605"/>
      <c r="L1329" s="605"/>
      <c r="M1329" s="605"/>
      <c r="N1329" s="605"/>
      <c r="O1329" s="605"/>
      <c r="P1329" s="605"/>
      <c r="Q1329" s="605"/>
    </row>
    <row r="1330" spans="6:17" x14ac:dyDescent="0.2">
      <c r="F1330" s="605"/>
      <c r="G1330" s="605"/>
      <c r="H1330" s="605"/>
      <c r="I1330" s="605"/>
      <c r="J1330" s="605"/>
      <c r="K1330" s="605"/>
      <c r="L1330" s="605"/>
      <c r="M1330" s="605"/>
      <c r="N1330" s="605"/>
      <c r="O1330" s="605"/>
      <c r="P1330" s="605"/>
      <c r="Q1330" s="605"/>
    </row>
    <row r="1331" spans="6:17" x14ac:dyDescent="0.2">
      <c r="F1331" s="605"/>
      <c r="G1331" s="605"/>
      <c r="H1331" s="605"/>
      <c r="I1331" s="605"/>
      <c r="J1331" s="605"/>
      <c r="K1331" s="605"/>
      <c r="L1331" s="605"/>
      <c r="M1331" s="605"/>
      <c r="N1331" s="605"/>
      <c r="O1331" s="605"/>
      <c r="P1331" s="605"/>
      <c r="Q1331" s="605"/>
    </row>
    <row r="1332" spans="6:17" x14ac:dyDescent="0.2">
      <c r="F1332" s="605"/>
      <c r="G1332" s="605"/>
      <c r="H1332" s="605"/>
      <c r="I1332" s="605"/>
      <c r="J1332" s="605"/>
      <c r="K1332" s="605"/>
      <c r="L1332" s="605"/>
      <c r="M1332" s="605"/>
      <c r="N1332" s="605"/>
      <c r="O1332" s="605"/>
      <c r="P1332" s="605"/>
      <c r="Q1332" s="605"/>
    </row>
    <row r="1333" spans="6:17" x14ac:dyDescent="0.2">
      <c r="F1333" s="605"/>
      <c r="G1333" s="605"/>
      <c r="H1333" s="605"/>
      <c r="I1333" s="605"/>
      <c r="J1333" s="605"/>
      <c r="K1333" s="605"/>
      <c r="L1333" s="605"/>
      <c r="M1333" s="605"/>
      <c r="N1333" s="605"/>
      <c r="O1333" s="605"/>
      <c r="P1333" s="605"/>
      <c r="Q1333" s="605"/>
    </row>
    <row r="1334" spans="6:17" x14ac:dyDescent="0.2">
      <c r="F1334" s="605"/>
      <c r="G1334" s="605"/>
      <c r="H1334" s="605"/>
      <c r="I1334" s="605"/>
      <c r="J1334" s="605"/>
      <c r="K1334" s="605"/>
      <c r="L1334" s="605"/>
      <c r="M1334" s="605"/>
      <c r="N1334" s="605"/>
      <c r="O1334" s="605"/>
      <c r="P1334" s="605"/>
      <c r="Q1334" s="605"/>
    </row>
    <row r="1335" spans="6:17" x14ac:dyDescent="0.2">
      <c r="F1335" s="605"/>
      <c r="G1335" s="605"/>
      <c r="H1335" s="605"/>
      <c r="I1335" s="605"/>
      <c r="J1335" s="605"/>
      <c r="K1335" s="605"/>
      <c r="L1335" s="605"/>
      <c r="M1335" s="605"/>
      <c r="N1335" s="605"/>
      <c r="O1335" s="605"/>
      <c r="P1335" s="605"/>
      <c r="Q1335" s="605"/>
    </row>
    <row r="1336" spans="6:17" x14ac:dyDescent="0.2">
      <c r="F1336" s="605"/>
      <c r="G1336" s="605"/>
      <c r="H1336" s="605"/>
      <c r="I1336" s="605"/>
      <c r="J1336" s="605"/>
      <c r="K1336" s="605"/>
      <c r="L1336" s="605"/>
      <c r="M1336" s="605"/>
      <c r="N1336" s="605"/>
      <c r="O1336" s="605"/>
      <c r="P1336" s="605"/>
      <c r="Q1336" s="605"/>
    </row>
    <row r="1337" spans="6:17" x14ac:dyDescent="0.2">
      <c r="F1337" s="605"/>
      <c r="G1337" s="605"/>
      <c r="H1337" s="605"/>
      <c r="I1337" s="605"/>
      <c r="J1337" s="605"/>
      <c r="K1337" s="605"/>
      <c r="L1337" s="605"/>
      <c r="M1337" s="605"/>
      <c r="N1337" s="605"/>
      <c r="O1337" s="605"/>
      <c r="P1337" s="605"/>
      <c r="Q1337" s="605"/>
    </row>
    <row r="1338" spans="6:17" x14ac:dyDescent="0.2">
      <c r="F1338" s="605"/>
      <c r="G1338" s="605"/>
      <c r="H1338" s="605"/>
      <c r="I1338" s="605"/>
      <c r="J1338" s="605"/>
      <c r="K1338" s="605"/>
      <c r="L1338" s="605"/>
      <c r="M1338" s="605"/>
      <c r="N1338" s="605"/>
      <c r="O1338" s="605"/>
      <c r="P1338" s="605"/>
      <c r="Q1338" s="605"/>
    </row>
    <row r="1339" spans="6:17" x14ac:dyDescent="0.2">
      <c r="F1339" s="605"/>
      <c r="G1339" s="605"/>
      <c r="H1339" s="605"/>
      <c r="I1339" s="605"/>
      <c r="J1339" s="605"/>
      <c r="K1339" s="605"/>
      <c r="L1339" s="605"/>
      <c r="M1339" s="605"/>
      <c r="N1339" s="605"/>
      <c r="O1339" s="605"/>
      <c r="P1339" s="605"/>
      <c r="Q1339" s="605"/>
    </row>
    <row r="1340" spans="6:17" x14ac:dyDescent="0.2">
      <c r="F1340" s="605"/>
      <c r="G1340" s="605"/>
      <c r="H1340" s="605"/>
      <c r="I1340" s="605"/>
      <c r="J1340" s="605"/>
      <c r="K1340" s="605"/>
      <c r="L1340" s="605"/>
      <c r="M1340" s="605"/>
      <c r="N1340" s="605"/>
      <c r="O1340" s="605"/>
      <c r="P1340" s="605"/>
      <c r="Q1340" s="605"/>
    </row>
    <row r="1341" spans="6:17" x14ac:dyDescent="0.2">
      <c r="F1341" s="605"/>
      <c r="G1341" s="605"/>
      <c r="H1341" s="605"/>
      <c r="I1341" s="605"/>
      <c r="J1341" s="605"/>
      <c r="K1341" s="605"/>
      <c r="L1341" s="605"/>
      <c r="M1341" s="605"/>
      <c r="N1341" s="605"/>
      <c r="O1341" s="605"/>
      <c r="P1341" s="605"/>
      <c r="Q1341" s="605"/>
    </row>
    <row r="1342" spans="6:17" x14ac:dyDescent="0.2">
      <c r="F1342" s="605"/>
      <c r="G1342" s="605"/>
      <c r="H1342" s="605"/>
      <c r="I1342" s="605"/>
      <c r="J1342" s="605"/>
      <c r="K1342" s="605"/>
      <c r="L1342" s="605"/>
      <c r="M1342" s="605"/>
      <c r="N1342" s="605"/>
      <c r="O1342" s="605"/>
      <c r="P1342" s="605"/>
      <c r="Q1342" s="605"/>
    </row>
    <row r="1343" spans="6:17" x14ac:dyDescent="0.2">
      <c r="F1343" s="605"/>
      <c r="G1343" s="605"/>
      <c r="H1343" s="605"/>
      <c r="I1343" s="605"/>
      <c r="J1343" s="605"/>
      <c r="K1343" s="605"/>
      <c r="L1343" s="605"/>
      <c r="M1343" s="605"/>
      <c r="N1343" s="605"/>
      <c r="O1343" s="605"/>
      <c r="P1343" s="605"/>
      <c r="Q1343" s="605"/>
    </row>
    <row r="1344" spans="6:17" x14ac:dyDescent="0.2">
      <c r="F1344" s="605"/>
      <c r="G1344" s="605"/>
      <c r="H1344" s="605"/>
      <c r="I1344" s="605"/>
      <c r="J1344" s="605"/>
      <c r="K1344" s="605"/>
      <c r="L1344" s="605"/>
      <c r="M1344" s="605"/>
      <c r="N1344" s="605"/>
      <c r="O1344" s="605"/>
      <c r="P1344" s="605"/>
      <c r="Q1344" s="605"/>
    </row>
    <row r="1345" spans="6:17" x14ac:dyDescent="0.2">
      <c r="F1345" s="605"/>
      <c r="G1345" s="605"/>
      <c r="H1345" s="605"/>
      <c r="I1345" s="605"/>
      <c r="J1345" s="605"/>
      <c r="K1345" s="605"/>
      <c r="L1345" s="605"/>
      <c r="M1345" s="605"/>
      <c r="N1345" s="605"/>
      <c r="O1345" s="605"/>
      <c r="P1345" s="605"/>
      <c r="Q1345" s="605"/>
    </row>
    <row r="1346" spans="6:17" x14ac:dyDescent="0.2">
      <c r="F1346" s="605"/>
      <c r="G1346" s="605"/>
      <c r="H1346" s="605"/>
      <c r="I1346" s="605"/>
      <c r="J1346" s="605"/>
      <c r="K1346" s="605"/>
      <c r="L1346" s="605"/>
      <c r="M1346" s="605"/>
      <c r="N1346" s="605"/>
      <c r="O1346" s="605"/>
      <c r="P1346" s="605"/>
      <c r="Q1346" s="605"/>
    </row>
    <row r="1347" spans="6:17" x14ac:dyDescent="0.2">
      <c r="F1347" s="605"/>
      <c r="G1347" s="605"/>
      <c r="H1347" s="605"/>
      <c r="I1347" s="605"/>
      <c r="J1347" s="605"/>
      <c r="K1347" s="605"/>
      <c r="L1347" s="605"/>
      <c r="M1347" s="605"/>
      <c r="N1347" s="605"/>
      <c r="O1347" s="605"/>
      <c r="P1347" s="605"/>
      <c r="Q1347" s="605"/>
    </row>
    <row r="1348" spans="6:17" x14ac:dyDescent="0.2">
      <c r="F1348" s="605"/>
      <c r="G1348" s="605"/>
      <c r="H1348" s="605"/>
      <c r="I1348" s="605"/>
      <c r="J1348" s="605"/>
      <c r="K1348" s="605"/>
      <c r="L1348" s="605"/>
      <c r="M1348" s="605"/>
      <c r="N1348" s="605"/>
      <c r="O1348" s="605"/>
      <c r="P1348" s="605"/>
      <c r="Q1348" s="605"/>
    </row>
    <row r="1349" spans="6:17" x14ac:dyDescent="0.2">
      <c r="F1349" s="605"/>
      <c r="G1349" s="605"/>
      <c r="H1349" s="605"/>
      <c r="I1349" s="605"/>
      <c r="J1349" s="605"/>
      <c r="K1349" s="605"/>
      <c r="L1349" s="605"/>
      <c r="M1349" s="605"/>
      <c r="N1349" s="605"/>
      <c r="O1349" s="605"/>
      <c r="P1349" s="605"/>
      <c r="Q1349" s="605"/>
    </row>
    <row r="1350" spans="6:17" x14ac:dyDescent="0.2">
      <c r="F1350" s="605"/>
      <c r="G1350" s="605"/>
      <c r="H1350" s="605"/>
      <c r="I1350" s="605"/>
      <c r="J1350" s="605"/>
      <c r="K1350" s="605"/>
      <c r="L1350" s="605"/>
      <c r="M1350" s="605"/>
      <c r="N1350" s="605"/>
      <c r="O1350" s="605"/>
      <c r="P1350" s="605"/>
      <c r="Q1350" s="605"/>
    </row>
    <row r="1351" spans="6:17" x14ac:dyDescent="0.2">
      <c r="F1351" s="605"/>
      <c r="G1351" s="605"/>
      <c r="H1351" s="605"/>
      <c r="I1351" s="605"/>
      <c r="J1351" s="605"/>
      <c r="K1351" s="605"/>
      <c r="L1351" s="605"/>
      <c r="M1351" s="605"/>
      <c r="N1351" s="605"/>
      <c r="O1351" s="605"/>
      <c r="P1351" s="605"/>
      <c r="Q1351" s="605"/>
    </row>
    <row r="1352" spans="6:17" x14ac:dyDescent="0.2">
      <c r="F1352" s="605"/>
      <c r="G1352" s="605"/>
      <c r="H1352" s="605"/>
      <c r="I1352" s="605"/>
      <c r="J1352" s="605"/>
      <c r="K1352" s="605"/>
      <c r="L1352" s="605"/>
      <c r="M1352" s="605"/>
      <c r="N1352" s="605"/>
      <c r="O1352" s="605"/>
      <c r="P1352" s="605"/>
      <c r="Q1352" s="605"/>
    </row>
    <row r="1353" spans="6:17" x14ac:dyDescent="0.2">
      <c r="F1353" s="605"/>
      <c r="G1353" s="605"/>
      <c r="H1353" s="605"/>
      <c r="I1353" s="605"/>
      <c r="J1353" s="605"/>
      <c r="K1353" s="605"/>
      <c r="L1353" s="605"/>
      <c r="M1353" s="605"/>
      <c r="N1353" s="605"/>
      <c r="O1353" s="605"/>
      <c r="P1353" s="605"/>
      <c r="Q1353" s="605"/>
    </row>
    <row r="1354" spans="6:17" x14ac:dyDescent="0.2">
      <c r="F1354" s="605"/>
      <c r="G1354" s="605"/>
      <c r="H1354" s="605"/>
      <c r="I1354" s="605"/>
      <c r="J1354" s="605"/>
      <c r="K1354" s="605"/>
      <c r="L1354" s="605"/>
      <c r="M1354" s="605"/>
      <c r="N1354" s="605"/>
      <c r="O1354" s="605"/>
      <c r="P1354" s="605"/>
      <c r="Q1354" s="605"/>
    </row>
    <row r="1355" spans="6:17" x14ac:dyDescent="0.2">
      <c r="F1355" s="605"/>
      <c r="G1355" s="605"/>
      <c r="H1355" s="605"/>
      <c r="I1355" s="605"/>
      <c r="J1355" s="605"/>
      <c r="K1355" s="605"/>
      <c r="L1355" s="605"/>
      <c r="M1355" s="605"/>
      <c r="N1355" s="605"/>
      <c r="O1355" s="605"/>
      <c r="P1355" s="605"/>
      <c r="Q1355" s="605"/>
    </row>
    <row r="1356" spans="6:17" x14ac:dyDescent="0.2">
      <c r="F1356" s="605"/>
      <c r="G1356" s="605"/>
      <c r="H1356" s="605"/>
      <c r="I1356" s="605"/>
      <c r="J1356" s="605"/>
      <c r="K1356" s="605"/>
      <c r="L1356" s="605"/>
      <c r="M1356" s="605"/>
      <c r="N1356" s="605"/>
      <c r="O1356" s="605"/>
      <c r="P1356" s="605"/>
      <c r="Q1356" s="605"/>
    </row>
    <row r="1357" spans="6:17" x14ac:dyDescent="0.2">
      <c r="F1357" s="605"/>
      <c r="G1357" s="605"/>
      <c r="H1357" s="605"/>
      <c r="I1357" s="605"/>
      <c r="J1357" s="605"/>
      <c r="K1357" s="605"/>
      <c r="L1357" s="605"/>
      <c r="M1357" s="605"/>
      <c r="N1357" s="605"/>
      <c r="O1357" s="605"/>
      <c r="P1357" s="605"/>
      <c r="Q1357" s="605"/>
    </row>
    <row r="1358" spans="6:17" x14ac:dyDescent="0.2">
      <c r="F1358" s="605"/>
      <c r="G1358" s="605"/>
      <c r="H1358" s="605"/>
      <c r="I1358" s="605"/>
      <c r="J1358" s="605"/>
      <c r="K1358" s="605"/>
      <c r="L1358" s="605"/>
      <c r="M1358" s="605"/>
      <c r="N1358" s="605"/>
      <c r="O1358" s="605"/>
      <c r="P1358" s="605"/>
      <c r="Q1358" s="605"/>
    </row>
    <row r="1359" spans="6:17" x14ac:dyDescent="0.2">
      <c r="F1359" s="605"/>
      <c r="G1359" s="605"/>
      <c r="H1359" s="605"/>
      <c r="I1359" s="605"/>
      <c r="J1359" s="605"/>
      <c r="K1359" s="605"/>
      <c r="L1359" s="605"/>
      <c r="M1359" s="605"/>
      <c r="N1359" s="605"/>
      <c r="O1359" s="605"/>
      <c r="P1359" s="605"/>
      <c r="Q1359" s="605"/>
    </row>
    <row r="1360" spans="6:17" x14ac:dyDescent="0.2">
      <c r="F1360" s="605"/>
      <c r="G1360" s="605"/>
      <c r="H1360" s="605"/>
      <c r="I1360" s="605"/>
      <c r="J1360" s="605"/>
      <c r="K1360" s="605"/>
      <c r="L1360" s="605"/>
      <c r="M1360" s="605"/>
      <c r="N1360" s="605"/>
      <c r="O1360" s="605"/>
      <c r="P1360" s="605"/>
      <c r="Q1360" s="605"/>
    </row>
    <row r="1361" spans="6:17" x14ac:dyDescent="0.2"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</row>
    <row r="1362" spans="6:17" x14ac:dyDescent="0.2">
      <c r="F1362" s="605"/>
      <c r="G1362" s="605"/>
      <c r="H1362" s="605"/>
      <c r="I1362" s="605"/>
      <c r="J1362" s="605"/>
      <c r="K1362" s="605"/>
      <c r="L1362" s="605"/>
      <c r="M1362" s="605"/>
      <c r="N1362" s="605"/>
      <c r="O1362" s="605"/>
      <c r="P1362" s="605"/>
      <c r="Q1362" s="605"/>
    </row>
    <row r="1363" spans="6:17" x14ac:dyDescent="0.2">
      <c r="F1363" s="605"/>
      <c r="G1363" s="605"/>
      <c r="H1363" s="605"/>
      <c r="I1363" s="605"/>
      <c r="J1363" s="605"/>
      <c r="K1363" s="605"/>
      <c r="L1363" s="605"/>
      <c r="M1363" s="605"/>
      <c r="N1363" s="605"/>
      <c r="O1363" s="605"/>
      <c r="P1363" s="605"/>
      <c r="Q1363" s="605"/>
    </row>
    <row r="1364" spans="6:17" x14ac:dyDescent="0.2">
      <c r="F1364" s="605"/>
      <c r="G1364" s="605"/>
      <c r="H1364" s="605"/>
      <c r="I1364" s="605"/>
      <c r="J1364" s="605"/>
      <c r="K1364" s="605"/>
      <c r="L1364" s="605"/>
      <c r="M1364" s="605"/>
      <c r="N1364" s="605"/>
      <c r="O1364" s="605"/>
      <c r="P1364" s="605"/>
      <c r="Q1364" s="605"/>
    </row>
    <row r="1365" spans="6:17" x14ac:dyDescent="0.2">
      <c r="F1365" s="605"/>
      <c r="G1365" s="605"/>
      <c r="H1365" s="605"/>
      <c r="I1365" s="605"/>
      <c r="J1365" s="605"/>
      <c r="K1365" s="605"/>
      <c r="L1365" s="605"/>
      <c r="M1365" s="605"/>
      <c r="N1365" s="605"/>
      <c r="O1365" s="605"/>
      <c r="P1365" s="605"/>
      <c r="Q1365" s="605"/>
    </row>
    <row r="1366" spans="6:17" x14ac:dyDescent="0.2">
      <c r="F1366" s="605"/>
      <c r="G1366" s="605"/>
      <c r="H1366" s="605"/>
      <c r="I1366" s="605"/>
      <c r="J1366" s="605"/>
      <c r="K1366" s="605"/>
      <c r="L1366" s="605"/>
      <c r="M1366" s="605"/>
      <c r="N1366" s="605"/>
      <c r="O1366" s="605"/>
      <c r="P1366" s="605"/>
      <c r="Q1366" s="605"/>
    </row>
    <row r="1367" spans="6:17" x14ac:dyDescent="0.2">
      <c r="F1367" s="605"/>
      <c r="G1367" s="605"/>
      <c r="H1367" s="605"/>
      <c r="I1367" s="605"/>
      <c r="J1367" s="605"/>
      <c r="K1367" s="605"/>
      <c r="L1367" s="605"/>
      <c r="M1367" s="605"/>
      <c r="N1367" s="605"/>
      <c r="O1367" s="605"/>
      <c r="P1367" s="605"/>
      <c r="Q1367" s="605"/>
    </row>
    <row r="1368" spans="6:17" x14ac:dyDescent="0.2">
      <c r="F1368" s="605"/>
      <c r="G1368" s="605"/>
      <c r="H1368" s="605"/>
      <c r="I1368" s="605"/>
      <c r="J1368" s="605"/>
      <c r="K1368" s="605"/>
      <c r="L1368" s="605"/>
      <c r="M1368" s="605"/>
      <c r="N1368" s="605"/>
      <c r="O1368" s="605"/>
      <c r="P1368" s="605"/>
      <c r="Q1368" s="605"/>
    </row>
    <row r="1369" spans="6:17" x14ac:dyDescent="0.2">
      <c r="F1369" s="605"/>
      <c r="G1369" s="605"/>
      <c r="H1369" s="605"/>
      <c r="I1369" s="605"/>
      <c r="J1369" s="605"/>
      <c r="K1369" s="605"/>
      <c r="L1369" s="605"/>
      <c r="M1369" s="605"/>
      <c r="N1369" s="605"/>
      <c r="O1369" s="605"/>
      <c r="P1369" s="605"/>
      <c r="Q1369" s="605"/>
    </row>
    <row r="1370" spans="6:17" x14ac:dyDescent="0.2">
      <c r="F1370" s="605"/>
      <c r="G1370" s="605"/>
      <c r="H1370" s="605"/>
      <c r="I1370" s="605"/>
      <c r="J1370" s="605"/>
      <c r="K1370" s="605"/>
      <c r="L1370" s="605"/>
      <c r="M1370" s="605"/>
      <c r="N1370" s="605"/>
      <c r="O1370" s="605"/>
      <c r="P1370" s="605"/>
      <c r="Q1370" s="605"/>
    </row>
    <row r="1371" spans="6:17" x14ac:dyDescent="0.2">
      <c r="F1371" s="605"/>
      <c r="G1371" s="605"/>
      <c r="H1371" s="605"/>
      <c r="I1371" s="605"/>
      <c r="J1371" s="605"/>
      <c r="K1371" s="605"/>
      <c r="L1371" s="605"/>
      <c r="M1371" s="605"/>
      <c r="N1371" s="605"/>
      <c r="O1371" s="605"/>
      <c r="P1371" s="605"/>
      <c r="Q1371" s="605"/>
    </row>
    <row r="1372" spans="6:17" x14ac:dyDescent="0.2">
      <c r="F1372" s="605"/>
      <c r="G1372" s="605"/>
      <c r="H1372" s="605"/>
      <c r="I1372" s="605"/>
      <c r="J1372" s="605"/>
      <c r="K1372" s="605"/>
      <c r="L1372" s="605"/>
      <c r="M1372" s="605"/>
      <c r="N1372" s="605"/>
      <c r="O1372" s="605"/>
      <c r="P1372" s="605"/>
      <c r="Q1372" s="605"/>
    </row>
    <row r="1373" spans="6:17" x14ac:dyDescent="0.2">
      <c r="F1373" s="605"/>
      <c r="G1373" s="605"/>
      <c r="H1373" s="605"/>
      <c r="I1373" s="605"/>
      <c r="J1373" s="605"/>
      <c r="K1373" s="605"/>
      <c r="L1373" s="605"/>
      <c r="M1373" s="605"/>
      <c r="N1373" s="605"/>
      <c r="O1373" s="605"/>
      <c r="P1373" s="605"/>
      <c r="Q1373" s="605"/>
    </row>
    <row r="1374" spans="6:17" x14ac:dyDescent="0.2">
      <c r="F1374" s="605"/>
      <c r="G1374" s="605"/>
      <c r="H1374" s="605"/>
      <c r="I1374" s="605"/>
      <c r="J1374" s="605"/>
      <c r="K1374" s="605"/>
      <c r="L1374" s="605"/>
      <c r="M1374" s="605"/>
      <c r="N1374" s="605"/>
      <c r="O1374" s="605"/>
      <c r="P1374" s="605"/>
      <c r="Q1374" s="605"/>
    </row>
    <row r="1375" spans="6:17" x14ac:dyDescent="0.2">
      <c r="F1375" s="605"/>
      <c r="G1375" s="605"/>
      <c r="H1375" s="605"/>
      <c r="I1375" s="605"/>
      <c r="J1375" s="605"/>
      <c r="K1375" s="605"/>
      <c r="L1375" s="605"/>
      <c r="M1375" s="605"/>
      <c r="N1375" s="605"/>
      <c r="O1375" s="605"/>
      <c r="P1375" s="605"/>
      <c r="Q1375" s="605"/>
    </row>
    <row r="1376" spans="6:17" x14ac:dyDescent="0.2">
      <c r="F1376" s="605"/>
      <c r="G1376" s="605"/>
      <c r="H1376" s="605"/>
      <c r="I1376" s="605"/>
      <c r="J1376" s="605"/>
      <c r="K1376" s="605"/>
      <c r="L1376" s="605"/>
      <c r="M1376" s="605"/>
      <c r="N1376" s="605"/>
      <c r="O1376" s="605"/>
      <c r="P1376" s="605"/>
      <c r="Q1376" s="605"/>
    </row>
    <row r="1377" spans="6:17" x14ac:dyDescent="0.2">
      <c r="F1377" s="605"/>
      <c r="G1377" s="605"/>
      <c r="H1377" s="605"/>
      <c r="I1377" s="605"/>
      <c r="J1377" s="605"/>
      <c r="K1377" s="605"/>
      <c r="L1377" s="605"/>
      <c r="M1377" s="605"/>
      <c r="N1377" s="605"/>
      <c r="O1377" s="605"/>
      <c r="P1377" s="605"/>
      <c r="Q1377" s="605"/>
    </row>
    <row r="1378" spans="6:17" x14ac:dyDescent="0.2">
      <c r="F1378" s="605"/>
      <c r="G1378" s="605"/>
      <c r="H1378" s="605"/>
      <c r="I1378" s="605"/>
      <c r="J1378" s="605"/>
      <c r="K1378" s="605"/>
      <c r="L1378" s="605"/>
      <c r="M1378" s="605"/>
      <c r="N1378" s="605"/>
      <c r="O1378" s="605"/>
      <c r="P1378" s="605"/>
      <c r="Q1378" s="605"/>
    </row>
    <row r="1379" spans="6:17" x14ac:dyDescent="0.2">
      <c r="F1379" s="605"/>
      <c r="G1379" s="605"/>
      <c r="H1379" s="605"/>
      <c r="I1379" s="605"/>
      <c r="J1379" s="605"/>
      <c r="K1379" s="605"/>
      <c r="L1379" s="605"/>
      <c r="M1379" s="605"/>
      <c r="N1379" s="605"/>
      <c r="O1379" s="605"/>
      <c r="P1379" s="605"/>
      <c r="Q1379" s="605"/>
    </row>
    <row r="1380" spans="6:17" x14ac:dyDescent="0.2">
      <c r="F1380" s="605"/>
      <c r="G1380" s="605"/>
      <c r="H1380" s="605"/>
      <c r="I1380" s="605"/>
      <c r="J1380" s="605"/>
      <c r="K1380" s="605"/>
      <c r="L1380" s="605"/>
      <c r="M1380" s="605"/>
      <c r="N1380" s="605"/>
      <c r="O1380" s="605"/>
      <c r="P1380" s="605"/>
      <c r="Q1380" s="605"/>
    </row>
    <row r="1381" spans="6:17" x14ac:dyDescent="0.2">
      <c r="F1381" s="605"/>
      <c r="G1381" s="605"/>
      <c r="H1381" s="605"/>
      <c r="I1381" s="605"/>
      <c r="J1381" s="605"/>
      <c r="K1381" s="605"/>
      <c r="L1381" s="605"/>
      <c r="M1381" s="605"/>
      <c r="N1381" s="605"/>
      <c r="O1381" s="605"/>
      <c r="P1381" s="605"/>
      <c r="Q1381" s="605"/>
    </row>
    <row r="1382" spans="6:17" x14ac:dyDescent="0.2">
      <c r="F1382" s="605"/>
      <c r="G1382" s="605"/>
      <c r="H1382" s="605"/>
      <c r="I1382" s="605"/>
      <c r="J1382" s="605"/>
      <c r="K1382" s="605"/>
      <c r="L1382" s="605"/>
      <c r="M1382" s="605"/>
      <c r="N1382" s="605"/>
      <c r="O1382" s="605"/>
      <c r="P1382" s="605"/>
      <c r="Q1382" s="605"/>
    </row>
    <row r="1383" spans="6:17" x14ac:dyDescent="0.2">
      <c r="F1383" s="605"/>
      <c r="G1383" s="605"/>
      <c r="H1383" s="605"/>
      <c r="I1383" s="605"/>
      <c r="J1383" s="605"/>
      <c r="K1383" s="605"/>
      <c r="L1383" s="605"/>
      <c r="M1383" s="605"/>
      <c r="N1383" s="605"/>
      <c r="O1383" s="605"/>
      <c r="P1383" s="605"/>
      <c r="Q1383" s="605"/>
    </row>
    <row r="1384" spans="6:17" x14ac:dyDescent="0.2">
      <c r="F1384" s="605"/>
      <c r="G1384" s="605"/>
      <c r="H1384" s="605"/>
      <c r="I1384" s="605"/>
      <c r="J1384" s="605"/>
      <c r="K1384" s="605"/>
      <c r="L1384" s="605"/>
      <c r="M1384" s="605"/>
      <c r="N1384" s="605"/>
      <c r="O1384" s="605"/>
      <c r="P1384" s="605"/>
      <c r="Q1384" s="605"/>
    </row>
    <row r="1385" spans="6:17" x14ac:dyDescent="0.2">
      <c r="F1385" s="605"/>
      <c r="G1385" s="605"/>
      <c r="H1385" s="605"/>
      <c r="I1385" s="605"/>
      <c r="J1385" s="605"/>
      <c r="K1385" s="605"/>
      <c r="L1385" s="605"/>
      <c r="M1385" s="605"/>
      <c r="N1385" s="605"/>
      <c r="O1385" s="605"/>
      <c r="P1385" s="605"/>
      <c r="Q1385" s="605"/>
    </row>
    <row r="1386" spans="6:17" x14ac:dyDescent="0.2">
      <c r="F1386" s="605"/>
      <c r="G1386" s="605"/>
      <c r="H1386" s="605"/>
      <c r="I1386" s="605"/>
      <c r="J1386" s="605"/>
      <c r="K1386" s="605"/>
      <c r="L1386" s="605"/>
      <c r="M1386" s="605"/>
      <c r="N1386" s="605"/>
      <c r="O1386" s="605"/>
      <c r="P1386" s="605"/>
      <c r="Q1386" s="605"/>
    </row>
    <row r="1387" spans="6:17" x14ac:dyDescent="0.2">
      <c r="F1387" s="605"/>
      <c r="G1387" s="605"/>
      <c r="H1387" s="605"/>
      <c r="I1387" s="605"/>
      <c r="J1387" s="605"/>
      <c r="K1387" s="605"/>
      <c r="L1387" s="605"/>
      <c r="M1387" s="605"/>
      <c r="N1387" s="605"/>
      <c r="O1387" s="605"/>
      <c r="P1387" s="605"/>
      <c r="Q1387" s="605"/>
    </row>
    <row r="1388" spans="6:17" x14ac:dyDescent="0.2">
      <c r="F1388" s="605"/>
      <c r="G1388" s="605"/>
      <c r="H1388" s="605"/>
      <c r="I1388" s="605"/>
      <c r="J1388" s="605"/>
      <c r="K1388" s="605"/>
      <c r="L1388" s="605"/>
      <c r="M1388" s="605"/>
      <c r="N1388" s="605"/>
      <c r="O1388" s="605"/>
      <c r="P1388" s="605"/>
      <c r="Q1388" s="605"/>
    </row>
    <row r="1389" spans="6:17" x14ac:dyDescent="0.2">
      <c r="F1389" s="605"/>
      <c r="G1389" s="605"/>
      <c r="H1389" s="605"/>
      <c r="I1389" s="605"/>
      <c r="J1389" s="605"/>
      <c r="K1389" s="605"/>
      <c r="L1389" s="605"/>
      <c r="M1389" s="605"/>
      <c r="N1389" s="605"/>
      <c r="O1389" s="605"/>
      <c r="P1389" s="605"/>
      <c r="Q1389" s="605"/>
    </row>
    <row r="1390" spans="6:17" x14ac:dyDescent="0.2">
      <c r="F1390" s="605"/>
      <c r="G1390" s="605"/>
      <c r="H1390" s="605"/>
      <c r="I1390" s="605"/>
      <c r="J1390" s="605"/>
      <c r="K1390" s="605"/>
      <c r="L1390" s="605"/>
      <c r="M1390" s="605"/>
      <c r="N1390" s="605"/>
      <c r="O1390" s="605"/>
      <c r="P1390" s="605"/>
      <c r="Q1390" s="605"/>
    </row>
    <row r="1391" spans="6:17" x14ac:dyDescent="0.2">
      <c r="F1391" s="605"/>
      <c r="G1391" s="605"/>
      <c r="H1391" s="605"/>
      <c r="I1391" s="605"/>
      <c r="J1391" s="605"/>
      <c r="K1391" s="605"/>
      <c r="L1391" s="605"/>
      <c r="M1391" s="605"/>
      <c r="N1391" s="605"/>
      <c r="O1391" s="605"/>
      <c r="P1391" s="605"/>
      <c r="Q1391" s="605"/>
    </row>
    <row r="1392" spans="6:17" x14ac:dyDescent="0.2">
      <c r="F1392" s="605"/>
      <c r="G1392" s="605"/>
      <c r="H1392" s="605"/>
      <c r="I1392" s="605"/>
      <c r="J1392" s="605"/>
      <c r="K1392" s="605"/>
      <c r="L1392" s="605"/>
      <c r="M1392" s="605"/>
      <c r="N1392" s="605"/>
      <c r="O1392" s="605"/>
      <c r="P1392" s="605"/>
      <c r="Q1392" s="605"/>
    </row>
    <row r="1393" spans="6:17" x14ac:dyDescent="0.2">
      <c r="F1393" s="605"/>
      <c r="G1393" s="605"/>
      <c r="H1393" s="605"/>
      <c r="I1393" s="605"/>
      <c r="J1393" s="605"/>
      <c r="K1393" s="605"/>
      <c r="L1393" s="605"/>
      <c r="M1393" s="605"/>
      <c r="N1393" s="605"/>
      <c r="O1393" s="605"/>
      <c r="P1393" s="605"/>
      <c r="Q1393" s="605"/>
    </row>
    <row r="1394" spans="6:17" x14ac:dyDescent="0.2">
      <c r="F1394" s="605"/>
      <c r="G1394" s="605"/>
      <c r="H1394" s="605"/>
      <c r="I1394" s="605"/>
      <c r="J1394" s="605"/>
      <c r="K1394" s="605"/>
      <c r="L1394" s="605"/>
      <c r="M1394" s="605"/>
      <c r="N1394" s="605"/>
      <c r="O1394" s="605"/>
      <c r="P1394" s="605"/>
      <c r="Q1394" s="605"/>
    </row>
    <row r="1395" spans="6:17" x14ac:dyDescent="0.2">
      <c r="F1395" s="605"/>
      <c r="G1395" s="605"/>
      <c r="H1395" s="605"/>
      <c r="I1395" s="605"/>
      <c r="J1395" s="605"/>
      <c r="K1395" s="605"/>
      <c r="L1395" s="605"/>
      <c r="M1395" s="605"/>
      <c r="N1395" s="605"/>
      <c r="O1395" s="605"/>
      <c r="P1395" s="605"/>
      <c r="Q1395" s="605"/>
    </row>
    <row r="1396" spans="6:17" x14ac:dyDescent="0.2">
      <c r="F1396" s="605"/>
      <c r="G1396" s="605"/>
      <c r="H1396" s="605"/>
      <c r="I1396" s="605"/>
      <c r="J1396" s="605"/>
      <c r="K1396" s="605"/>
      <c r="L1396" s="605"/>
      <c r="M1396" s="605"/>
      <c r="N1396" s="605"/>
      <c r="O1396" s="605"/>
      <c r="P1396" s="605"/>
      <c r="Q1396" s="605"/>
    </row>
    <row r="1397" spans="6:17" x14ac:dyDescent="0.2">
      <c r="F1397" s="605"/>
      <c r="G1397" s="605"/>
      <c r="H1397" s="605"/>
      <c r="I1397" s="605"/>
      <c r="J1397" s="605"/>
      <c r="K1397" s="605"/>
      <c r="L1397" s="605"/>
      <c r="M1397" s="605"/>
      <c r="N1397" s="605"/>
      <c r="O1397" s="605"/>
      <c r="P1397" s="605"/>
      <c r="Q1397" s="605"/>
    </row>
    <row r="1398" spans="6:17" x14ac:dyDescent="0.2">
      <c r="F1398" s="605"/>
      <c r="G1398" s="605"/>
      <c r="H1398" s="605"/>
      <c r="I1398" s="605"/>
      <c r="J1398" s="605"/>
      <c r="K1398" s="605"/>
      <c r="L1398" s="605"/>
      <c r="M1398" s="605"/>
      <c r="N1398" s="605"/>
      <c r="O1398" s="605"/>
      <c r="P1398" s="605"/>
      <c r="Q1398" s="605"/>
    </row>
    <row r="1399" spans="6:17" x14ac:dyDescent="0.2">
      <c r="F1399" s="605"/>
      <c r="G1399" s="605"/>
      <c r="H1399" s="605"/>
      <c r="I1399" s="605"/>
      <c r="J1399" s="605"/>
      <c r="K1399" s="605"/>
      <c r="L1399" s="605"/>
      <c r="M1399" s="605"/>
      <c r="N1399" s="605"/>
      <c r="O1399" s="605"/>
      <c r="P1399" s="605"/>
      <c r="Q1399" s="605"/>
    </row>
    <row r="1400" spans="6:17" x14ac:dyDescent="0.2">
      <c r="F1400" s="605"/>
      <c r="G1400" s="605"/>
      <c r="H1400" s="605"/>
      <c r="I1400" s="605"/>
      <c r="J1400" s="605"/>
      <c r="K1400" s="605"/>
      <c r="L1400" s="605"/>
      <c r="M1400" s="605"/>
      <c r="N1400" s="605"/>
      <c r="O1400" s="605"/>
      <c r="P1400" s="605"/>
      <c r="Q1400" s="605"/>
    </row>
    <row r="1401" spans="6:17" x14ac:dyDescent="0.2">
      <c r="F1401" s="605"/>
      <c r="G1401" s="605"/>
      <c r="H1401" s="605"/>
      <c r="I1401" s="605"/>
      <c r="J1401" s="605"/>
      <c r="K1401" s="605"/>
      <c r="L1401" s="605"/>
      <c r="M1401" s="605"/>
      <c r="N1401" s="605"/>
      <c r="O1401" s="605"/>
      <c r="P1401" s="605"/>
      <c r="Q1401" s="605"/>
    </row>
    <row r="1402" spans="6:17" x14ac:dyDescent="0.2">
      <c r="F1402" s="605"/>
      <c r="G1402" s="605"/>
      <c r="H1402" s="605"/>
      <c r="I1402" s="605"/>
      <c r="J1402" s="605"/>
      <c r="K1402" s="605"/>
      <c r="L1402" s="605"/>
      <c r="M1402" s="605"/>
      <c r="N1402" s="605"/>
      <c r="O1402" s="605"/>
      <c r="P1402" s="605"/>
      <c r="Q1402" s="605"/>
    </row>
    <row r="1403" spans="6:17" x14ac:dyDescent="0.2">
      <c r="F1403" s="605"/>
      <c r="G1403" s="605"/>
      <c r="H1403" s="605"/>
      <c r="I1403" s="605"/>
      <c r="J1403" s="605"/>
      <c r="K1403" s="605"/>
      <c r="L1403" s="605"/>
      <c r="M1403" s="605"/>
      <c r="N1403" s="605"/>
      <c r="O1403" s="605"/>
      <c r="P1403" s="605"/>
      <c r="Q1403" s="605"/>
    </row>
    <row r="1404" spans="6:17" x14ac:dyDescent="0.2">
      <c r="F1404" s="605"/>
      <c r="G1404" s="605"/>
      <c r="H1404" s="605"/>
      <c r="I1404" s="605"/>
      <c r="J1404" s="605"/>
      <c r="K1404" s="605"/>
      <c r="L1404" s="605"/>
      <c r="M1404" s="605"/>
      <c r="N1404" s="605"/>
      <c r="O1404" s="605"/>
      <c r="P1404" s="605"/>
      <c r="Q1404" s="605"/>
    </row>
    <row r="1405" spans="6:17" x14ac:dyDescent="0.2">
      <c r="F1405" s="605"/>
      <c r="G1405" s="605"/>
      <c r="H1405" s="605"/>
      <c r="I1405" s="605"/>
      <c r="J1405" s="605"/>
      <c r="K1405" s="605"/>
      <c r="L1405" s="605"/>
      <c r="M1405" s="605"/>
      <c r="N1405" s="605"/>
      <c r="O1405" s="605"/>
      <c r="P1405" s="605"/>
      <c r="Q1405" s="605"/>
    </row>
    <row r="1406" spans="6:17" x14ac:dyDescent="0.2">
      <c r="F1406" s="605"/>
      <c r="G1406" s="605"/>
      <c r="H1406" s="605"/>
      <c r="I1406" s="605"/>
      <c r="J1406" s="605"/>
      <c r="K1406" s="605"/>
      <c r="L1406" s="605"/>
      <c r="M1406" s="605"/>
      <c r="N1406" s="605"/>
      <c r="O1406" s="605"/>
      <c r="P1406" s="605"/>
      <c r="Q1406" s="605"/>
    </row>
    <row r="1407" spans="6:17" x14ac:dyDescent="0.2">
      <c r="F1407" s="605"/>
      <c r="G1407" s="605"/>
      <c r="H1407" s="605"/>
      <c r="I1407" s="605"/>
      <c r="J1407" s="605"/>
      <c r="K1407" s="605"/>
      <c r="L1407" s="605"/>
      <c r="M1407" s="605"/>
      <c r="N1407" s="605"/>
      <c r="O1407" s="605"/>
      <c r="P1407" s="605"/>
      <c r="Q1407" s="605"/>
    </row>
    <row r="1408" spans="6:17" x14ac:dyDescent="0.2">
      <c r="F1408" s="605"/>
      <c r="G1408" s="605"/>
      <c r="H1408" s="605"/>
      <c r="I1408" s="605"/>
      <c r="J1408" s="605"/>
      <c r="K1408" s="605"/>
      <c r="L1408" s="605"/>
      <c r="M1408" s="605"/>
      <c r="N1408" s="605"/>
      <c r="O1408" s="605"/>
      <c r="P1408" s="605"/>
      <c r="Q1408" s="605"/>
    </row>
    <row r="1409" spans="6:17" x14ac:dyDescent="0.2">
      <c r="F1409" s="605"/>
      <c r="G1409" s="605"/>
      <c r="H1409" s="605"/>
      <c r="I1409" s="605"/>
      <c r="J1409" s="605"/>
      <c r="K1409" s="605"/>
      <c r="L1409" s="605"/>
      <c r="M1409" s="605"/>
      <c r="N1409" s="605"/>
      <c r="O1409" s="605"/>
      <c r="P1409" s="605"/>
      <c r="Q1409" s="605"/>
    </row>
    <row r="1410" spans="6:17" x14ac:dyDescent="0.2">
      <c r="F1410" s="605"/>
      <c r="G1410" s="605"/>
      <c r="H1410" s="605"/>
      <c r="I1410" s="605"/>
      <c r="J1410" s="605"/>
      <c r="K1410" s="605"/>
      <c r="L1410" s="605"/>
      <c r="M1410" s="605"/>
      <c r="N1410" s="605"/>
      <c r="O1410" s="605"/>
      <c r="P1410" s="605"/>
      <c r="Q1410" s="605"/>
    </row>
    <row r="1411" spans="6:17" x14ac:dyDescent="0.2">
      <c r="F1411" s="605"/>
      <c r="G1411" s="605"/>
      <c r="H1411" s="605"/>
      <c r="I1411" s="605"/>
      <c r="J1411" s="605"/>
      <c r="K1411" s="605"/>
      <c r="L1411" s="605"/>
      <c r="M1411" s="605"/>
      <c r="N1411" s="605"/>
      <c r="O1411" s="605"/>
      <c r="P1411" s="605"/>
      <c r="Q1411" s="605"/>
    </row>
    <row r="1412" spans="6:17" x14ac:dyDescent="0.2">
      <c r="F1412" s="605"/>
      <c r="G1412" s="605"/>
      <c r="H1412" s="605"/>
      <c r="I1412" s="605"/>
      <c r="J1412" s="605"/>
      <c r="K1412" s="605"/>
      <c r="L1412" s="605"/>
      <c r="M1412" s="605"/>
      <c r="N1412" s="605"/>
      <c r="O1412" s="605"/>
      <c r="P1412" s="605"/>
      <c r="Q1412" s="605"/>
    </row>
    <row r="1413" spans="6:17" x14ac:dyDescent="0.2">
      <c r="F1413" s="605"/>
      <c r="G1413" s="605"/>
      <c r="H1413" s="605"/>
      <c r="I1413" s="605"/>
      <c r="J1413" s="605"/>
      <c r="K1413" s="605"/>
      <c r="L1413" s="605"/>
      <c r="M1413" s="605"/>
      <c r="N1413" s="605"/>
      <c r="O1413" s="605"/>
      <c r="P1413" s="605"/>
      <c r="Q1413" s="605"/>
    </row>
    <row r="1414" spans="6:17" x14ac:dyDescent="0.2">
      <c r="F1414" s="605"/>
      <c r="G1414" s="605"/>
      <c r="H1414" s="605"/>
      <c r="I1414" s="605"/>
      <c r="J1414" s="605"/>
      <c r="K1414" s="605"/>
      <c r="L1414" s="605"/>
      <c r="M1414" s="605"/>
      <c r="N1414" s="605"/>
      <c r="O1414" s="605"/>
      <c r="P1414" s="605"/>
      <c r="Q1414" s="605"/>
    </row>
    <row r="1415" spans="6:17" x14ac:dyDescent="0.2">
      <c r="F1415" s="605"/>
      <c r="G1415" s="605"/>
      <c r="H1415" s="605"/>
      <c r="I1415" s="605"/>
      <c r="J1415" s="605"/>
      <c r="K1415" s="605"/>
      <c r="L1415" s="605"/>
      <c r="M1415" s="605"/>
      <c r="N1415" s="605"/>
      <c r="O1415" s="605"/>
      <c r="P1415" s="605"/>
      <c r="Q1415" s="605"/>
    </row>
    <row r="1416" spans="6:17" x14ac:dyDescent="0.2">
      <c r="F1416" s="605"/>
      <c r="G1416" s="605"/>
      <c r="H1416" s="605"/>
      <c r="I1416" s="605"/>
      <c r="J1416" s="605"/>
      <c r="K1416" s="605"/>
      <c r="L1416" s="605"/>
      <c r="M1416" s="605"/>
      <c r="N1416" s="605"/>
      <c r="O1416" s="605"/>
      <c r="P1416" s="605"/>
      <c r="Q1416" s="605"/>
    </row>
    <row r="1417" spans="6:17" x14ac:dyDescent="0.2">
      <c r="F1417" s="605"/>
      <c r="G1417" s="605"/>
      <c r="H1417" s="605"/>
      <c r="I1417" s="605"/>
      <c r="J1417" s="605"/>
      <c r="K1417" s="605"/>
      <c r="L1417" s="605"/>
      <c r="M1417" s="605"/>
      <c r="N1417" s="605"/>
      <c r="O1417" s="605"/>
      <c r="P1417" s="605"/>
      <c r="Q1417" s="605"/>
    </row>
    <row r="1418" spans="6:17" x14ac:dyDescent="0.2">
      <c r="F1418" s="605"/>
      <c r="G1418" s="605"/>
      <c r="H1418" s="605"/>
      <c r="I1418" s="605"/>
      <c r="J1418" s="605"/>
      <c r="K1418" s="605"/>
      <c r="L1418" s="605"/>
      <c r="M1418" s="605"/>
      <c r="N1418" s="605"/>
      <c r="O1418" s="605"/>
      <c r="P1418" s="605"/>
      <c r="Q1418" s="605"/>
    </row>
    <row r="1419" spans="6:17" x14ac:dyDescent="0.2">
      <c r="F1419" s="605"/>
      <c r="G1419" s="605"/>
      <c r="H1419" s="605"/>
      <c r="I1419" s="605"/>
      <c r="J1419" s="605"/>
      <c r="K1419" s="605"/>
      <c r="L1419" s="605"/>
      <c r="M1419" s="605"/>
      <c r="N1419" s="605"/>
      <c r="O1419" s="605"/>
      <c r="P1419" s="605"/>
      <c r="Q1419" s="605"/>
    </row>
    <row r="1420" spans="6:17" x14ac:dyDescent="0.2"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</row>
    <row r="1421" spans="6:17" x14ac:dyDescent="0.2">
      <c r="F1421" s="605"/>
      <c r="G1421" s="605"/>
      <c r="H1421" s="605"/>
      <c r="I1421" s="605"/>
      <c r="J1421" s="605"/>
      <c r="K1421" s="605"/>
      <c r="L1421" s="605"/>
      <c r="M1421" s="605"/>
      <c r="N1421" s="605"/>
      <c r="O1421" s="605"/>
      <c r="P1421" s="605"/>
      <c r="Q1421" s="605"/>
    </row>
    <row r="1422" spans="6:17" x14ac:dyDescent="0.2">
      <c r="F1422" s="605"/>
      <c r="G1422" s="605"/>
      <c r="H1422" s="605"/>
      <c r="I1422" s="605"/>
      <c r="J1422" s="605"/>
      <c r="K1422" s="605"/>
      <c r="L1422" s="605"/>
      <c r="M1422" s="605"/>
      <c r="N1422" s="605"/>
      <c r="O1422" s="605"/>
      <c r="P1422" s="605"/>
      <c r="Q1422" s="605"/>
    </row>
    <row r="1423" spans="6:17" x14ac:dyDescent="0.2">
      <c r="F1423" s="605"/>
      <c r="G1423" s="605"/>
      <c r="H1423" s="605"/>
      <c r="I1423" s="605"/>
      <c r="J1423" s="605"/>
      <c r="K1423" s="605"/>
      <c r="L1423" s="605"/>
      <c r="M1423" s="605"/>
      <c r="N1423" s="605"/>
      <c r="O1423" s="605"/>
      <c r="P1423" s="605"/>
      <c r="Q1423" s="605"/>
    </row>
    <row r="1424" spans="6:17" x14ac:dyDescent="0.2">
      <c r="F1424" s="605"/>
      <c r="G1424" s="605"/>
      <c r="H1424" s="605"/>
      <c r="I1424" s="605"/>
      <c r="J1424" s="605"/>
      <c r="K1424" s="605"/>
      <c r="L1424" s="605"/>
      <c r="M1424" s="605"/>
      <c r="N1424" s="605"/>
      <c r="O1424" s="605"/>
      <c r="P1424" s="605"/>
      <c r="Q1424" s="605"/>
    </row>
    <row r="1425" spans="6:17" x14ac:dyDescent="0.2">
      <c r="F1425" s="605"/>
      <c r="G1425" s="605"/>
      <c r="H1425" s="605"/>
      <c r="I1425" s="605"/>
      <c r="J1425" s="605"/>
      <c r="K1425" s="605"/>
      <c r="L1425" s="605"/>
      <c r="M1425" s="605"/>
      <c r="N1425" s="605"/>
      <c r="O1425" s="605"/>
      <c r="P1425" s="605"/>
      <c r="Q1425" s="605"/>
    </row>
    <row r="1426" spans="6:17" x14ac:dyDescent="0.2">
      <c r="F1426" s="605"/>
      <c r="G1426" s="605"/>
      <c r="H1426" s="605"/>
      <c r="I1426" s="605"/>
      <c r="J1426" s="605"/>
      <c r="K1426" s="605"/>
      <c r="L1426" s="605"/>
      <c r="M1426" s="605"/>
      <c r="N1426" s="605"/>
      <c r="O1426" s="605"/>
      <c r="P1426" s="605"/>
      <c r="Q1426" s="605"/>
    </row>
    <row r="1427" spans="6:17" x14ac:dyDescent="0.2">
      <c r="F1427" s="605"/>
      <c r="G1427" s="605"/>
      <c r="H1427" s="605"/>
      <c r="I1427" s="605"/>
      <c r="J1427" s="605"/>
      <c r="K1427" s="605"/>
      <c r="L1427" s="605"/>
      <c r="M1427" s="605"/>
      <c r="N1427" s="605"/>
      <c r="O1427" s="605"/>
      <c r="P1427" s="605"/>
      <c r="Q1427" s="605"/>
    </row>
    <row r="1428" spans="6:17" x14ac:dyDescent="0.2">
      <c r="F1428" s="605"/>
      <c r="G1428" s="605"/>
      <c r="H1428" s="605"/>
      <c r="I1428" s="605"/>
      <c r="J1428" s="605"/>
      <c r="K1428" s="605"/>
      <c r="L1428" s="605"/>
      <c r="M1428" s="605"/>
      <c r="N1428" s="605"/>
      <c r="O1428" s="605"/>
      <c r="P1428" s="605"/>
      <c r="Q1428" s="605"/>
    </row>
    <row r="1429" spans="6:17" x14ac:dyDescent="0.2">
      <c r="F1429" s="605"/>
      <c r="G1429" s="605"/>
      <c r="H1429" s="605"/>
      <c r="I1429" s="605"/>
      <c r="J1429" s="605"/>
      <c r="K1429" s="605"/>
      <c r="L1429" s="605"/>
      <c r="M1429" s="605"/>
      <c r="N1429" s="605"/>
      <c r="O1429" s="605"/>
      <c r="P1429" s="605"/>
      <c r="Q1429" s="605"/>
    </row>
    <row r="1430" spans="6:17" x14ac:dyDescent="0.2">
      <c r="F1430" s="605"/>
      <c r="G1430" s="605"/>
      <c r="H1430" s="605"/>
      <c r="I1430" s="605"/>
      <c r="J1430" s="605"/>
      <c r="K1430" s="605"/>
      <c r="L1430" s="605"/>
      <c r="M1430" s="605"/>
      <c r="N1430" s="605"/>
      <c r="O1430" s="605"/>
      <c r="P1430" s="605"/>
      <c r="Q1430" s="605"/>
    </row>
    <row r="1431" spans="6:17" x14ac:dyDescent="0.2">
      <c r="F1431" s="605"/>
      <c r="G1431" s="605"/>
      <c r="H1431" s="605"/>
      <c r="I1431" s="605"/>
      <c r="J1431" s="605"/>
      <c r="K1431" s="605"/>
      <c r="L1431" s="605"/>
      <c r="M1431" s="605"/>
      <c r="N1431" s="605"/>
      <c r="O1431" s="605"/>
      <c r="P1431" s="605"/>
      <c r="Q1431" s="605"/>
    </row>
    <row r="1432" spans="6:17" x14ac:dyDescent="0.2">
      <c r="F1432" s="605"/>
      <c r="G1432" s="605"/>
      <c r="H1432" s="605"/>
      <c r="I1432" s="605"/>
      <c r="J1432" s="605"/>
      <c r="K1432" s="605"/>
      <c r="L1432" s="605"/>
      <c r="M1432" s="605"/>
      <c r="N1432" s="605"/>
      <c r="O1432" s="605"/>
      <c r="P1432" s="605"/>
      <c r="Q1432" s="605"/>
    </row>
    <row r="1433" spans="6:17" x14ac:dyDescent="0.2">
      <c r="F1433" s="605"/>
      <c r="G1433" s="605"/>
      <c r="H1433" s="605"/>
      <c r="I1433" s="605"/>
      <c r="J1433" s="605"/>
      <c r="K1433" s="605"/>
      <c r="L1433" s="605"/>
      <c r="M1433" s="605"/>
      <c r="N1433" s="605"/>
      <c r="O1433" s="605"/>
      <c r="P1433" s="605"/>
      <c r="Q1433" s="605"/>
    </row>
    <row r="1434" spans="6:17" x14ac:dyDescent="0.2">
      <c r="F1434" s="605"/>
      <c r="G1434" s="605"/>
      <c r="H1434" s="605"/>
      <c r="I1434" s="605"/>
      <c r="J1434" s="605"/>
      <c r="K1434" s="605"/>
      <c r="L1434" s="605"/>
      <c r="M1434" s="605"/>
      <c r="N1434" s="605"/>
      <c r="O1434" s="605"/>
      <c r="P1434" s="605"/>
      <c r="Q1434" s="605"/>
    </row>
    <row r="1435" spans="6:17" x14ac:dyDescent="0.2">
      <c r="F1435" s="605"/>
      <c r="G1435" s="605"/>
      <c r="H1435" s="605"/>
      <c r="I1435" s="605"/>
      <c r="J1435" s="605"/>
      <c r="K1435" s="605"/>
      <c r="L1435" s="605"/>
      <c r="M1435" s="605"/>
      <c r="N1435" s="605"/>
      <c r="O1435" s="605"/>
      <c r="P1435" s="605"/>
      <c r="Q1435" s="605"/>
    </row>
    <row r="1436" spans="6:17" x14ac:dyDescent="0.2">
      <c r="F1436" s="605"/>
      <c r="G1436" s="605"/>
      <c r="H1436" s="605"/>
      <c r="I1436" s="605"/>
      <c r="J1436" s="605"/>
      <c r="K1436" s="605"/>
      <c r="L1436" s="605"/>
      <c r="M1436" s="605"/>
      <c r="N1436" s="605"/>
      <c r="O1436" s="605"/>
      <c r="P1436" s="605"/>
      <c r="Q1436" s="605"/>
    </row>
    <row r="1437" spans="6:17" x14ac:dyDescent="0.2">
      <c r="F1437" s="605"/>
      <c r="G1437" s="605"/>
      <c r="H1437" s="605"/>
      <c r="I1437" s="605"/>
      <c r="J1437" s="605"/>
      <c r="K1437" s="605"/>
      <c r="L1437" s="605"/>
      <c r="M1437" s="605"/>
      <c r="N1437" s="605"/>
      <c r="O1437" s="605"/>
      <c r="P1437" s="605"/>
      <c r="Q1437" s="605"/>
    </row>
    <row r="1438" spans="6:17" x14ac:dyDescent="0.2">
      <c r="F1438" s="605"/>
      <c r="G1438" s="605"/>
      <c r="H1438" s="605"/>
      <c r="I1438" s="605"/>
      <c r="J1438" s="605"/>
      <c r="K1438" s="605"/>
      <c r="L1438" s="605"/>
      <c r="M1438" s="605"/>
      <c r="N1438" s="605"/>
      <c r="O1438" s="605"/>
      <c r="P1438" s="605"/>
      <c r="Q1438" s="605"/>
    </row>
    <row r="1439" spans="6:17" x14ac:dyDescent="0.2">
      <c r="F1439" s="605"/>
      <c r="G1439" s="605"/>
      <c r="H1439" s="605"/>
      <c r="I1439" s="605"/>
      <c r="J1439" s="605"/>
      <c r="K1439" s="605"/>
      <c r="L1439" s="605"/>
      <c r="M1439" s="605"/>
      <c r="N1439" s="605"/>
      <c r="O1439" s="605"/>
      <c r="P1439" s="605"/>
      <c r="Q1439" s="605"/>
    </row>
    <row r="1440" spans="6:17" x14ac:dyDescent="0.2">
      <c r="F1440" s="605"/>
      <c r="G1440" s="605"/>
      <c r="H1440" s="605"/>
      <c r="I1440" s="605"/>
      <c r="J1440" s="605"/>
      <c r="K1440" s="605"/>
      <c r="L1440" s="605"/>
      <c r="M1440" s="605"/>
      <c r="N1440" s="605"/>
      <c r="O1440" s="605"/>
      <c r="P1440" s="605"/>
      <c r="Q1440" s="605"/>
    </row>
    <row r="1441" spans="6:17" x14ac:dyDescent="0.2">
      <c r="F1441" s="605"/>
      <c r="G1441" s="605"/>
      <c r="H1441" s="605"/>
      <c r="I1441" s="605"/>
      <c r="J1441" s="605"/>
      <c r="K1441" s="605"/>
      <c r="L1441" s="605"/>
      <c r="M1441" s="605"/>
      <c r="N1441" s="605"/>
      <c r="O1441" s="605"/>
      <c r="P1441" s="605"/>
      <c r="Q1441" s="605"/>
    </row>
    <row r="1442" spans="6:17" x14ac:dyDescent="0.2">
      <c r="F1442" s="605"/>
      <c r="G1442" s="605"/>
      <c r="H1442" s="605"/>
      <c r="I1442" s="605"/>
      <c r="J1442" s="605"/>
      <c r="K1442" s="605"/>
      <c r="L1442" s="605"/>
      <c r="M1442" s="605"/>
      <c r="N1442" s="605"/>
      <c r="O1442" s="605"/>
      <c r="P1442" s="605"/>
      <c r="Q1442" s="605"/>
    </row>
    <row r="1443" spans="6:17" x14ac:dyDescent="0.2">
      <c r="F1443" s="605"/>
      <c r="G1443" s="605"/>
      <c r="H1443" s="605"/>
      <c r="I1443" s="605"/>
      <c r="J1443" s="605"/>
      <c r="K1443" s="605"/>
      <c r="L1443" s="605"/>
      <c r="M1443" s="605"/>
      <c r="N1443" s="605"/>
      <c r="O1443" s="605"/>
      <c r="P1443" s="605"/>
      <c r="Q1443" s="605"/>
    </row>
    <row r="1444" spans="6:17" x14ac:dyDescent="0.2">
      <c r="F1444" s="605"/>
      <c r="G1444" s="605"/>
      <c r="H1444" s="605"/>
      <c r="I1444" s="605"/>
      <c r="J1444" s="605"/>
      <c r="K1444" s="605"/>
      <c r="L1444" s="605"/>
      <c r="M1444" s="605"/>
      <c r="N1444" s="605"/>
      <c r="O1444" s="605"/>
      <c r="P1444" s="605"/>
      <c r="Q1444" s="605"/>
    </row>
    <row r="1445" spans="6:17" x14ac:dyDescent="0.2">
      <c r="F1445" s="605"/>
      <c r="G1445" s="605"/>
      <c r="H1445" s="605"/>
      <c r="I1445" s="605"/>
      <c r="J1445" s="605"/>
      <c r="K1445" s="605"/>
      <c r="L1445" s="605"/>
      <c r="M1445" s="605"/>
      <c r="N1445" s="605"/>
      <c r="O1445" s="605"/>
      <c r="P1445" s="605"/>
      <c r="Q1445" s="605"/>
    </row>
    <row r="1446" spans="6:17" x14ac:dyDescent="0.2">
      <c r="F1446" s="605"/>
      <c r="G1446" s="605"/>
      <c r="H1446" s="605"/>
      <c r="I1446" s="605"/>
      <c r="J1446" s="605"/>
      <c r="K1446" s="605"/>
      <c r="L1446" s="605"/>
      <c r="M1446" s="605"/>
      <c r="N1446" s="605"/>
      <c r="O1446" s="605"/>
      <c r="P1446" s="605"/>
      <c r="Q1446" s="605"/>
    </row>
    <row r="1447" spans="6:17" x14ac:dyDescent="0.2">
      <c r="F1447" s="605"/>
      <c r="G1447" s="605"/>
      <c r="H1447" s="605"/>
      <c r="I1447" s="605"/>
      <c r="J1447" s="605"/>
      <c r="K1447" s="605"/>
      <c r="L1447" s="605"/>
      <c r="M1447" s="605"/>
      <c r="N1447" s="605"/>
      <c r="O1447" s="605"/>
      <c r="P1447" s="605"/>
      <c r="Q1447" s="605"/>
    </row>
    <row r="1448" spans="6:17" x14ac:dyDescent="0.2">
      <c r="F1448" s="605"/>
      <c r="G1448" s="605"/>
      <c r="H1448" s="605"/>
      <c r="I1448" s="605"/>
      <c r="J1448" s="605"/>
      <c r="K1448" s="605"/>
      <c r="L1448" s="605"/>
      <c r="M1448" s="605"/>
      <c r="N1448" s="605"/>
      <c r="O1448" s="605"/>
      <c r="P1448" s="605"/>
      <c r="Q1448" s="605"/>
    </row>
    <row r="1449" spans="6:17" x14ac:dyDescent="0.2">
      <c r="F1449" s="605"/>
      <c r="G1449" s="605"/>
      <c r="H1449" s="605"/>
      <c r="I1449" s="605"/>
      <c r="J1449" s="605"/>
      <c r="K1449" s="605"/>
      <c r="L1449" s="605"/>
      <c r="M1449" s="605"/>
      <c r="N1449" s="605"/>
      <c r="O1449" s="605"/>
      <c r="P1449" s="605"/>
      <c r="Q1449" s="605"/>
    </row>
    <row r="1450" spans="6:17" x14ac:dyDescent="0.2">
      <c r="F1450" s="605"/>
      <c r="G1450" s="605"/>
      <c r="H1450" s="605"/>
      <c r="I1450" s="605"/>
      <c r="J1450" s="605"/>
      <c r="K1450" s="605"/>
      <c r="L1450" s="605"/>
      <c r="M1450" s="605"/>
      <c r="N1450" s="605"/>
      <c r="O1450" s="605"/>
      <c r="P1450" s="605"/>
      <c r="Q1450" s="605"/>
    </row>
    <row r="1451" spans="6:17" x14ac:dyDescent="0.2">
      <c r="F1451" s="605"/>
      <c r="G1451" s="605"/>
      <c r="H1451" s="605"/>
      <c r="I1451" s="605"/>
      <c r="J1451" s="605"/>
      <c r="K1451" s="605"/>
      <c r="L1451" s="605"/>
      <c r="M1451" s="605"/>
      <c r="N1451" s="605"/>
      <c r="O1451" s="605"/>
      <c r="P1451" s="605"/>
      <c r="Q1451" s="605"/>
    </row>
    <row r="1452" spans="6:17" x14ac:dyDescent="0.2">
      <c r="F1452" s="605"/>
      <c r="G1452" s="605"/>
      <c r="H1452" s="605"/>
      <c r="I1452" s="605"/>
      <c r="J1452" s="605"/>
      <c r="K1452" s="605"/>
      <c r="L1452" s="605"/>
      <c r="M1452" s="605"/>
      <c r="N1452" s="605"/>
      <c r="O1452" s="605"/>
      <c r="P1452" s="605"/>
      <c r="Q1452" s="605"/>
    </row>
    <row r="1453" spans="6:17" x14ac:dyDescent="0.2">
      <c r="F1453" s="605"/>
      <c r="G1453" s="605"/>
      <c r="H1453" s="605"/>
      <c r="I1453" s="605"/>
      <c r="J1453" s="605"/>
      <c r="K1453" s="605"/>
      <c r="L1453" s="605"/>
      <c r="M1453" s="605"/>
      <c r="N1453" s="605"/>
      <c r="O1453" s="605"/>
      <c r="P1453" s="605"/>
      <c r="Q1453" s="605"/>
    </row>
    <row r="1454" spans="6:17" x14ac:dyDescent="0.2">
      <c r="F1454" s="605"/>
      <c r="G1454" s="605"/>
      <c r="H1454" s="605"/>
      <c r="I1454" s="605"/>
      <c r="J1454" s="605"/>
      <c r="K1454" s="605"/>
      <c r="L1454" s="605"/>
      <c r="M1454" s="605"/>
      <c r="N1454" s="605"/>
      <c r="O1454" s="605"/>
      <c r="P1454" s="605"/>
      <c r="Q1454" s="605"/>
    </row>
    <row r="1455" spans="6:17" x14ac:dyDescent="0.2">
      <c r="F1455" s="605"/>
      <c r="G1455" s="605"/>
      <c r="H1455" s="605"/>
      <c r="I1455" s="605"/>
      <c r="J1455" s="605"/>
      <c r="K1455" s="605"/>
      <c r="L1455" s="605"/>
      <c r="M1455" s="605"/>
      <c r="N1455" s="605"/>
      <c r="O1455" s="605"/>
      <c r="P1455" s="605"/>
      <c r="Q1455" s="605"/>
    </row>
    <row r="1456" spans="6:17" x14ac:dyDescent="0.2">
      <c r="F1456" s="605"/>
      <c r="G1456" s="605"/>
      <c r="H1456" s="605"/>
      <c r="I1456" s="605"/>
      <c r="J1456" s="605"/>
      <c r="K1456" s="605"/>
      <c r="L1456" s="605"/>
      <c r="M1456" s="605"/>
      <c r="N1456" s="605"/>
      <c r="O1456" s="605"/>
      <c r="P1456" s="605"/>
      <c r="Q1456" s="605"/>
    </row>
    <row r="1457" spans="6:17" x14ac:dyDescent="0.2">
      <c r="F1457" s="605"/>
      <c r="G1457" s="605"/>
      <c r="H1457" s="605"/>
      <c r="I1457" s="605"/>
      <c r="J1457" s="605"/>
      <c r="K1457" s="605"/>
      <c r="L1457" s="605"/>
      <c r="M1457" s="605"/>
      <c r="N1457" s="605"/>
      <c r="O1457" s="605"/>
      <c r="P1457" s="605"/>
      <c r="Q1457" s="605"/>
    </row>
    <row r="1458" spans="6:17" x14ac:dyDescent="0.2">
      <c r="F1458" s="605"/>
      <c r="G1458" s="605"/>
      <c r="H1458" s="605"/>
      <c r="I1458" s="605"/>
      <c r="J1458" s="605"/>
      <c r="K1458" s="605"/>
      <c r="L1458" s="605"/>
      <c r="M1458" s="605"/>
      <c r="N1458" s="605"/>
      <c r="O1458" s="605"/>
      <c r="P1458" s="605"/>
      <c r="Q1458" s="605"/>
    </row>
    <row r="1459" spans="6:17" x14ac:dyDescent="0.2">
      <c r="F1459" s="605"/>
      <c r="G1459" s="605"/>
      <c r="H1459" s="605"/>
      <c r="I1459" s="605"/>
      <c r="J1459" s="605"/>
      <c r="K1459" s="605"/>
      <c r="L1459" s="605"/>
      <c r="M1459" s="605"/>
      <c r="N1459" s="605"/>
      <c r="O1459" s="605"/>
      <c r="P1459" s="605"/>
      <c r="Q1459" s="605"/>
    </row>
    <row r="1460" spans="6:17" x14ac:dyDescent="0.2">
      <c r="F1460" s="605"/>
      <c r="G1460" s="605"/>
      <c r="H1460" s="605"/>
      <c r="I1460" s="605"/>
      <c r="J1460" s="605"/>
      <c r="K1460" s="605"/>
      <c r="L1460" s="605"/>
      <c r="M1460" s="605"/>
      <c r="N1460" s="605"/>
      <c r="O1460" s="605"/>
      <c r="P1460" s="605"/>
      <c r="Q1460" s="605"/>
    </row>
    <row r="1461" spans="6:17" x14ac:dyDescent="0.2">
      <c r="F1461" s="605"/>
      <c r="G1461" s="605"/>
      <c r="H1461" s="605"/>
      <c r="I1461" s="605"/>
      <c r="J1461" s="605"/>
      <c r="K1461" s="605"/>
      <c r="L1461" s="605"/>
      <c r="M1461" s="605"/>
      <c r="N1461" s="605"/>
      <c r="O1461" s="605"/>
      <c r="P1461" s="605"/>
      <c r="Q1461" s="605"/>
    </row>
    <row r="1462" spans="6:17" x14ac:dyDescent="0.2">
      <c r="F1462" s="605"/>
      <c r="G1462" s="605"/>
      <c r="H1462" s="605"/>
      <c r="I1462" s="605"/>
      <c r="J1462" s="605"/>
      <c r="K1462" s="605"/>
      <c r="L1462" s="605"/>
      <c r="M1462" s="605"/>
      <c r="N1462" s="605"/>
      <c r="O1462" s="605"/>
      <c r="P1462" s="605"/>
      <c r="Q1462" s="605"/>
    </row>
    <row r="1463" spans="6:17" x14ac:dyDescent="0.2">
      <c r="F1463" s="605"/>
      <c r="G1463" s="605"/>
      <c r="H1463" s="605"/>
      <c r="I1463" s="605"/>
      <c r="J1463" s="605"/>
      <c r="K1463" s="605"/>
      <c r="L1463" s="605"/>
      <c r="M1463" s="605"/>
      <c r="N1463" s="605"/>
      <c r="O1463" s="605"/>
      <c r="P1463" s="605"/>
      <c r="Q1463" s="605"/>
    </row>
    <row r="1464" spans="6:17" x14ac:dyDescent="0.2">
      <c r="F1464" s="605"/>
      <c r="G1464" s="605"/>
      <c r="H1464" s="605"/>
      <c r="I1464" s="605"/>
      <c r="J1464" s="605"/>
      <c r="K1464" s="605"/>
      <c r="L1464" s="605"/>
      <c r="M1464" s="605"/>
      <c r="N1464" s="605"/>
      <c r="O1464" s="605"/>
      <c r="P1464" s="605"/>
      <c r="Q1464" s="605"/>
    </row>
    <row r="1465" spans="6:17" x14ac:dyDescent="0.2">
      <c r="F1465" s="605"/>
      <c r="G1465" s="605"/>
      <c r="H1465" s="605"/>
      <c r="I1465" s="605"/>
      <c r="J1465" s="605"/>
      <c r="K1465" s="605"/>
      <c r="L1465" s="605"/>
      <c r="M1465" s="605"/>
      <c r="N1465" s="605"/>
      <c r="O1465" s="605"/>
      <c r="P1465" s="605"/>
      <c r="Q1465" s="605"/>
    </row>
    <row r="1466" spans="6:17" x14ac:dyDescent="0.2">
      <c r="F1466" s="605"/>
      <c r="G1466" s="605"/>
      <c r="H1466" s="605"/>
      <c r="I1466" s="605"/>
      <c r="J1466" s="605"/>
      <c r="K1466" s="605"/>
      <c r="L1466" s="605"/>
      <c r="M1466" s="605"/>
      <c r="N1466" s="605"/>
      <c r="O1466" s="605"/>
      <c r="P1466" s="605"/>
      <c r="Q1466" s="605"/>
    </row>
    <row r="1467" spans="6:17" x14ac:dyDescent="0.2">
      <c r="F1467" s="605"/>
      <c r="G1467" s="605"/>
      <c r="H1467" s="605"/>
      <c r="I1467" s="605"/>
      <c r="J1467" s="605"/>
      <c r="K1467" s="605"/>
      <c r="L1467" s="605"/>
      <c r="M1467" s="605"/>
      <c r="N1467" s="605"/>
      <c r="O1467" s="605"/>
      <c r="P1467" s="605"/>
      <c r="Q1467" s="605"/>
    </row>
    <row r="1468" spans="6:17" x14ac:dyDescent="0.2">
      <c r="F1468" s="605"/>
      <c r="G1468" s="605"/>
      <c r="H1468" s="605"/>
      <c r="I1468" s="605"/>
      <c r="J1468" s="605"/>
      <c r="K1468" s="605"/>
      <c r="L1468" s="605"/>
      <c r="M1468" s="605"/>
      <c r="N1468" s="605"/>
      <c r="O1468" s="605"/>
      <c r="P1468" s="605"/>
      <c r="Q1468" s="605"/>
    </row>
    <row r="1469" spans="6:17" x14ac:dyDescent="0.2">
      <c r="F1469" s="605"/>
      <c r="G1469" s="605"/>
      <c r="H1469" s="605"/>
      <c r="I1469" s="605"/>
      <c r="J1469" s="605"/>
      <c r="K1469" s="605"/>
      <c r="L1469" s="605"/>
      <c r="M1469" s="605"/>
      <c r="N1469" s="605"/>
      <c r="O1469" s="605"/>
      <c r="P1469" s="605"/>
      <c r="Q1469" s="605"/>
    </row>
    <row r="1470" spans="6:17" x14ac:dyDescent="0.2">
      <c r="F1470" s="605"/>
      <c r="G1470" s="605"/>
      <c r="H1470" s="605"/>
      <c r="I1470" s="605"/>
      <c r="J1470" s="605"/>
      <c r="K1470" s="605"/>
      <c r="L1470" s="605"/>
      <c r="M1470" s="605"/>
      <c r="N1470" s="605"/>
      <c r="O1470" s="605"/>
      <c r="P1470" s="605"/>
      <c r="Q1470" s="605"/>
    </row>
    <row r="1471" spans="6:17" x14ac:dyDescent="0.2">
      <c r="F1471" s="605"/>
      <c r="G1471" s="605"/>
      <c r="H1471" s="605"/>
      <c r="I1471" s="605"/>
      <c r="J1471" s="605"/>
      <c r="K1471" s="605"/>
      <c r="L1471" s="605"/>
      <c r="M1471" s="605"/>
      <c r="N1471" s="605"/>
      <c r="O1471" s="605"/>
      <c r="P1471" s="605"/>
      <c r="Q1471" s="605"/>
    </row>
    <row r="1472" spans="6:17" x14ac:dyDescent="0.2">
      <c r="F1472" s="605"/>
      <c r="G1472" s="605"/>
      <c r="H1472" s="605"/>
      <c r="I1472" s="605"/>
      <c r="J1472" s="605"/>
      <c r="K1472" s="605"/>
      <c r="L1472" s="605"/>
      <c r="M1472" s="605"/>
      <c r="N1472" s="605"/>
      <c r="O1472" s="605"/>
      <c r="P1472" s="605"/>
      <c r="Q1472" s="605"/>
    </row>
    <row r="1473" spans="6:17" x14ac:dyDescent="0.2">
      <c r="F1473" s="605"/>
      <c r="G1473" s="605"/>
      <c r="H1473" s="605"/>
      <c r="I1473" s="605"/>
      <c r="J1473" s="605"/>
      <c r="K1473" s="605"/>
      <c r="L1473" s="605"/>
      <c r="M1473" s="605"/>
      <c r="N1473" s="605"/>
      <c r="O1473" s="605"/>
      <c r="P1473" s="605"/>
      <c r="Q1473" s="605"/>
    </row>
    <row r="1474" spans="6:17" x14ac:dyDescent="0.2">
      <c r="F1474" s="605"/>
      <c r="G1474" s="605"/>
      <c r="H1474" s="605"/>
      <c r="I1474" s="605"/>
      <c r="J1474" s="605"/>
      <c r="K1474" s="605"/>
      <c r="L1474" s="605"/>
      <c r="M1474" s="605"/>
      <c r="N1474" s="605"/>
      <c r="O1474" s="605"/>
      <c r="P1474" s="605"/>
      <c r="Q1474" s="605"/>
    </row>
    <row r="1475" spans="6:17" x14ac:dyDescent="0.2">
      <c r="F1475" s="605"/>
      <c r="G1475" s="605"/>
      <c r="H1475" s="605"/>
      <c r="I1475" s="605"/>
      <c r="J1475" s="605"/>
      <c r="K1475" s="605"/>
      <c r="L1475" s="605"/>
      <c r="M1475" s="605"/>
      <c r="N1475" s="605"/>
      <c r="O1475" s="605"/>
      <c r="P1475" s="605"/>
      <c r="Q1475" s="605"/>
    </row>
    <row r="1476" spans="6:17" x14ac:dyDescent="0.2">
      <c r="F1476" s="605"/>
      <c r="G1476" s="605"/>
      <c r="H1476" s="605"/>
      <c r="I1476" s="605"/>
      <c r="J1476" s="605"/>
      <c r="K1476" s="605"/>
      <c r="L1476" s="605"/>
      <c r="M1476" s="605"/>
      <c r="N1476" s="605"/>
      <c r="O1476" s="605"/>
      <c r="P1476" s="605"/>
      <c r="Q1476" s="605"/>
    </row>
    <row r="1477" spans="6:17" x14ac:dyDescent="0.2">
      <c r="F1477" s="605"/>
      <c r="G1477" s="605"/>
      <c r="H1477" s="605"/>
      <c r="I1477" s="605"/>
      <c r="J1477" s="605"/>
      <c r="K1477" s="605"/>
      <c r="L1477" s="605"/>
      <c r="M1477" s="605"/>
      <c r="N1477" s="605"/>
      <c r="O1477" s="605"/>
      <c r="P1477" s="605"/>
      <c r="Q1477" s="605"/>
    </row>
    <row r="1478" spans="6:17" x14ac:dyDescent="0.2">
      <c r="F1478" s="605"/>
      <c r="G1478" s="605"/>
      <c r="H1478" s="605"/>
      <c r="I1478" s="605"/>
      <c r="J1478" s="605"/>
      <c r="K1478" s="605"/>
      <c r="L1478" s="605"/>
      <c r="M1478" s="605"/>
      <c r="N1478" s="605"/>
      <c r="O1478" s="605"/>
      <c r="P1478" s="605"/>
      <c r="Q1478" s="605"/>
    </row>
    <row r="1479" spans="6:17" x14ac:dyDescent="0.2"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</row>
    <row r="1480" spans="6:17" x14ac:dyDescent="0.2">
      <c r="F1480" s="605"/>
      <c r="G1480" s="605"/>
      <c r="H1480" s="605"/>
      <c r="I1480" s="605"/>
      <c r="J1480" s="605"/>
      <c r="K1480" s="605"/>
      <c r="L1480" s="605"/>
      <c r="M1480" s="605"/>
      <c r="N1480" s="605"/>
      <c r="O1480" s="605"/>
      <c r="P1480" s="605"/>
      <c r="Q1480" s="605"/>
    </row>
    <row r="1481" spans="6:17" x14ac:dyDescent="0.2">
      <c r="F1481" s="605"/>
      <c r="G1481" s="605"/>
      <c r="H1481" s="605"/>
      <c r="I1481" s="605"/>
      <c r="J1481" s="605"/>
      <c r="K1481" s="605"/>
      <c r="L1481" s="605"/>
      <c r="M1481" s="605"/>
      <c r="N1481" s="605"/>
      <c r="O1481" s="605"/>
      <c r="P1481" s="605"/>
      <c r="Q1481" s="605"/>
    </row>
    <row r="1482" spans="6:17" x14ac:dyDescent="0.2">
      <c r="F1482" s="605"/>
      <c r="G1482" s="605"/>
      <c r="H1482" s="605"/>
      <c r="I1482" s="605"/>
      <c r="J1482" s="605"/>
      <c r="K1482" s="605"/>
      <c r="L1482" s="605"/>
      <c r="M1482" s="605"/>
      <c r="N1482" s="605"/>
      <c r="O1482" s="605"/>
      <c r="P1482" s="605"/>
      <c r="Q1482" s="605"/>
    </row>
    <row r="1483" spans="6:17" x14ac:dyDescent="0.2">
      <c r="F1483" s="605"/>
      <c r="G1483" s="605"/>
      <c r="H1483" s="605"/>
      <c r="I1483" s="605"/>
      <c r="J1483" s="605"/>
      <c r="K1483" s="605"/>
      <c r="L1483" s="605"/>
      <c r="M1483" s="605"/>
      <c r="N1483" s="605"/>
      <c r="O1483" s="605"/>
      <c r="P1483" s="605"/>
      <c r="Q1483" s="605"/>
    </row>
    <row r="1484" spans="6:17" x14ac:dyDescent="0.2">
      <c r="F1484" s="605"/>
      <c r="G1484" s="605"/>
      <c r="H1484" s="605"/>
      <c r="I1484" s="605"/>
      <c r="J1484" s="605"/>
      <c r="K1484" s="605"/>
      <c r="L1484" s="605"/>
      <c r="M1484" s="605"/>
      <c r="N1484" s="605"/>
      <c r="O1484" s="605"/>
      <c r="P1484" s="605"/>
      <c r="Q1484" s="605"/>
    </row>
    <row r="1485" spans="6:17" x14ac:dyDescent="0.2">
      <c r="F1485" s="605"/>
      <c r="G1485" s="605"/>
      <c r="H1485" s="605"/>
      <c r="I1485" s="605"/>
      <c r="J1485" s="605"/>
      <c r="K1485" s="605"/>
      <c r="L1485" s="605"/>
      <c r="M1485" s="605"/>
      <c r="N1485" s="605"/>
      <c r="O1485" s="605"/>
      <c r="P1485" s="605"/>
      <c r="Q1485" s="605"/>
    </row>
    <row r="1486" spans="6:17" x14ac:dyDescent="0.2">
      <c r="F1486" s="605"/>
      <c r="G1486" s="605"/>
      <c r="H1486" s="605"/>
      <c r="I1486" s="605"/>
      <c r="J1486" s="605"/>
      <c r="K1486" s="605"/>
      <c r="L1486" s="605"/>
      <c r="M1486" s="605"/>
      <c r="N1486" s="605"/>
      <c r="O1486" s="605"/>
      <c r="P1486" s="605"/>
      <c r="Q1486" s="605"/>
    </row>
    <row r="1487" spans="6:17" x14ac:dyDescent="0.2">
      <c r="F1487" s="605"/>
      <c r="G1487" s="605"/>
      <c r="H1487" s="605"/>
      <c r="I1487" s="605"/>
      <c r="J1487" s="605"/>
      <c r="K1487" s="605"/>
      <c r="L1487" s="605"/>
      <c r="M1487" s="605"/>
      <c r="N1487" s="605"/>
      <c r="O1487" s="605"/>
      <c r="P1487" s="605"/>
      <c r="Q1487" s="605"/>
    </row>
    <row r="1488" spans="6:17" x14ac:dyDescent="0.2">
      <c r="F1488" s="605"/>
      <c r="G1488" s="605"/>
      <c r="H1488" s="605"/>
      <c r="I1488" s="605"/>
      <c r="J1488" s="605"/>
      <c r="K1488" s="605"/>
      <c r="L1488" s="605"/>
      <c r="M1488" s="605"/>
      <c r="N1488" s="605"/>
      <c r="O1488" s="605"/>
      <c r="P1488" s="605"/>
      <c r="Q1488" s="605"/>
    </row>
    <row r="1489" spans="6:17" x14ac:dyDescent="0.2">
      <c r="F1489" s="605"/>
      <c r="G1489" s="605"/>
      <c r="H1489" s="605"/>
      <c r="I1489" s="605"/>
      <c r="J1489" s="605"/>
      <c r="K1489" s="605"/>
      <c r="L1489" s="605"/>
      <c r="M1489" s="605"/>
      <c r="N1489" s="605"/>
      <c r="O1489" s="605"/>
      <c r="P1489" s="605"/>
      <c r="Q1489" s="605"/>
    </row>
    <row r="1490" spans="6:17" x14ac:dyDescent="0.2">
      <c r="F1490" s="605"/>
      <c r="G1490" s="605"/>
      <c r="H1490" s="605"/>
      <c r="I1490" s="605"/>
      <c r="J1490" s="605"/>
      <c r="K1490" s="605"/>
      <c r="L1490" s="605"/>
      <c r="M1490" s="605"/>
      <c r="N1490" s="605"/>
      <c r="O1490" s="605"/>
      <c r="P1490" s="605"/>
      <c r="Q1490" s="605"/>
    </row>
    <row r="1491" spans="6:17" x14ac:dyDescent="0.2">
      <c r="F1491" s="605"/>
      <c r="G1491" s="605"/>
      <c r="H1491" s="605"/>
      <c r="I1491" s="605"/>
      <c r="J1491" s="605"/>
      <c r="K1491" s="605"/>
      <c r="L1491" s="605"/>
      <c r="M1491" s="605"/>
      <c r="N1491" s="605"/>
      <c r="O1491" s="605"/>
      <c r="P1491" s="605"/>
      <c r="Q1491" s="605"/>
    </row>
    <row r="1492" spans="6:17" x14ac:dyDescent="0.2">
      <c r="F1492" s="605"/>
      <c r="G1492" s="605"/>
      <c r="H1492" s="605"/>
      <c r="I1492" s="605"/>
      <c r="J1492" s="605"/>
      <c r="K1492" s="605"/>
      <c r="L1492" s="605"/>
      <c r="M1492" s="605"/>
      <c r="N1492" s="605"/>
      <c r="O1492" s="605"/>
      <c r="P1492" s="605"/>
      <c r="Q1492" s="605"/>
    </row>
    <row r="1493" spans="6:17" x14ac:dyDescent="0.2">
      <c r="F1493" s="605"/>
      <c r="G1493" s="605"/>
      <c r="H1493" s="605"/>
      <c r="I1493" s="605"/>
      <c r="J1493" s="605"/>
      <c r="K1493" s="605"/>
      <c r="L1493" s="605"/>
      <c r="M1493" s="605"/>
      <c r="N1493" s="605"/>
      <c r="O1493" s="605"/>
      <c r="P1493" s="605"/>
      <c r="Q1493" s="605"/>
    </row>
    <row r="1494" spans="6:17" x14ac:dyDescent="0.2">
      <c r="F1494" s="605"/>
      <c r="G1494" s="605"/>
      <c r="H1494" s="605"/>
      <c r="I1494" s="605"/>
      <c r="J1494" s="605"/>
      <c r="K1494" s="605"/>
      <c r="L1494" s="605"/>
      <c r="M1494" s="605"/>
      <c r="N1494" s="605"/>
      <c r="O1494" s="605"/>
      <c r="P1494" s="605"/>
      <c r="Q1494" s="605"/>
    </row>
    <row r="1495" spans="6:17" x14ac:dyDescent="0.2">
      <c r="F1495" s="605"/>
      <c r="G1495" s="605"/>
      <c r="H1495" s="605"/>
      <c r="I1495" s="605"/>
      <c r="J1495" s="605"/>
      <c r="K1495" s="605"/>
      <c r="L1495" s="605"/>
      <c r="M1495" s="605"/>
      <c r="N1495" s="605"/>
      <c r="O1495" s="605"/>
      <c r="P1495" s="605"/>
      <c r="Q1495" s="605"/>
    </row>
    <row r="1496" spans="6:17" x14ac:dyDescent="0.2">
      <c r="F1496" s="605"/>
      <c r="G1496" s="605"/>
      <c r="H1496" s="605"/>
      <c r="I1496" s="605"/>
      <c r="J1496" s="605"/>
      <c r="K1496" s="605"/>
      <c r="L1496" s="605"/>
      <c r="M1496" s="605"/>
      <c r="N1496" s="605"/>
      <c r="O1496" s="605"/>
      <c r="P1496" s="605"/>
      <c r="Q1496" s="605"/>
    </row>
    <row r="1497" spans="6:17" x14ac:dyDescent="0.2">
      <c r="F1497" s="605"/>
      <c r="G1497" s="605"/>
      <c r="H1497" s="605"/>
      <c r="I1497" s="605"/>
      <c r="J1497" s="605"/>
      <c r="K1497" s="605"/>
      <c r="L1497" s="605"/>
      <c r="M1497" s="605"/>
      <c r="N1497" s="605"/>
      <c r="O1497" s="605"/>
      <c r="P1497" s="605"/>
      <c r="Q1497" s="605"/>
    </row>
    <row r="1498" spans="6:17" x14ac:dyDescent="0.2">
      <c r="F1498" s="605"/>
      <c r="G1498" s="605"/>
      <c r="H1498" s="605"/>
      <c r="I1498" s="605"/>
      <c r="J1498" s="605"/>
      <c r="K1498" s="605"/>
      <c r="L1498" s="605"/>
      <c r="M1498" s="605"/>
      <c r="N1498" s="605"/>
      <c r="O1498" s="605"/>
      <c r="P1498" s="605"/>
      <c r="Q1498" s="605"/>
    </row>
    <row r="1499" spans="6:17" x14ac:dyDescent="0.2">
      <c r="F1499" s="605"/>
      <c r="G1499" s="605"/>
      <c r="H1499" s="605"/>
      <c r="I1499" s="605"/>
      <c r="J1499" s="605"/>
      <c r="K1499" s="605"/>
      <c r="L1499" s="605"/>
      <c r="M1499" s="605"/>
      <c r="N1499" s="605"/>
      <c r="O1499" s="605"/>
      <c r="P1499" s="605"/>
      <c r="Q1499" s="605"/>
    </row>
    <row r="1500" spans="6:17" x14ac:dyDescent="0.2">
      <c r="F1500" s="605"/>
      <c r="G1500" s="605"/>
      <c r="H1500" s="605"/>
      <c r="I1500" s="605"/>
      <c r="J1500" s="605"/>
      <c r="K1500" s="605"/>
      <c r="L1500" s="605"/>
      <c r="M1500" s="605"/>
      <c r="N1500" s="605"/>
      <c r="O1500" s="605"/>
      <c r="P1500" s="605"/>
      <c r="Q1500" s="605"/>
    </row>
    <row r="1501" spans="6:17" x14ac:dyDescent="0.2">
      <c r="F1501" s="605"/>
      <c r="G1501" s="605"/>
      <c r="H1501" s="605"/>
      <c r="I1501" s="605"/>
      <c r="J1501" s="605"/>
      <c r="K1501" s="605"/>
      <c r="L1501" s="605"/>
      <c r="M1501" s="605"/>
      <c r="N1501" s="605"/>
      <c r="O1501" s="605"/>
      <c r="P1501" s="605"/>
      <c r="Q1501" s="605"/>
    </row>
    <row r="1502" spans="6:17" x14ac:dyDescent="0.2">
      <c r="F1502" s="605"/>
      <c r="G1502" s="605"/>
      <c r="H1502" s="605"/>
      <c r="I1502" s="605"/>
      <c r="J1502" s="605"/>
      <c r="K1502" s="605"/>
      <c r="L1502" s="605"/>
      <c r="M1502" s="605"/>
      <c r="N1502" s="605"/>
      <c r="O1502" s="605"/>
      <c r="P1502" s="605"/>
      <c r="Q1502" s="605"/>
    </row>
    <row r="1503" spans="6:17" x14ac:dyDescent="0.2">
      <c r="F1503" s="605"/>
      <c r="G1503" s="605"/>
      <c r="H1503" s="605"/>
      <c r="I1503" s="605"/>
      <c r="J1503" s="605"/>
      <c r="K1503" s="605"/>
      <c r="L1503" s="605"/>
      <c r="M1503" s="605"/>
      <c r="N1503" s="605"/>
      <c r="O1503" s="605"/>
      <c r="P1503" s="605"/>
      <c r="Q1503" s="605"/>
    </row>
    <row r="1504" spans="6:17" x14ac:dyDescent="0.2">
      <c r="F1504" s="605"/>
      <c r="G1504" s="605"/>
      <c r="H1504" s="605"/>
      <c r="I1504" s="605"/>
      <c r="J1504" s="605"/>
      <c r="K1504" s="605"/>
      <c r="L1504" s="605"/>
      <c r="M1504" s="605"/>
      <c r="N1504" s="605"/>
      <c r="O1504" s="605"/>
      <c r="P1504" s="605"/>
      <c r="Q1504" s="605"/>
    </row>
    <row r="1505" spans="6:17" x14ac:dyDescent="0.2">
      <c r="F1505" s="605"/>
      <c r="G1505" s="605"/>
      <c r="H1505" s="605"/>
      <c r="I1505" s="605"/>
      <c r="J1505" s="605"/>
      <c r="K1505" s="605"/>
      <c r="L1505" s="605"/>
      <c r="M1505" s="605"/>
      <c r="N1505" s="605"/>
      <c r="O1505" s="605"/>
      <c r="P1505" s="605"/>
      <c r="Q1505" s="605"/>
    </row>
    <row r="1506" spans="6:17" x14ac:dyDescent="0.2">
      <c r="F1506" s="605"/>
      <c r="G1506" s="605"/>
      <c r="H1506" s="605"/>
      <c r="I1506" s="605"/>
      <c r="J1506" s="605"/>
      <c r="K1506" s="605"/>
      <c r="L1506" s="605"/>
      <c r="M1506" s="605"/>
      <c r="N1506" s="605"/>
      <c r="O1506" s="605"/>
      <c r="P1506" s="605"/>
      <c r="Q1506" s="605"/>
    </row>
    <row r="1507" spans="6:17" x14ac:dyDescent="0.2">
      <c r="F1507" s="605"/>
      <c r="G1507" s="605"/>
      <c r="H1507" s="605"/>
      <c r="I1507" s="605"/>
      <c r="J1507" s="605"/>
      <c r="K1507" s="605"/>
      <c r="L1507" s="605"/>
      <c r="M1507" s="605"/>
      <c r="N1507" s="605"/>
      <c r="O1507" s="605"/>
      <c r="P1507" s="605"/>
      <c r="Q1507" s="605"/>
    </row>
    <row r="1508" spans="6:17" x14ac:dyDescent="0.2">
      <c r="F1508" s="605"/>
      <c r="G1508" s="605"/>
      <c r="H1508" s="605"/>
      <c r="I1508" s="605"/>
      <c r="J1508" s="605"/>
      <c r="K1508" s="605"/>
      <c r="L1508" s="605"/>
      <c r="M1508" s="605"/>
      <c r="N1508" s="605"/>
      <c r="O1508" s="605"/>
      <c r="P1508" s="605"/>
      <c r="Q1508" s="605"/>
    </row>
    <row r="1509" spans="6:17" x14ac:dyDescent="0.2">
      <c r="F1509" s="605"/>
      <c r="G1509" s="605"/>
      <c r="H1509" s="605"/>
      <c r="I1509" s="605"/>
      <c r="J1509" s="605"/>
      <c r="K1509" s="605"/>
      <c r="L1509" s="605"/>
      <c r="M1509" s="605"/>
      <c r="N1509" s="605"/>
      <c r="O1509" s="605"/>
      <c r="P1509" s="605"/>
      <c r="Q1509" s="605"/>
    </row>
    <row r="1510" spans="6:17" x14ac:dyDescent="0.2">
      <c r="F1510" s="605"/>
      <c r="G1510" s="605"/>
      <c r="H1510" s="605"/>
      <c r="I1510" s="605"/>
      <c r="J1510" s="605"/>
      <c r="K1510" s="605"/>
      <c r="L1510" s="605"/>
      <c r="M1510" s="605"/>
      <c r="N1510" s="605"/>
      <c r="O1510" s="605"/>
      <c r="P1510" s="605"/>
      <c r="Q1510" s="605"/>
    </row>
    <row r="1511" spans="6:17" x14ac:dyDescent="0.2">
      <c r="F1511" s="605"/>
      <c r="G1511" s="605"/>
      <c r="H1511" s="605"/>
      <c r="I1511" s="605"/>
      <c r="J1511" s="605"/>
      <c r="K1511" s="605"/>
      <c r="L1511" s="605"/>
      <c r="M1511" s="605"/>
      <c r="N1511" s="605"/>
      <c r="O1511" s="605"/>
      <c r="P1511" s="605"/>
      <c r="Q1511" s="605"/>
    </row>
    <row r="1512" spans="6:17" x14ac:dyDescent="0.2">
      <c r="F1512" s="605"/>
      <c r="G1512" s="605"/>
      <c r="H1512" s="605"/>
      <c r="I1512" s="605"/>
      <c r="J1512" s="605"/>
      <c r="K1512" s="605"/>
      <c r="L1512" s="605"/>
      <c r="M1512" s="605"/>
      <c r="N1512" s="605"/>
      <c r="O1512" s="605"/>
      <c r="P1512" s="605"/>
      <c r="Q1512" s="605"/>
    </row>
    <row r="1513" spans="6:17" x14ac:dyDescent="0.2">
      <c r="F1513" s="605"/>
      <c r="G1513" s="605"/>
      <c r="H1513" s="605"/>
      <c r="I1513" s="605"/>
      <c r="J1513" s="605"/>
      <c r="K1513" s="605"/>
      <c r="L1513" s="605"/>
      <c r="M1513" s="605"/>
      <c r="N1513" s="605"/>
      <c r="O1513" s="605"/>
      <c r="P1513" s="605"/>
      <c r="Q1513" s="605"/>
    </row>
    <row r="1514" spans="6:17" x14ac:dyDescent="0.2">
      <c r="F1514" s="605"/>
      <c r="G1514" s="605"/>
      <c r="H1514" s="605"/>
      <c r="I1514" s="605"/>
      <c r="J1514" s="605"/>
      <c r="K1514" s="605"/>
      <c r="L1514" s="605"/>
      <c r="M1514" s="605"/>
      <c r="N1514" s="605"/>
      <c r="O1514" s="605"/>
      <c r="P1514" s="605"/>
      <c r="Q1514" s="605"/>
    </row>
    <row r="1515" spans="6:17" x14ac:dyDescent="0.2">
      <c r="F1515" s="605"/>
      <c r="G1515" s="605"/>
      <c r="H1515" s="605"/>
      <c r="I1515" s="605"/>
      <c r="J1515" s="605"/>
      <c r="K1515" s="605"/>
      <c r="L1515" s="605"/>
      <c r="M1515" s="605"/>
      <c r="N1515" s="605"/>
      <c r="O1515" s="605"/>
      <c r="P1515" s="605"/>
      <c r="Q1515" s="605"/>
    </row>
    <row r="1516" spans="6:17" x14ac:dyDescent="0.2">
      <c r="F1516" s="605"/>
      <c r="G1516" s="605"/>
      <c r="H1516" s="605"/>
      <c r="I1516" s="605"/>
      <c r="J1516" s="605"/>
      <c r="K1516" s="605"/>
      <c r="L1516" s="605"/>
      <c r="M1516" s="605"/>
      <c r="N1516" s="605"/>
      <c r="O1516" s="605"/>
      <c r="P1516" s="605"/>
      <c r="Q1516" s="605"/>
    </row>
    <row r="1517" spans="6:17" x14ac:dyDescent="0.2">
      <c r="F1517" s="605"/>
      <c r="G1517" s="605"/>
      <c r="H1517" s="605"/>
      <c r="I1517" s="605"/>
      <c r="J1517" s="605"/>
      <c r="K1517" s="605"/>
      <c r="L1517" s="605"/>
      <c r="M1517" s="605"/>
      <c r="N1517" s="605"/>
      <c r="O1517" s="605"/>
      <c r="P1517" s="605"/>
      <c r="Q1517" s="605"/>
    </row>
    <row r="1518" spans="6:17" x14ac:dyDescent="0.2">
      <c r="F1518" s="605"/>
      <c r="G1518" s="605"/>
      <c r="H1518" s="605"/>
      <c r="I1518" s="605"/>
      <c r="J1518" s="605"/>
      <c r="K1518" s="605"/>
      <c r="L1518" s="605"/>
      <c r="M1518" s="605"/>
      <c r="N1518" s="605"/>
      <c r="O1518" s="605"/>
      <c r="P1518" s="605"/>
      <c r="Q1518" s="605"/>
    </row>
    <row r="1519" spans="6:17" x14ac:dyDescent="0.2">
      <c r="F1519" s="605"/>
      <c r="G1519" s="605"/>
      <c r="H1519" s="605"/>
      <c r="I1519" s="605"/>
      <c r="J1519" s="605"/>
      <c r="K1519" s="605"/>
      <c r="L1519" s="605"/>
      <c r="M1519" s="605"/>
      <c r="N1519" s="605"/>
      <c r="O1519" s="605"/>
      <c r="P1519" s="605"/>
      <c r="Q1519" s="605"/>
    </row>
    <row r="1520" spans="6:17" x14ac:dyDescent="0.2">
      <c r="F1520" s="605"/>
      <c r="G1520" s="605"/>
      <c r="H1520" s="605"/>
      <c r="I1520" s="605"/>
      <c r="J1520" s="605"/>
      <c r="K1520" s="605"/>
      <c r="L1520" s="605"/>
      <c r="M1520" s="605"/>
      <c r="N1520" s="605"/>
      <c r="O1520" s="605"/>
      <c r="P1520" s="605"/>
      <c r="Q1520" s="605"/>
    </row>
    <row r="1521" spans="6:17" x14ac:dyDescent="0.2">
      <c r="F1521" s="605"/>
      <c r="G1521" s="605"/>
      <c r="H1521" s="605"/>
      <c r="I1521" s="605"/>
      <c r="J1521" s="605"/>
      <c r="K1521" s="605"/>
      <c r="L1521" s="605"/>
      <c r="M1521" s="605"/>
      <c r="N1521" s="605"/>
      <c r="O1521" s="605"/>
      <c r="P1521" s="605"/>
      <c r="Q1521" s="605"/>
    </row>
    <row r="1522" spans="6:17" x14ac:dyDescent="0.2">
      <c r="F1522" s="605"/>
      <c r="G1522" s="605"/>
      <c r="H1522" s="605"/>
      <c r="I1522" s="605"/>
      <c r="J1522" s="605"/>
      <c r="K1522" s="605"/>
      <c r="L1522" s="605"/>
      <c r="M1522" s="605"/>
      <c r="N1522" s="605"/>
      <c r="O1522" s="605"/>
      <c r="P1522" s="605"/>
      <c r="Q1522" s="605"/>
    </row>
    <row r="1523" spans="6:17" x14ac:dyDescent="0.2">
      <c r="F1523" s="605"/>
      <c r="G1523" s="605"/>
      <c r="H1523" s="605"/>
      <c r="I1523" s="605"/>
      <c r="J1523" s="605"/>
      <c r="K1523" s="605"/>
      <c r="L1523" s="605"/>
      <c r="M1523" s="605"/>
      <c r="N1523" s="605"/>
      <c r="O1523" s="605"/>
      <c r="P1523" s="605"/>
      <c r="Q1523" s="605"/>
    </row>
    <row r="1524" spans="6:17" x14ac:dyDescent="0.2">
      <c r="F1524" s="605"/>
      <c r="G1524" s="605"/>
      <c r="H1524" s="605"/>
      <c r="I1524" s="605"/>
      <c r="J1524" s="605"/>
      <c r="K1524" s="605"/>
      <c r="L1524" s="605"/>
      <c r="M1524" s="605"/>
      <c r="N1524" s="605"/>
      <c r="O1524" s="605"/>
      <c r="P1524" s="605"/>
      <c r="Q1524" s="605"/>
    </row>
    <row r="1525" spans="6:17" x14ac:dyDescent="0.2">
      <c r="F1525" s="605"/>
      <c r="G1525" s="605"/>
      <c r="H1525" s="605"/>
      <c r="I1525" s="605"/>
      <c r="J1525" s="605"/>
      <c r="K1525" s="605"/>
      <c r="L1525" s="605"/>
      <c r="M1525" s="605"/>
      <c r="N1525" s="605"/>
      <c r="O1525" s="605"/>
      <c r="P1525" s="605"/>
      <c r="Q1525" s="605"/>
    </row>
    <row r="1526" spans="6:17" x14ac:dyDescent="0.2">
      <c r="F1526" s="605"/>
      <c r="G1526" s="605"/>
      <c r="H1526" s="605"/>
      <c r="I1526" s="605"/>
      <c r="J1526" s="605"/>
      <c r="K1526" s="605"/>
      <c r="L1526" s="605"/>
      <c r="M1526" s="605"/>
      <c r="N1526" s="605"/>
      <c r="O1526" s="605"/>
      <c r="P1526" s="605"/>
      <c r="Q1526" s="605"/>
    </row>
    <row r="1527" spans="6:17" x14ac:dyDescent="0.2">
      <c r="F1527" s="605"/>
      <c r="G1527" s="605"/>
      <c r="H1527" s="605"/>
      <c r="I1527" s="605"/>
      <c r="J1527" s="605"/>
      <c r="K1527" s="605"/>
      <c r="L1527" s="605"/>
      <c r="M1527" s="605"/>
      <c r="N1527" s="605"/>
      <c r="O1527" s="605"/>
      <c r="P1527" s="605"/>
      <c r="Q1527" s="605"/>
    </row>
    <row r="1528" spans="6:17" x14ac:dyDescent="0.2">
      <c r="F1528" s="605"/>
      <c r="G1528" s="605"/>
      <c r="H1528" s="605"/>
      <c r="I1528" s="605"/>
      <c r="J1528" s="605"/>
      <c r="K1528" s="605"/>
      <c r="L1528" s="605"/>
      <c r="M1528" s="605"/>
      <c r="N1528" s="605"/>
      <c r="O1528" s="605"/>
      <c r="P1528" s="605"/>
      <c r="Q1528" s="605"/>
    </row>
    <row r="1529" spans="6:17" x14ac:dyDescent="0.2">
      <c r="F1529" s="605"/>
      <c r="G1529" s="605"/>
      <c r="H1529" s="605"/>
      <c r="I1529" s="605"/>
      <c r="J1529" s="605"/>
      <c r="K1529" s="605"/>
      <c r="L1529" s="605"/>
      <c r="M1529" s="605"/>
      <c r="N1529" s="605"/>
      <c r="O1529" s="605"/>
      <c r="P1529" s="605"/>
      <c r="Q1529" s="605"/>
    </row>
    <row r="1530" spans="6:17" x14ac:dyDescent="0.2">
      <c r="F1530" s="605"/>
      <c r="G1530" s="605"/>
      <c r="H1530" s="605"/>
      <c r="I1530" s="605"/>
      <c r="J1530" s="605"/>
      <c r="K1530" s="605"/>
      <c r="L1530" s="605"/>
      <c r="M1530" s="605"/>
      <c r="N1530" s="605"/>
      <c r="O1530" s="605"/>
      <c r="P1530" s="605"/>
      <c r="Q1530" s="605"/>
    </row>
    <row r="1531" spans="6:17" x14ac:dyDescent="0.2">
      <c r="F1531" s="605"/>
      <c r="G1531" s="605"/>
      <c r="H1531" s="605"/>
      <c r="I1531" s="605"/>
      <c r="J1531" s="605"/>
      <c r="K1531" s="605"/>
      <c r="L1531" s="605"/>
      <c r="M1531" s="605"/>
      <c r="N1531" s="605"/>
      <c r="O1531" s="605"/>
      <c r="P1531" s="605"/>
      <c r="Q1531" s="605"/>
    </row>
    <row r="1532" spans="6:17" x14ac:dyDescent="0.2">
      <c r="F1532" s="605"/>
      <c r="G1532" s="605"/>
      <c r="H1532" s="605"/>
      <c r="I1532" s="605"/>
      <c r="J1532" s="605"/>
      <c r="K1532" s="605"/>
      <c r="L1532" s="605"/>
      <c r="M1532" s="605"/>
      <c r="N1532" s="605"/>
      <c r="O1532" s="605"/>
      <c r="P1532" s="605"/>
      <c r="Q1532" s="605"/>
    </row>
    <row r="1533" spans="6:17" x14ac:dyDescent="0.2">
      <c r="F1533" s="605"/>
      <c r="G1533" s="605"/>
      <c r="H1533" s="605"/>
      <c r="I1533" s="605"/>
      <c r="J1533" s="605"/>
      <c r="K1533" s="605"/>
      <c r="L1533" s="605"/>
      <c r="M1533" s="605"/>
      <c r="N1533" s="605"/>
      <c r="O1533" s="605"/>
      <c r="P1533" s="605"/>
      <c r="Q1533" s="605"/>
    </row>
    <row r="1534" spans="6:17" x14ac:dyDescent="0.2">
      <c r="F1534" s="605"/>
      <c r="G1534" s="605"/>
      <c r="H1534" s="605"/>
      <c r="I1534" s="605"/>
      <c r="J1534" s="605"/>
      <c r="K1534" s="605"/>
      <c r="L1534" s="605"/>
      <c r="M1534" s="605"/>
      <c r="N1534" s="605"/>
      <c r="O1534" s="605"/>
      <c r="P1534" s="605"/>
      <c r="Q1534" s="605"/>
    </row>
    <row r="1535" spans="6:17" x14ac:dyDescent="0.2">
      <c r="F1535" s="605"/>
      <c r="G1535" s="605"/>
      <c r="H1535" s="605"/>
      <c r="I1535" s="605"/>
      <c r="J1535" s="605"/>
      <c r="K1535" s="605"/>
      <c r="L1535" s="605"/>
      <c r="M1535" s="605"/>
      <c r="N1535" s="605"/>
      <c r="O1535" s="605"/>
      <c r="P1535" s="605"/>
      <c r="Q1535" s="605"/>
    </row>
    <row r="1536" spans="6:17" x14ac:dyDescent="0.2">
      <c r="F1536" s="605"/>
      <c r="G1536" s="605"/>
      <c r="H1536" s="605"/>
      <c r="I1536" s="605"/>
      <c r="J1536" s="605"/>
      <c r="K1536" s="605"/>
      <c r="L1536" s="605"/>
      <c r="M1536" s="605"/>
      <c r="N1536" s="605"/>
      <c r="O1536" s="605"/>
      <c r="P1536" s="605"/>
      <c r="Q1536" s="605"/>
    </row>
    <row r="1537" spans="6:17" x14ac:dyDescent="0.2">
      <c r="F1537" s="605"/>
      <c r="G1537" s="605"/>
      <c r="H1537" s="605"/>
      <c r="I1537" s="605"/>
      <c r="J1537" s="605"/>
      <c r="K1537" s="605"/>
      <c r="L1537" s="605"/>
      <c r="M1537" s="605"/>
      <c r="N1537" s="605"/>
      <c r="O1537" s="605"/>
      <c r="P1537" s="605"/>
      <c r="Q1537" s="605"/>
    </row>
    <row r="1538" spans="6:17" x14ac:dyDescent="0.2"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</row>
    <row r="1539" spans="6:17" x14ac:dyDescent="0.2">
      <c r="F1539" s="605"/>
      <c r="G1539" s="605"/>
      <c r="H1539" s="605"/>
      <c r="I1539" s="605"/>
      <c r="J1539" s="605"/>
      <c r="K1539" s="605"/>
      <c r="L1539" s="605"/>
      <c r="M1539" s="605"/>
      <c r="N1539" s="605"/>
      <c r="O1539" s="605"/>
      <c r="P1539" s="605"/>
      <c r="Q1539" s="605"/>
    </row>
    <row r="1540" spans="6:17" x14ac:dyDescent="0.2">
      <c r="F1540" s="605"/>
      <c r="G1540" s="605"/>
      <c r="H1540" s="605"/>
      <c r="I1540" s="605"/>
      <c r="J1540" s="605"/>
      <c r="K1540" s="605"/>
      <c r="L1540" s="605"/>
      <c r="M1540" s="605"/>
      <c r="N1540" s="605"/>
      <c r="O1540" s="605"/>
      <c r="P1540" s="605"/>
      <c r="Q1540" s="605"/>
    </row>
    <row r="1541" spans="6:17" x14ac:dyDescent="0.2">
      <c r="F1541" s="605"/>
      <c r="G1541" s="605"/>
      <c r="H1541" s="605"/>
      <c r="I1541" s="605"/>
      <c r="J1541" s="605"/>
      <c r="K1541" s="605"/>
      <c r="L1541" s="605"/>
      <c r="M1541" s="605"/>
      <c r="N1541" s="605"/>
      <c r="O1541" s="605"/>
      <c r="P1541" s="605"/>
      <c r="Q1541" s="605"/>
    </row>
    <row r="1542" spans="6:17" x14ac:dyDescent="0.2">
      <c r="F1542" s="605"/>
      <c r="G1542" s="605"/>
      <c r="H1542" s="605"/>
      <c r="I1542" s="605"/>
      <c r="J1542" s="605"/>
      <c r="K1542" s="605"/>
      <c r="L1542" s="605"/>
      <c r="M1542" s="605"/>
      <c r="N1542" s="605"/>
      <c r="O1542" s="605"/>
      <c r="P1542" s="605"/>
      <c r="Q1542" s="605"/>
    </row>
    <row r="1543" spans="6:17" x14ac:dyDescent="0.2">
      <c r="F1543" s="605"/>
      <c r="G1543" s="605"/>
      <c r="H1543" s="605"/>
      <c r="I1543" s="605"/>
      <c r="J1543" s="605"/>
      <c r="K1543" s="605"/>
      <c r="L1543" s="605"/>
      <c r="M1543" s="605"/>
      <c r="N1543" s="605"/>
      <c r="O1543" s="605"/>
      <c r="P1543" s="605"/>
      <c r="Q1543" s="605"/>
    </row>
    <row r="1544" spans="6:17" x14ac:dyDescent="0.2">
      <c r="F1544" s="605"/>
      <c r="G1544" s="605"/>
      <c r="H1544" s="605"/>
      <c r="I1544" s="605"/>
      <c r="J1544" s="605"/>
      <c r="K1544" s="605"/>
      <c r="L1544" s="605"/>
      <c r="M1544" s="605"/>
      <c r="N1544" s="605"/>
      <c r="O1544" s="605"/>
      <c r="P1544" s="605"/>
      <c r="Q1544" s="605"/>
    </row>
    <row r="1545" spans="6:17" x14ac:dyDescent="0.2">
      <c r="F1545" s="605"/>
      <c r="G1545" s="605"/>
      <c r="H1545" s="605"/>
      <c r="I1545" s="605"/>
      <c r="J1545" s="605"/>
      <c r="K1545" s="605"/>
      <c r="L1545" s="605"/>
      <c r="M1545" s="605"/>
      <c r="N1545" s="605"/>
      <c r="O1545" s="605"/>
      <c r="P1545" s="605"/>
      <c r="Q1545" s="605"/>
    </row>
    <row r="1546" spans="6:17" x14ac:dyDescent="0.2">
      <c r="F1546" s="605"/>
      <c r="G1546" s="605"/>
      <c r="H1546" s="605"/>
      <c r="I1546" s="605"/>
      <c r="J1546" s="605"/>
      <c r="K1546" s="605"/>
      <c r="L1546" s="605"/>
      <c r="M1546" s="605"/>
      <c r="N1546" s="605"/>
      <c r="O1546" s="605"/>
      <c r="P1546" s="605"/>
      <c r="Q1546" s="605"/>
    </row>
    <row r="1547" spans="6:17" x14ac:dyDescent="0.2">
      <c r="F1547" s="605"/>
      <c r="G1547" s="605"/>
      <c r="H1547" s="605"/>
      <c r="I1547" s="605"/>
      <c r="J1547" s="605"/>
      <c r="K1547" s="605"/>
      <c r="L1547" s="605"/>
      <c r="M1547" s="605"/>
      <c r="N1547" s="605"/>
      <c r="O1547" s="605"/>
      <c r="P1547" s="605"/>
      <c r="Q1547" s="605"/>
    </row>
    <row r="1548" spans="6:17" x14ac:dyDescent="0.2">
      <c r="F1548" s="605"/>
      <c r="G1548" s="605"/>
      <c r="H1548" s="605"/>
      <c r="I1548" s="605"/>
      <c r="J1548" s="605"/>
      <c r="K1548" s="605"/>
      <c r="L1548" s="605"/>
      <c r="M1548" s="605"/>
      <c r="N1548" s="605"/>
      <c r="O1548" s="605"/>
      <c r="P1548" s="605"/>
      <c r="Q1548" s="605"/>
    </row>
    <row r="1549" spans="6:17" x14ac:dyDescent="0.2">
      <c r="F1549" s="605"/>
      <c r="G1549" s="605"/>
      <c r="H1549" s="605"/>
      <c r="I1549" s="605"/>
      <c r="J1549" s="605"/>
      <c r="K1549" s="605"/>
      <c r="L1549" s="605"/>
      <c r="M1549" s="605"/>
      <c r="N1549" s="605"/>
      <c r="O1549" s="605"/>
      <c r="P1549" s="605"/>
      <c r="Q1549" s="605"/>
    </row>
    <row r="1550" spans="6:17" x14ac:dyDescent="0.2">
      <c r="F1550" s="605"/>
      <c r="G1550" s="605"/>
      <c r="H1550" s="605"/>
      <c r="I1550" s="605"/>
      <c r="J1550" s="605"/>
      <c r="K1550" s="605"/>
      <c r="L1550" s="605"/>
      <c r="M1550" s="605"/>
      <c r="N1550" s="605"/>
      <c r="O1550" s="605"/>
      <c r="P1550" s="605"/>
      <c r="Q1550" s="605"/>
    </row>
    <row r="1551" spans="6:17" x14ac:dyDescent="0.2">
      <c r="F1551" s="605"/>
      <c r="G1551" s="605"/>
      <c r="H1551" s="605"/>
      <c r="I1551" s="605"/>
      <c r="J1551" s="605"/>
      <c r="K1551" s="605"/>
      <c r="L1551" s="605"/>
      <c r="M1551" s="605"/>
      <c r="N1551" s="605"/>
      <c r="O1551" s="605"/>
      <c r="P1551" s="605"/>
      <c r="Q1551" s="605"/>
    </row>
    <row r="1552" spans="6:17" x14ac:dyDescent="0.2">
      <c r="F1552" s="605"/>
      <c r="G1552" s="605"/>
      <c r="H1552" s="605"/>
      <c r="I1552" s="605"/>
      <c r="J1552" s="605"/>
      <c r="K1552" s="605"/>
      <c r="L1552" s="605"/>
      <c r="M1552" s="605"/>
      <c r="N1552" s="605"/>
      <c r="O1552" s="605"/>
      <c r="P1552" s="605"/>
      <c r="Q1552" s="605"/>
    </row>
    <row r="1553" spans="6:17" x14ac:dyDescent="0.2">
      <c r="F1553" s="605"/>
      <c r="G1553" s="605"/>
      <c r="H1553" s="605"/>
      <c r="I1553" s="605"/>
      <c r="J1553" s="605"/>
      <c r="K1553" s="605"/>
      <c r="L1553" s="605"/>
      <c r="M1553" s="605"/>
      <c r="N1553" s="605"/>
      <c r="O1553" s="605"/>
      <c r="P1553" s="605"/>
      <c r="Q1553" s="605"/>
    </row>
    <row r="1554" spans="6:17" x14ac:dyDescent="0.2">
      <c r="F1554" s="605"/>
      <c r="G1554" s="605"/>
      <c r="H1554" s="605"/>
      <c r="I1554" s="605"/>
      <c r="J1554" s="605"/>
      <c r="K1554" s="605"/>
      <c r="L1554" s="605"/>
      <c r="M1554" s="605"/>
      <c r="N1554" s="605"/>
      <c r="O1554" s="605"/>
      <c r="P1554" s="605"/>
      <c r="Q1554" s="605"/>
    </row>
    <row r="1555" spans="6:17" x14ac:dyDescent="0.2">
      <c r="F1555" s="605"/>
      <c r="G1555" s="605"/>
      <c r="H1555" s="605"/>
      <c r="I1555" s="605"/>
      <c r="J1555" s="605"/>
      <c r="K1555" s="605"/>
      <c r="L1555" s="605"/>
      <c r="M1555" s="605"/>
      <c r="N1555" s="605"/>
      <c r="O1555" s="605"/>
      <c r="P1555" s="605"/>
      <c r="Q1555" s="605"/>
    </row>
    <row r="1556" spans="6:17" x14ac:dyDescent="0.2">
      <c r="F1556" s="605"/>
      <c r="G1556" s="605"/>
      <c r="H1556" s="605"/>
      <c r="I1556" s="605"/>
      <c r="J1556" s="605"/>
      <c r="K1556" s="605"/>
      <c r="L1556" s="605"/>
      <c r="M1556" s="605"/>
      <c r="N1556" s="605"/>
      <c r="O1556" s="605"/>
      <c r="P1556" s="605"/>
      <c r="Q1556" s="605"/>
    </row>
    <row r="1557" spans="6:17" x14ac:dyDescent="0.2">
      <c r="F1557" s="605"/>
      <c r="G1557" s="605"/>
      <c r="H1557" s="605"/>
      <c r="I1557" s="605"/>
      <c r="J1557" s="605"/>
      <c r="K1557" s="605"/>
      <c r="L1557" s="605"/>
      <c r="M1557" s="605"/>
      <c r="N1557" s="605"/>
      <c r="O1557" s="605"/>
      <c r="P1557" s="605"/>
      <c r="Q1557" s="605"/>
    </row>
    <row r="1558" spans="6:17" x14ac:dyDescent="0.2">
      <c r="F1558" s="605"/>
      <c r="G1558" s="605"/>
      <c r="H1558" s="605"/>
      <c r="I1558" s="605"/>
      <c r="J1558" s="605"/>
      <c r="K1558" s="605"/>
      <c r="L1558" s="605"/>
      <c r="M1558" s="605"/>
      <c r="N1558" s="605"/>
      <c r="O1558" s="605"/>
      <c r="P1558" s="605"/>
      <c r="Q1558" s="605"/>
    </row>
    <row r="1559" spans="6:17" x14ac:dyDescent="0.2">
      <c r="F1559" s="605"/>
      <c r="G1559" s="605"/>
      <c r="H1559" s="605"/>
      <c r="I1559" s="605"/>
      <c r="J1559" s="605"/>
      <c r="K1559" s="605"/>
      <c r="L1559" s="605"/>
      <c r="M1559" s="605"/>
      <c r="N1559" s="605"/>
      <c r="O1559" s="605"/>
      <c r="P1559" s="605"/>
      <c r="Q1559" s="605"/>
    </row>
    <row r="1560" spans="6:17" x14ac:dyDescent="0.2">
      <c r="F1560" s="605"/>
      <c r="G1560" s="605"/>
      <c r="H1560" s="605"/>
      <c r="I1560" s="605"/>
      <c r="J1560" s="605"/>
      <c r="K1560" s="605"/>
      <c r="L1560" s="605"/>
      <c r="M1560" s="605"/>
      <c r="N1560" s="605"/>
      <c r="O1560" s="605"/>
      <c r="P1560" s="605"/>
      <c r="Q1560" s="605"/>
    </row>
    <row r="1561" spans="6:17" x14ac:dyDescent="0.2">
      <c r="F1561" s="605"/>
      <c r="G1561" s="605"/>
      <c r="H1561" s="605"/>
      <c r="I1561" s="605"/>
      <c r="J1561" s="605"/>
      <c r="K1561" s="605"/>
      <c r="L1561" s="605"/>
      <c r="M1561" s="605"/>
      <c r="N1561" s="605"/>
      <c r="O1561" s="605"/>
      <c r="P1561" s="605"/>
      <c r="Q1561" s="605"/>
    </row>
    <row r="1562" spans="6:17" x14ac:dyDescent="0.2">
      <c r="F1562" s="605"/>
      <c r="G1562" s="605"/>
      <c r="H1562" s="605"/>
      <c r="I1562" s="605"/>
      <c r="J1562" s="605"/>
      <c r="K1562" s="605"/>
      <c r="L1562" s="605"/>
      <c r="M1562" s="605"/>
      <c r="N1562" s="605"/>
      <c r="O1562" s="605"/>
      <c r="P1562" s="605"/>
      <c r="Q1562" s="605"/>
    </row>
    <row r="1563" spans="6:17" x14ac:dyDescent="0.2">
      <c r="F1563" s="605"/>
      <c r="G1563" s="605"/>
      <c r="H1563" s="605"/>
      <c r="I1563" s="605"/>
      <c r="J1563" s="605"/>
      <c r="K1563" s="605"/>
      <c r="L1563" s="605"/>
      <c r="M1563" s="605"/>
      <c r="N1563" s="605"/>
      <c r="O1563" s="605"/>
      <c r="P1563" s="605"/>
      <c r="Q1563" s="605"/>
    </row>
    <row r="1564" spans="6:17" x14ac:dyDescent="0.2">
      <c r="F1564" s="605"/>
      <c r="G1564" s="605"/>
      <c r="H1564" s="605"/>
      <c r="I1564" s="605"/>
      <c r="J1564" s="605"/>
      <c r="K1564" s="605"/>
      <c r="L1564" s="605"/>
      <c r="M1564" s="605"/>
      <c r="N1564" s="605"/>
      <c r="O1564" s="605"/>
      <c r="P1564" s="605"/>
      <c r="Q1564" s="605"/>
    </row>
    <row r="1565" spans="6:17" x14ac:dyDescent="0.2">
      <c r="F1565" s="605"/>
      <c r="G1565" s="605"/>
      <c r="H1565" s="605"/>
      <c r="I1565" s="605"/>
      <c r="J1565" s="605"/>
      <c r="K1565" s="605"/>
      <c r="L1565" s="605"/>
      <c r="M1565" s="605"/>
      <c r="N1565" s="605"/>
      <c r="O1565" s="605"/>
      <c r="P1565" s="605"/>
      <c r="Q1565" s="605"/>
    </row>
    <row r="1566" spans="6:17" x14ac:dyDescent="0.2">
      <c r="F1566" s="605"/>
      <c r="G1566" s="605"/>
      <c r="H1566" s="605"/>
      <c r="I1566" s="605"/>
      <c r="J1566" s="605"/>
      <c r="K1566" s="605"/>
      <c r="L1566" s="605"/>
      <c r="M1566" s="605"/>
      <c r="N1566" s="605"/>
      <c r="O1566" s="605"/>
      <c r="P1566" s="605"/>
      <c r="Q1566" s="605"/>
    </row>
    <row r="1567" spans="6:17" x14ac:dyDescent="0.2">
      <c r="F1567" s="605"/>
      <c r="G1567" s="605"/>
      <c r="H1567" s="605"/>
      <c r="I1567" s="605"/>
      <c r="J1567" s="605"/>
      <c r="K1567" s="605"/>
      <c r="L1567" s="605"/>
      <c r="M1567" s="605"/>
      <c r="N1567" s="605"/>
      <c r="O1567" s="605"/>
      <c r="P1567" s="605"/>
      <c r="Q1567" s="605"/>
    </row>
    <row r="1568" spans="6:17" x14ac:dyDescent="0.2">
      <c r="F1568" s="605"/>
      <c r="G1568" s="605"/>
      <c r="H1568" s="605"/>
      <c r="I1568" s="605"/>
      <c r="J1568" s="605"/>
      <c r="K1568" s="605"/>
      <c r="L1568" s="605"/>
      <c r="M1568" s="605"/>
      <c r="N1568" s="605"/>
      <c r="O1568" s="605"/>
      <c r="P1568" s="605"/>
      <c r="Q1568" s="605"/>
    </row>
    <row r="1569" spans="6:17" x14ac:dyDescent="0.2">
      <c r="F1569" s="605"/>
      <c r="G1569" s="605"/>
      <c r="H1569" s="605"/>
      <c r="I1569" s="605"/>
      <c r="J1569" s="605"/>
      <c r="K1569" s="605"/>
      <c r="L1569" s="605"/>
      <c r="M1569" s="605"/>
      <c r="N1569" s="605"/>
      <c r="O1569" s="605"/>
      <c r="P1569" s="605"/>
      <c r="Q1569" s="605"/>
    </row>
    <row r="1570" spans="6:17" x14ac:dyDescent="0.2">
      <c r="F1570" s="605"/>
      <c r="G1570" s="605"/>
      <c r="H1570" s="605"/>
      <c r="I1570" s="605"/>
      <c r="J1570" s="605"/>
      <c r="K1570" s="605"/>
      <c r="L1570" s="605"/>
      <c r="M1570" s="605"/>
      <c r="N1570" s="605"/>
      <c r="O1570" s="605"/>
      <c r="P1570" s="605"/>
      <c r="Q1570" s="605"/>
    </row>
    <row r="1571" spans="6:17" x14ac:dyDescent="0.2">
      <c r="F1571" s="605"/>
      <c r="G1571" s="605"/>
      <c r="H1571" s="605"/>
      <c r="I1571" s="605"/>
      <c r="J1571" s="605"/>
      <c r="K1571" s="605"/>
      <c r="L1571" s="605"/>
      <c r="M1571" s="605"/>
      <c r="N1571" s="605"/>
      <c r="O1571" s="605"/>
      <c r="P1571" s="605"/>
      <c r="Q1571" s="605"/>
    </row>
    <row r="1572" spans="6:17" x14ac:dyDescent="0.2">
      <c r="F1572" s="605"/>
      <c r="G1572" s="605"/>
      <c r="H1572" s="605"/>
      <c r="I1572" s="605"/>
      <c r="J1572" s="605"/>
      <c r="K1572" s="605"/>
      <c r="L1572" s="605"/>
      <c r="M1572" s="605"/>
      <c r="N1572" s="605"/>
      <c r="O1572" s="605"/>
      <c r="P1572" s="605"/>
      <c r="Q1572" s="605"/>
    </row>
    <row r="1573" spans="6:17" x14ac:dyDescent="0.2">
      <c r="F1573" s="605"/>
      <c r="G1573" s="605"/>
      <c r="H1573" s="605"/>
      <c r="I1573" s="605"/>
      <c r="J1573" s="605"/>
      <c r="K1573" s="605"/>
      <c r="L1573" s="605"/>
      <c r="M1573" s="605"/>
      <c r="N1573" s="605"/>
      <c r="O1573" s="605"/>
      <c r="P1573" s="605"/>
      <c r="Q1573" s="605"/>
    </row>
    <row r="1574" spans="6:17" x14ac:dyDescent="0.2">
      <c r="F1574" s="605"/>
      <c r="G1574" s="605"/>
      <c r="H1574" s="605"/>
      <c r="I1574" s="605"/>
      <c r="J1574" s="605"/>
      <c r="K1574" s="605"/>
      <c r="L1574" s="605"/>
      <c r="M1574" s="605"/>
      <c r="N1574" s="605"/>
      <c r="O1574" s="605"/>
      <c r="P1574" s="605"/>
      <c r="Q1574" s="605"/>
    </row>
    <row r="1575" spans="6:17" x14ac:dyDescent="0.2">
      <c r="F1575" s="605"/>
      <c r="G1575" s="605"/>
      <c r="H1575" s="605"/>
      <c r="I1575" s="605"/>
      <c r="J1575" s="605"/>
      <c r="K1575" s="605"/>
      <c r="L1575" s="605"/>
      <c r="M1575" s="605"/>
      <c r="N1575" s="605"/>
      <c r="O1575" s="605"/>
      <c r="P1575" s="605"/>
      <c r="Q1575" s="605"/>
    </row>
    <row r="1576" spans="6:17" x14ac:dyDescent="0.2">
      <c r="F1576" s="605"/>
      <c r="G1576" s="605"/>
      <c r="H1576" s="605"/>
      <c r="I1576" s="605"/>
      <c r="J1576" s="605"/>
      <c r="K1576" s="605"/>
      <c r="L1576" s="605"/>
      <c r="M1576" s="605"/>
      <c r="N1576" s="605"/>
      <c r="O1576" s="605"/>
      <c r="P1576" s="605"/>
      <c r="Q1576" s="605"/>
    </row>
    <row r="1577" spans="6:17" x14ac:dyDescent="0.2">
      <c r="F1577" s="605"/>
      <c r="G1577" s="605"/>
      <c r="H1577" s="605"/>
      <c r="I1577" s="605"/>
      <c r="J1577" s="605"/>
      <c r="K1577" s="605"/>
      <c r="L1577" s="605"/>
      <c r="M1577" s="605"/>
      <c r="N1577" s="605"/>
      <c r="O1577" s="605"/>
      <c r="P1577" s="605"/>
      <c r="Q1577" s="605"/>
    </row>
    <row r="1578" spans="6:17" x14ac:dyDescent="0.2">
      <c r="F1578" s="605"/>
      <c r="G1578" s="605"/>
      <c r="H1578" s="605"/>
      <c r="I1578" s="605"/>
      <c r="J1578" s="605"/>
      <c r="K1578" s="605"/>
      <c r="L1578" s="605"/>
      <c r="M1578" s="605"/>
      <c r="N1578" s="605"/>
      <c r="O1578" s="605"/>
      <c r="P1578" s="605"/>
      <c r="Q1578" s="605"/>
    </row>
    <row r="1579" spans="6:17" x14ac:dyDescent="0.2">
      <c r="F1579" s="605"/>
      <c r="G1579" s="605"/>
      <c r="H1579" s="605"/>
      <c r="I1579" s="605"/>
      <c r="J1579" s="605"/>
      <c r="K1579" s="605"/>
      <c r="L1579" s="605"/>
      <c r="M1579" s="605"/>
      <c r="N1579" s="605"/>
      <c r="O1579" s="605"/>
      <c r="P1579" s="605"/>
      <c r="Q1579" s="605"/>
    </row>
    <row r="1580" spans="6:17" x14ac:dyDescent="0.2">
      <c r="F1580" s="605"/>
      <c r="G1580" s="605"/>
      <c r="H1580" s="605"/>
      <c r="I1580" s="605"/>
      <c r="J1580" s="605"/>
      <c r="K1580" s="605"/>
      <c r="L1580" s="605"/>
      <c r="M1580" s="605"/>
      <c r="N1580" s="605"/>
      <c r="O1580" s="605"/>
      <c r="P1580" s="605"/>
      <c r="Q1580" s="605"/>
    </row>
    <row r="1581" spans="6:17" x14ac:dyDescent="0.2">
      <c r="F1581" s="605"/>
      <c r="G1581" s="605"/>
      <c r="H1581" s="605"/>
      <c r="I1581" s="605"/>
      <c r="J1581" s="605"/>
      <c r="K1581" s="605"/>
      <c r="L1581" s="605"/>
      <c r="M1581" s="605"/>
      <c r="N1581" s="605"/>
      <c r="O1581" s="605"/>
      <c r="P1581" s="605"/>
      <c r="Q1581" s="605"/>
    </row>
    <row r="1582" spans="6:17" x14ac:dyDescent="0.2">
      <c r="F1582" s="605"/>
      <c r="G1582" s="605"/>
      <c r="H1582" s="605"/>
      <c r="I1582" s="605"/>
      <c r="J1582" s="605"/>
      <c r="K1582" s="605"/>
      <c r="L1582" s="605"/>
      <c r="M1582" s="605"/>
      <c r="N1582" s="605"/>
      <c r="O1582" s="605"/>
      <c r="P1582" s="605"/>
      <c r="Q1582" s="605"/>
    </row>
    <row r="1583" spans="6:17" x14ac:dyDescent="0.2">
      <c r="F1583" s="605"/>
      <c r="G1583" s="605"/>
      <c r="H1583" s="605"/>
      <c r="I1583" s="605"/>
      <c r="J1583" s="605"/>
      <c r="K1583" s="605"/>
      <c r="L1583" s="605"/>
      <c r="M1583" s="605"/>
      <c r="N1583" s="605"/>
      <c r="O1583" s="605"/>
      <c r="P1583" s="605"/>
      <c r="Q1583" s="605"/>
    </row>
    <row r="1584" spans="6:17" x14ac:dyDescent="0.2">
      <c r="F1584" s="605"/>
      <c r="G1584" s="605"/>
      <c r="H1584" s="605"/>
      <c r="I1584" s="605"/>
      <c r="J1584" s="605"/>
      <c r="K1584" s="605"/>
      <c r="L1584" s="605"/>
      <c r="M1584" s="605"/>
      <c r="N1584" s="605"/>
      <c r="O1584" s="605"/>
      <c r="P1584" s="605"/>
      <c r="Q1584" s="605"/>
    </row>
    <row r="1585" spans="6:17" x14ac:dyDescent="0.2">
      <c r="F1585" s="605"/>
      <c r="G1585" s="605"/>
      <c r="H1585" s="605"/>
      <c r="I1585" s="605"/>
      <c r="J1585" s="605"/>
      <c r="K1585" s="605"/>
      <c r="L1585" s="605"/>
      <c r="M1585" s="605"/>
      <c r="N1585" s="605"/>
      <c r="O1585" s="605"/>
      <c r="P1585" s="605"/>
      <c r="Q1585" s="605"/>
    </row>
    <row r="1586" spans="6:17" x14ac:dyDescent="0.2">
      <c r="F1586" s="605"/>
      <c r="G1586" s="605"/>
      <c r="H1586" s="605"/>
      <c r="I1586" s="605"/>
      <c r="J1586" s="605"/>
      <c r="K1586" s="605"/>
      <c r="L1586" s="605"/>
      <c r="M1586" s="605"/>
      <c r="N1586" s="605"/>
      <c r="O1586" s="605"/>
      <c r="P1586" s="605"/>
      <c r="Q1586" s="605"/>
    </row>
    <row r="1587" spans="6:17" x14ac:dyDescent="0.2">
      <c r="F1587" s="605"/>
      <c r="G1587" s="605"/>
      <c r="H1587" s="605"/>
      <c r="I1587" s="605"/>
      <c r="J1587" s="605"/>
      <c r="K1587" s="605"/>
      <c r="L1587" s="605"/>
      <c r="M1587" s="605"/>
      <c r="N1587" s="605"/>
      <c r="O1587" s="605"/>
      <c r="P1587" s="605"/>
      <c r="Q1587" s="605"/>
    </row>
    <row r="1588" spans="6:17" x14ac:dyDescent="0.2">
      <c r="F1588" s="605"/>
      <c r="G1588" s="605"/>
      <c r="H1588" s="605"/>
      <c r="I1588" s="605"/>
      <c r="J1588" s="605"/>
      <c r="K1588" s="605"/>
      <c r="L1588" s="605"/>
      <c r="M1588" s="605"/>
      <c r="N1588" s="605"/>
      <c r="O1588" s="605"/>
      <c r="P1588" s="605"/>
      <c r="Q1588" s="605"/>
    </row>
    <row r="1589" spans="6:17" x14ac:dyDescent="0.2">
      <c r="F1589" s="605"/>
      <c r="G1589" s="605"/>
      <c r="H1589" s="605"/>
      <c r="I1589" s="605"/>
      <c r="J1589" s="605"/>
      <c r="K1589" s="605"/>
      <c r="L1589" s="605"/>
      <c r="M1589" s="605"/>
      <c r="N1589" s="605"/>
      <c r="O1589" s="605"/>
      <c r="P1589" s="605"/>
      <c r="Q1589" s="605"/>
    </row>
    <row r="1590" spans="6:17" x14ac:dyDescent="0.2">
      <c r="F1590" s="605"/>
      <c r="G1590" s="605"/>
      <c r="H1590" s="605"/>
      <c r="I1590" s="605"/>
      <c r="J1590" s="605"/>
      <c r="K1590" s="605"/>
      <c r="L1590" s="605"/>
      <c r="M1590" s="605"/>
      <c r="N1590" s="605"/>
      <c r="O1590" s="605"/>
      <c r="P1590" s="605"/>
      <c r="Q1590" s="605"/>
    </row>
    <row r="1591" spans="6:17" x14ac:dyDescent="0.2">
      <c r="F1591" s="605"/>
      <c r="G1591" s="605"/>
      <c r="H1591" s="605"/>
      <c r="I1591" s="605"/>
      <c r="J1591" s="605"/>
      <c r="K1591" s="605"/>
      <c r="L1591" s="605"/>
      <c r="M1591" s="605"/>
      <c r="N1591" s="605"/>
      <c r="O1591" s="605"/>
      <c r="P1591" s="605"/>
      <c r="Q1591" s="605"/>
    </row>
    <row r="1592" spans="6:17" x14ac:dyDescent="0.2">
      <c r="F1592" s="605"/>
      <c r="G1592" s="605"/>
      <c r="H1592" s="605"/>
      <c r="I1592" s="605"/>
      <c r="J1592" s="605"/>
      <c r="K1592" s="605"/>
      <c r="L1592" s="605"/>
      <c r="M1592" s="605"/>
      <c r="N1592" s="605"/>
      <c r="O1592" s="605"/>
      <c r="P1592" s="605"/>
      <c r="Q1592" s="605"/>
    </row>
    <row r="1593" spans="6:17" x14ac:dyDescent="0.2">
      <c r="F1593" s="605"/>
      <c r="G1593" s="605"/>
      <c r="H1593" s="605"/>
      <c r="I1593" s="605"/>
      <c r="J1593" s="605"/>
      <c r="K1593" s="605"/>
      <c r="L1593" s="605"/>
      <c r="M1593" s="605"/>
      <c r="N1593" s="605"/>
      <c r="O1593" s="605"/>
      <c r="P1593" s="605"/>
      <c r="Q1593" s="605"/>
    </row>
    <row r="1594" spans="6:17" x14ac:dyDescent="0.2">
      <c r="F1594" s="605"/>
      <c r="G1594" s="605"/>
      <c r="H1594" s="605"/>
      <c r="I1594" s="605"/>
      <c r="J1594" s="605"/>
      <c r="K1594" s="605"/>
      <c r="L1594" s="605"/>
      <c r="M1594" s="605"/>
      <c r="N1594" s="605"/>
      <c r="O1594" s="605"/>
      <c r="P1594" s="605"/>
      <c r="Q1594" s="605"/>
    </row>
    <row r="1595" spans="6:17" x14ac:dyDescent="0.2">
      <c r="F1595" s="605"/>
      <c r="G1595" s="605"/>
      <c r="H1595" s="605"/>
      <c r="I1595" s="605"/>
      <c r="J1595" s="605"/>
      <c r="K1595" s="605"/>
      <c r="L1595" s="605"/>
      <c r="M1595" s="605"/>
      <c r="N1595" s="605"/>
      <c r="O1595" s="605"/>
      <c r="P1595" s="605"/>
      <c r="Q1595" s="605"/>
    </row>
    <row r="1596" spans="6:17" x14ac:dyDescent="0.2">
      <c r="F1596" s="605"/>
      <c r="G1596" s="605"/>
      <c r="H1596" s="605"/>
      <c r="I1596" s="605"/>
      <c r="J1596" s="605"/>
      <c r="K1596" s="605"/>
      <c r="L1596" s="605"/>
      <c r="M1596" s="605"/>
      <c r="N1596" s="605"/>
      <c r="O1596" s="605"/>
      <c r="P1596" s="605"/>
      <c r="Q1596" s="605"/>
    </row>
    <row r="1597" spans="6:17" x14ac:dyDescent="0.2"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</row>
    <row r="1598" spans="6:17" x14ac:dyDescent="0.2">
      <c r="F1598" s="605"/>
      <c r="G1598" s="605"/>
      <c r="H1598" s="605"/>
      <c r="I1598" s="605"/>
      <c r="J1598" s="605"/>
      <c r="K1598" s="605"/>
      <c r="L1598" s="605"/>
      <c r="M1598" s="605"/>
      <c r="N1598" s="605"/>
      <c r="O1598" s="605"/>
      <c r="P1598" s="605"/>
      <c r="Q1598" s="605"/>
    </row>
    <row r="1599" spans="6:17" x14ac:dyDescent="0.2">
      <c r="F1599" s="605"/>
      <c r="G1599" s="605"/>
      <c r="H1599" s="605"/>
      <c r="I1599" s="605"/>
      <c r="J1599" s="605"/>
      <c r="K1599" s="605"/>
      <c r="L1599" s="605"/>
      <c r="M1599" s="605"/>
      <c r="N1599" s="605"/>
      <c r="O1599" s="605"/>
      <c r="P1599" s="605"/>
      <c r="Q1599" s="605"/>
    </row>
    <row r="1600" spans="6:17" x14ac:dyDescent="0.2">
      <c r="F1600" s="605"/>
      <c r="G1600" s="605"/>
      <c r="H1600" s="605"/>
      <c r="I1600" s="605"/>
      <c r="J1600" s="605"/>
      <c r="K1600" s="605"/>
      <c r="L1600" s="605"/>
      <c r="M1600" s="605"/>
      <c r="N1600" s="605"/>
      <c r="O1600" s="605"/>
      <c r="P1600" s="605"/>
      <c r="Q1600" s="605"/>
    </row>
    <row r="1601" spans="6:17" x14ac:dyDescent="0.2">
      <c r="F1601" s="605"/>
      <c r="G1601" s="605"/>
      <c r="H1601" s="605"/>
      <c r="I1601" s="605"/>
      <c r="J1601" s="605"/>
      <c r="K1601" s="605"/>
      <c r="L1601" s="605"/>
      <c r="M1601" s="605"/>
      <c r="N1601" s="605"/>
      <c r="O1601" s="605"/>
      <c r="P1601" s="605"/>
      <c r="Q1601" s="605"/>
    </row>
    <row r="1602" spans="6:17" x14ac:dyDescent="0.2">
      <c r="F1602" s="605"/>
      <c r="G1602" s="605"/>
      <c r="H1602" s="605"/>
      <c r="I1602" s="605"/>
      <c r="J1602" s="605"/>
      <c r="K1602" s="605"/>
      <c r="L1602" s="605"/>
      <c r="M1602" s="605"/>
      <c r="N1602" s="605"/>
      <c r="O1602" s="605"/>
      <c r="P1602" s="605"/>
      <c r="Q1602" s="605"/>
    </row>
    <row r="1603" spans="6:17" x14ac:dyDescent="0.2">
      <c r="F1603" s="605"/>
      <c r="G1603" s="605"/>
      <c r="H1603" s="605"/>
      <c r="I1603" s="605"/>
      <c r="J1603" s="605"/>
      <c r="K1603" s="605"/>
      <c r="L1603" s="605"/>
      <c r="M1603" s="605"/>
      <c r="N1603" s="605"/>
      <c r="O1603" s="605"/>
      <c r="P1603" s="605"/>
      <c r="Q1603" s="605"/>
    </row>
    <row r="1604" spans="6:17" x14ac:dyDescent="0.2">
      <c r="F1604" s="605"/>
      <c r="G1604" s="605"/>
      <c r="H1604" s="605"/>
      <c r="I1604" s="605"/>
      <c r="J1604" s="605"/>
      <c r="K1604" s="605"/>
      <c r="L1604" s="605"/>
      <c r="M1604" s="605"/>
      <c r="N1604" s="605"/>
      <c r="O1604" s="605"/>
      <c r="P1604" s="605"/>
      <c r="Q1604" s="605"/>
    </row>
    <row r="1605" spans="6:17" x14ac:dyDescent="0.2">
      <c r="F1605" s="605"/>
      <c r="G1605" s="605"/>
      <c r="H1605" s="605"/>
      <c r="I1605" s="605"/>
      <c r="J1605" s="605"/>
      <c r="K1605" s="605"/>
      <c r="L1605" s="605"/>
      <c r="M1605" s="605"/>
      <c r="N1605" s="605"/>
      <c r="O1605" s="605"/>
      <c r="P1605" s="605"/>
      <c r="Q1605" s="605"/>
    </row>
    <row r="1606" spans="6:17" x14ac:dyDescent="0.2">
      <c r="F1606" s="605"/>
      <c r="G1606" s="605"/>
      <c r="H1606" s="605"/>
      <c r="I1606" s="605"/>
      <c r="J1606" s="605"/>
      <c r="K1606" s="605"/>
      <c r="L1606" s="605"/>
      <c r="M1606" s="605"/>
      <c r="N1606" s="605"/>
      <c r="O1606" s="605"/>
      <c r="P1606" s="605"/>
      <c r="Q1606" s="605"/>
    </row>
    <row r="1607" spans="6:17" x14ac:dyDescent="0.2">
      <c r="F1607" s="605"/>
      <c r="G1607" s="605"/>
      <c r="H1607" s="605"/>
      <c r="I1607" s="605"/>
      <c r="J1607" s="605"/>
      <c r="K1607" s="605"/>
      <c r="L1607" s="605"/>
      <c r="M1607" s="605"/>
      <c r="N1607" s="605"/>
      <c r="O1607" s="605"/>
      <c r="P1607" s="605"/>
      <c r="Q1607" s="605"/>
    </row>
    <row r="1608" spans="6:17" x14ac:dyDescent="0.2">
      <c r="F1608" s="605"/>
      <c r="G1608" s="605"/>
      <c r="H1608" s="605"/>
      <c r="I1608" s="605"/>
      <c r="J1608" s="605"/>
      <c r="K1608" s="605"/>
      <c r="L1608" s="605"/>
      <c r="M1608" s="605"/>
      <c r="N1608" s="605"/>
      <c r="O1608" s="605"/>
      <c r="P1608" s="605"/>
      <c r="Q1608" s="605"/>
    </row>
    <row r="1609" spans="6:17" x14ac:dyDescent="0.2">
      <c r="F1609" s="605"/>
      <c r="G1609" s="605"/>
      <c r="H1609" s="605"/>
      <c r="I1609" s="605"/>
      <c r="J1609" s="605"/>
      <c r="K1609" s="605"/>
      <c r="L1609" s="605"/>
      <c r="M1609" s="605"/>
      <c r="N1609" s="605"/>
      <c r="O1609" s="605"/>
      <c r="P1609" s="605"/>
      <c r="Q1609" s="605"/>
    </row>
    <row r="1610" spans="6:17" x14ac:dyDescent="0.2">
      <c r="F1610" s="605"/>
      <c r="G1610" s="605"/>
      <c r="H1610" s="605"/>
      <c r="I1610" s="605"/>
      <c r="J1610" s="605"/>
      <c r="K1610" s="605"/>
      <c r="L1610" s="605"/>
      <c r="M1610" s="605"/>
      <c r="N1610" s="605"/>
      <c r="O1610" s="605"/>
      <c r="P1610" s="605"/>
      <c r="Q1610" s="605"/>
    </row>
    <row r="1611" spans="6:17" x14ac:dyDescent="0.2">
      <c r="F1611" s="605"/>
      <c r="G1611" s="605"/>
      <c r="H1611" s="605"/>
      <c r="I1611" s="605"/>
      <c r="J1611" s="605"/>
      <c r="K1611" s="605"/>
      <c r="L1611" s="605"/>
      <c r="M1611" s="605"/>
      <c r="N1611" s="605"/>
      <c r="O1611" s="605"/>
      <c r="P1611" s="605"/>
      <c r="Q1611" s="605"/>
    </row>
    <row r="1612" spans="6:17" x14ac:dyDescent="0.2">
      <c r="F1612" s="605"/>
      <c r="G1612" s="605"/>
      <c r="H1612" s="605"/>
      <c r="I1612" s="605"/>
      <c r="J1612" s="605"/>
      <c r="K1612" s="605"/>
      <c r="L1612" s="605"/>
      <c r="M1612" s="605"/>
      <c r="N1612" s="605"/>
      <c r="O1612" s="605"/>
      <c r="P1612" s="605"/>
      <c r="Q1612" s="605"/>
    </row>
    <row r="1613" spans="6:17" x14ac:dyDescent="0.2">
      <c r="F1613" s="605"/>
      <c r="G1613" s="605"/>
      <c r="H1613" s="605"/>
      <c r="I1613" s="605"/>
      <c r="J1613" s="605"/>
      <c r="K1613" s="605"/>
      <c r="L1613" s="605"/>
      <c r="M1613" s="605"/>
      <c r="N1613" s="605"/>
      <c r="O1613" s="605"/>
      <c r="P1613" s="605"/>
      <c r="Q1613" s="605"/>
    </row>
    <row r="1614" spans="6:17" x14ac:dyDescent="0.2">
      <c r="F1614" s="605"/>
      <c r="G1614" s="605"/>
      <c r="H1614" s="605"/>
      <c r="I1614" s="605"/>
      <c r="J1614" s="605"/>
      <c r="K1614" s="605"/>
      <c r="L1614" s="605"/>
      <c r="M1614" s="605"/>
      <c r="N1614" s="605"/>
      <c r="O1614" s="605"/>
      <c r="P1614" s="605"/>
      <c r="Q1614" s="605"/>
    </row>
    <row r="1615" spans="6:17" x14ac:dyDescent="0.2">
      <c r="F1615" s="605"/>
      <c r="G1615" s="605"/>
      <c r="H1615" s="605"/>
      <c r="I1615" s="605"/>
      <c r="J1615" s="605"/>
      <c r="K1615" s="605"/>
      <c r="L1615" s="605"/>
      <c r="M1615" s="605"/>
      <c r="N1615" s="605"/>
      <c r="O1615" s="605"/>
      <c r="P1615" s="605"/>
      <c r="Q1615" s="605"/>
    </row>
    <row r="1616" spans="6:17" x14ac:dyDescent="0.2">
      <c r="F1616" s="605"/>
      <c r="G1616" s="605"/>
      <c r="H1616" s="605"/>
      <c r="I1616" s="605"/>
      <c r="J1616" s="605"/>
      <c r="K1616" s="605"/>
      <c r="L1616" s="605"/>
      <c r="M1616" s="605"/>
      <c r="N1616" s="605"/>
      <c r="O1616" s="605"/>
      <c r="P1616" s="605"/>
      <c r="Q1616" s="605"/>
    </row>
    <row r="1617" spans="6:17" x14ac:dyDescent="0.2">
      <c r="F1617" s="605"/>
      <c r="G1617" s="605"/>
      <c r="H1617" s="605"/>
      <c r="I1617" s="605"/>
      <c r="J1617" s="605"/>
      <c r="K1617" s="605"/>
      <c r="L1617" s="605"/>
      <c r="M1617" s="605"/>
      <c r="N1617" s="605"/>
      <c r="O1617" s="605"/>
      <c r="P1617" s="605"/>
      <c r="Q1617" s="605"/>
    </row>
    <row r="1618" spans="6:17" x14ac:dyDescent="0.2">
      <c r="F1618" s="605"/>
      <c r="G1618" s="605"/>
      <c r="H1618" s="605"/>
      <c r="I1618" s="605"/>
      <c r="J1618" s="605"/>
      <c r="K1618" s="605"/>
      <c r="L1618" s="605"/>
      <c r="M1618" s="605"/>
      <c r="N1618" s="605"/>
      <c r="O1618" s="605"/>
      <c r="P1618" s="605"/>
      <c r="Q1618" s="605"/>
    </row>
    <row r="1619" spans="6:17" x14ac:dyDescent="0.2">
      <c r="F1619" s="605"/>
      <c r="G1619" s="605"/>
      <c r="H1619" s="605"/>
      <c r="I1619" s="605"/>
      <c r="J1619" s="605"/>
      <c r="K1619" s="605"/>
      <c r="L1619" s="605"/>
      <c r="M1619" s="605"/>
      <c r="N1619" s="605"/>
      <c r="O1619" s="605"/>
      <c r="P1619" s="605"/>
      <c r="Q1619" s="605"/>
    </row>
    <row r="1620" spans="6:17" x14ac:dyDescent="0.2">
      <c r="F1620" s="605"/>
      <c r="G1620" s="605"/>
      <c r="H1620" s="605"/>
      <c r="I1620" s="605"/>
      <c r="J1620" s="605"/>
      <c r="K1620" s="605"/>
      <c r="L1620" s="605"/>
      <c r="M1620" s="605"/>
      <c r="N1620" s="605"/>
      <c r="O1620" s="605"/>
      <c r="P1620" s="605"/>
      <c r="Q1620" s="605"/>
    </row>
    <row r="1621" spans="6:17" x14ac:dyDescent="0.2">
      <c r="F1621" s="605"/>
      <c r="G1621" s="605"/>
      <c r="H1621" s="605"/>
      <c r="I1621" s="605"/>
      <c r="J1621" s="605"/>
      <c r="K1621" s="605"/>
      <c r="L1621" s="605"/>
      <c r="M1621" s="605"/>
      <c r="N1621" s="605"/>
      <c r="O1621" s="605"/>
      <c r="P1621" s="605"/>
      <c r="Q1621" s="605"/>
    </row>
    <row r="1622" spans="6:17" x14ac:dyDescent="0.2">
      <c r="F1622" s="605"/>
      <c r="G1622" s="605"/>
      <c r="H1622" s="605"/>
      <c r="I1622" s="605"/>
      <c r="J1622" s="605"/>
      <c r="K1622" s="605"/>
      <c r="L1622" s="605"/>
      <c r="M1622" s="605"/>
      <c r="N1622" s="605"/>
      <c r="O1622" s="605"/>
      <c r="P1622" s="605"/>
      <c r="Q1622" s="605"/>
    </row>
    <row r="1623" spans="6:17" x14ac:dyDescent="0.2">
      <c r="F1623" s="605"/>
      <c r="G1623" s="605"/>
      <c r="H1623" s="605"/>
      <c r="I1623" s="605"/>
      <c r="J1623" s="605"/>
      <c r="K1623" s="605"/>
      <c r="L1623" s="605"/>
      <c r="M1623" s="605"/>
      <c r="N1623" s="605"/>
      <c r="O1623" s="605"/>
      <c r="P1623" s="605"/>
      <c r="Q1623" s="605"/>
    </row>
    <row r="1624" spans="6:17" x14ac:dyDescent="0.2">
      <c r="F1624" s="605"/>
      <c r="G1624" s="605"/>
      <c r="H1624" s="605"/>
      <c r="I1624" s="605"/>
      <c r="J1624" s="605"/>
      <c r="K1624" s="605"/>
      <c r="L1624" s="605"/>
      <c r="M1624" s="605"/>
      <c r="N1624" s="605"/>
      <c r="O1624" s="605"/>
      <c r="P1624" s="605"/>
      <c r="Q1624" s="605"/>
    </row>
    <row r="1625" spans="6:17" x14ac:dyDescent="0.2">
      <c r="F1625" s="605"/>
      <c r="G1625" s="605"/>
      <c r="H1625" s="605"/>
      <c r="I1625" s="605"/>
      <c r="J1625" s="605"/>
      <c r="K1625" s="605"/>
      <c r="L1625" s="605"/>
      <c r="M1625" s="605"/>
      <c r="N1625" s="605"/>
      <c r="O1625" s="605"/>
      <c r="P1625" s="605"/>
      <c r="Q1625" s="605"/>
    </row>
    <row r="1626" spans="6:17" x14ac:dyDescent="0.2">
      <c r="F1626" s="605"/>
      <c r="G1626" s="605"/>
      <c r="H1626" s="605"/>
      <c r="I1626" s="605"/>
      <c r="J1626" s="605"/>
      <c r="K1626" s="605"/>
      <c r="L1626" s="605"/>
      <c r="M1626" s="605"/>
      <c r="N1626" s="605"/>
      <c r="O1626" s="605"/>
      <c r="P1626" s="605"/>
      <c r="Q1626" s="605"/>
    </row>
    <row r="1627" spans="6:17" x14ac:dyDescent="0.2">
      <c r="F1627" s="605"/>
      <c r="G1627" s="605"/>
      <c r="H1627" s="605"/>
      <c r="I1627" s="605"/>
      <c r="J1627" s="605"/>
      <c r="K1627" s="605"/>
      <c r="L1627" s="605"/>
      <c r="M1627" s="605"/>
      <c r="N1627" s="605"/>
      <c r="O1627" s="605"/>
      <c r="P1627" s="605"/>
      <c r="Q1627" s="605"/>
    </row>
    <row r="1628" spans="6:17" x14ac:dyDescent="0.2">
      <c r="F1628" s="605"/>
      <c r="G1628" s="605"/>
      <c r="H1628" s="605"/>
      <c r="I1628" s="605"/>
      <c r="J1628" s="605"/>
      <c r="K1628" s="605"/>
      <c r="L1628" s="605"/>
      <c r="M1628" s="605"/>
      <c r="N1628" s="605"/>
      <c r="O1628" s="605"/>
      <c r="P1628" s="605"/>
      <c r="Q1628" s="605"/>
    </row>
    <row r="1629" spans="6:17" x14ac:dyDescent="0.2">
      <c r="F1629" s="605"/>
      <c r="G1629" s="605"/>
      <c r="H1629" s="605"/>
      <c r="I1629" s="605"/>
      <c r="J1629" s="605"/>
      <c r="K1629" s="605"/>
      <c r="L1629" s="605"/>
      <c r="M1629" s="605"/>
      <c r="N1629" s="605"/>
      <c r="O1629" s="605"/>
      <c r="P1629" s="605"/>
      <c r="Q1629" s="605"/>
    </row>
    <row r="1630" spans="6:17" x14ac:dyDescent="0.2">
      <c r="F1630" s="605"/>
      <c r="G1630" s="605"/>
      <c r="H1630" s="605"/>
      <c r="I1630" s="605"/>
      <c r="J1630" s="605"/>
      <c r="K1630" s="605"/>
      <c r="L1630" s="605"/>
      <c r="M1630" s="605"/>
      <c r="N1630" s="605"/>
      <c r="O1630" s="605"/>
      <c r="P1630" s="605"/>
      <c r="Q1630" s="605"/>
    </row>
    <row r="1631" spans="6:17" x14ac:dyDescent="0.2">
      <c r="F1631" s="605"/>
      <c r="G1631" s="605"/>
      <c r="H1631" s="605"/>
      <c r="I1631" s="605"/>
      <c r="J1631" s="605"/>
      <c r="K1631" s="605"/>
      <c r="L1631" s="605"/>
      <c r="M1631" s="605"/>
      <c r="N1631" s="605"/>
      <c r="O1631" s="605"/>
      <c r="P1631" s="605"/>
      <c r="Q1631" s="605"/>
    </row>
    <row r="1632" spans="6:17" x14ac:dyDescent="0.2">
      <c r="F1632" s="605"/>
      <c r="G1632" s="605"/>
      <c r="H1632" s="605"/>
      <c r="I1632" s="605"/>
      <c r="J1632" s="605"/>
      <c r="K1632" s="605"/>
      <c r="L1632" s="605"/>
      <c r="M1632" s="605"/>
      <c r="N1632" s="605"/>
      <c r="O1632" s="605"/>
      <c r="P1632" s="605"/>
      <c r="Q1632" s="605"/>
    </row>
    <row r="1633" spans="6:17" x14ac:dyDescent="0.2">
      <c r="F1633" s="605"/>
      <c r="G1633" s="605"/>
      <c r="H1633" s="605"/>
      <c r="I1633" s="605"/>
      <c r="J1633" s="605"/>
      <c r="K1633" s="605"/>
      <c r="L1633" s="605"/>
      <c r="M1633" s="605"/>
      <c r="N1633" s="605"/>
      <c r="O1633" s="605"/>
      <c r="P1633" s="605"/>
      <c r="Q1633" s="605"/>
    </row>
    <row r="1634" spans="6:17" x14ac:dyDescent="0.2">
      <c r="F1634" s="605"/>
      <c r="G1634" s="605"/>
      <c r="H1634" s="605"/>
      <c r="I1634" s="605"/>
      <c r="J1634" s="605"/>
      <c r="K1634" s="605"/>
      <c r="L1634" s="605"/>
      <c r="M1634" s="605"/>
      <c r="N1634" s="605"/>
      <c r="O1634" s="605"/>
      <c r="P1634" s="605"/>
      <c r="Q1634" s="605"/>
    </row>
    <row r="1635" spans="6:17" x14ac:dyDescent="0.2">
      <c r="F1635" s="605"/>
      <c r="G1635" s="605"/>
      <c r="H1635" s="605"/>
      <c r="I1635" s="605"/>
      <c r="J1635" s="605"/>
      <c r="K1635" s="605"/>
      <c r="L1635" s="605"/>
      <c r="M1635" s="605"/>
      <c r="N1635" s="605"/>
      <c r="O1635" s="605"/>
      <c r="P1635" s="605"/>
      <c r="Q1635" s="605"/>
    </row>
    <row r="1636" spans="6:17" x14ac:dyDescent="0.2">
      <c r="F1636" s="605"/>
      <c r="G1636" s="605"/>
      <c r="H1636" s="605"/>
      <c r="I1636" s="605"/>
      <c r="J1636" s="605"/>
      <c r="K1636" s="605"/>
      <c r="L1636" s="605"/>
      <c r="M1636" s="605"/>
      <c r="N1636" s="605"/>
      <c r="O1636" s="605"/>
      <c r="P1636" s="605"/>
      <c r="Q1636" s="605"/>
    </row>
    <row r="1637" spans="6:17" x14ac:dyDescent="0.2">
      <c r="F1637" s="605"/>
      <c r="G1637" s="605"/>
      <c r="H1637" s="605"/>
      <c r="I1637" s="605"/>
      <c r="J1637" s="605"/>
      <c r="K1637" s="605"/>
      <c r="L1637" s="605"/>
      <c r="M1637" s="605"/>
      <c r="N1637" s="605"/>
      <c r="O1637" s="605"/>
      <c r="P1637" s="605"/>
      <c r="Q1637" s="605"/>
    </row>
    <row r="1638" spans="6:17" x14ac:dyDescent="0.2">
      <c r="F1638" s="605"/>
      <c r="G1638" s="605"/>
      <c r="H1638" s="605"/>
      <c r="I1638" s="605"/>
      <c r="J1638" s="605"/>
      <c r="K1638" s="605"/>
      <c r="L1638" s="605"/>
      <c r="M1638" s="605"/>
      <c r="N1638" s="605"/>
      <c r="O1638" s="605"/>
      <c r="P1638" s="605"/>
      <c r="Q1638" s="605"/>
    </row>
    <row r="1639" spans="6:17" x14ac:dyDescent="0.2">
      <c r="F1639" s="605"/>
      <c r="G1639" s="605"/>
      <c r="H1639" s="605"/>
      <c r="I1639" s="605"/>
      <c r="J1639" s="605"/>
      <c r="K1639" s="605"/>
      <c r="L1639" s="605"/>
      <c r="M1639" s="605"/>
      <c r="N1639" s="605"/>
      <c r="O1639" s="605"/>
      <c r="P1639" s="605"/>
      <c r="Q1639" s="605"/>
    </row>
    <row r="1640" spans="6:17" x14ac:dyDescent="0.2">
      <c r="F1640" s="605"/>
      <c r="G1640" s="605"/>
      <c r="H1640" s="605"/>
      <c r="I1640" s="605"/>
      <c r="J1640" s="605"/>
      <c r="K1640" s="605"/>
      <c r="L1640" s="605"/>
      <c r="M1640" s="605"/>
      <c r="N1640" s="605"/>
      <c r="O1640" s="605"/>
      <c r="P1640" s="605"/>
      <c r="Q1640" s="605"/>
    </row>
    <row r="1641" spans="6:17" x14ac:dyDescent="0.2">
      <c r="F1641" s="605"/>
      <c r="G1641" s="605"/>
      <c r="H1641" s="605"/>
      <c r="I1641" s="605"/>
      <c r="J1641" s="605"/>
      <c r="K1641" s="605"/>
      <c r="L1641" s="605"/>
      <c r="M1641" s="605"/>
      <c r="N1641" s="605"/>
      <c r="O1641" s="605"/>
      <c r="P1641" s="605"/>
      <c r="Q1641" s="605"/>
    </row>
    <row r="1642" spans="6:17" x14ac:dyDescent="0.2">
      <c r="F1642" s="605"/>
      <c r="G1642" s="605"/>
      <c r="H1642" s="605"/>
      <c r="I1642" s="605"/>
      <c r="J1642" s="605"/>
      <c r="K1642" s="605"/>
      <c r="L1642" s="605"/>
      <c r="M1642" s="605"/>
      <c r="N1642" s="605"/>
      <c r="O1642" s="605"/>
      <c r="P1642" s="605"/>
      <c r="Q1642" s="605"/>
    </row>
    <row r="1643" spans="6:17" x14ac:dyDescent="0.2">
      <c r="F1643" s="605"/>
      <c r="G1643" s="605"/>
      <c r="H1643" s="605"/>
      <c r="I1643" s="605"/>
      <c r="J1643" s="605"/>
      <c r="K1643" s="605"/>
      <c r="L1643" s="605"/>
      <c r="M1643" s="605"/>
      <c r="N1643" s="605"/>
      <c r="O1643" s="605"/>
      <c r="P1643" s="605"/>
      <c r="Q1643" s="605"/>
    </row>
    <row r="1644" spans="6:17" x14ac:dyDescent="0.2">
      <c r="F1644" s="605"/>
      <c r="G1644" s="605"/>
      <c r="H1644" s="605"/>
      <c r="I1644" s="605"/>
      <c r="J1644" s="605"/>
      <c r="K1644" s="605"/>
      <c r="L1644" s="605"/>
      <c r="M1644" s="605"/>
      <c r="N1644" s="605"/>
      <c r="O1644" s="605"/>
      <c r="P1644" s="605"/>
      <c r="Q1644" s="605"/>
    </row>
    <row r="1645" spans="6:17" x14ac:dyDescent="0.2">
      <c r="F1645" s="605"/>
      <c r="G1645" s="605"/>
      <c r="H1645" s="605"/>
      <c r="I1645" s="605"/>
      <c r="J1645" s="605"/>
      <c r="K1645" s="605"/>
      <c r="L1645" s="605"/>
      <c r="M1645" s="605"/>
      <c r="N1645" s="605"/>
      <c r="O1645" s="605"/>
      <c r="P1645" s="605"/>
      <c r="Q1645" s="605"/>
    </row>
    <row r="1646" spans="6:17" x14ac:dyDescent="0.2">
      <c r="F1646" s="605"/>
      <c r="G1646" s="605"/>
      <c r="H1646" s="605"/>
      <c r="I1646" s="605"/>
      <c r="J1646" s="605"/>
      <c r="K1646" s="605"/>
      <c r="L1646" s="605"/>
      <c r="M1646" s="605"/>
      <c r="N1646" s="605"/>
      <c r="O1646" s="605"/>
      <c r="P1646" s="605"/>
      <c r="Q1646" s="605"/>
    </row>
    <row r="1647" spans="6:17" x14ac:dyDescent="0.2">
      <c r="F1647" s="605"/>
      <c r="G1647" s="605"/>
      <c r="H1647" s="605"/>
      <c r="I1647" s="605"/>
      <c r="J1647" s="605"/>
      <c r="K1647" s="605"/>
      <c r="L1647" s="605"/>
      <c r="M1647" s="605"/>
      <c r="N1647" s="605"/>
      <c r="O1647" s="605"/>
      <c r="P1647" s="605"/>
      <c r="Q1647" s="605"/>
    </row>
    <row r="1648" spans="6:17" x14ac:dyDescent="0.2">
      <c r="F1648" s="605"/>
      <c r="G1648" s="605"/>
      <c r="H1648" s="605"/>
      <c r="I1648" s="605"/>
      <c r="J1648" s="605"/>
      <c r="K1648" s="605"/>
      <c r="L1648" s="605"/>
      <c r="M1648" s="605"/>
      <c r="N1648" s="605"/>
      <c r="O1648" s="605"/>
      <c r="P1648" s="605"/>
      <c r="Q1648" s="605"/>
    </row>
    <row r="1649" spans="6:17" x14ac:dyDescent="0.2">
      <c r="F1649" s="605"/>
      <c r="G1649" s="605"/>
      <c r="H1649" s="605"/>
      <c r="I1649" s="605"/>
      <c r="J1649" s="605"/>
      <c r="K1649" s="605"/>
      <c r="L1649" s="605"/>
      <c r="M1649" s="605"/>
      <c r="N1649" s="605"/>
      <c r="O1649" s="605"/>
      <c r="P1649" s="605"/>
      <c r="Q1649" s="605"/>
    </row>
    <row r="1650" spans="6:17" x14ac:dyDescent="0.2">
      <c r="F1650" s="605"/>
      <c r="G1650" s="605"/>
      <c r="H1650" s="605"/>
      <c r="I1650" s="605"/>
      <c r="J1650" s="605"/>
      <c r="K1650" s="605"/>
      <c r="L1650" s="605"/>
      <c r="M1650" s="605"/>
      <c r="N1650" s="605"/>
      <c r="O1650" s="605"/>
      <c r="P1650" s="605"/>
      <c r="Q1650" s="605"/>
    </row>
    <row r="1651" spans="6:17" x14ac:dyDescent="0.2">
      <c r="F1651" s="605"/>
      <c r="G1651" s="605"/>
      <c r="H1651" s="605"/>
      <c r="I1651" s="605"/>
      <c r="J1651" s="605"/>
      <c r="K1651" s="605"/>
      <c r="L1651" s="605"/>
      <c r="M1651" s="605"/>
      <c r="N1651" s="605"/>
      <c r="O1651" s="605"/>
      <c r="P1651" s="605"/>
      <c r="Q1651" s="605"/>
    </row>
    <row r="1652" spans="6:17" x14ac:dyDescent="0.2">
      <c r="F1652" s="605"/>
      <c r="G1652" s="605"/>
      <c r="H1652" s="605"/>
      <c r="I1652" s="605"/>
      <c r="J1652" s="605"/>
      <c r="K1652" s="605"/>
      <c r="L1652" s="605"/>
      <c r="M1652" s="605"/>
      <c r="N1652" s="605"/>
      <c r="O1652" s="605"/>
      <c r="P1652" s="605"/>
      <c r="Q1652" s="605"/>
    </row>
    <row r="1653" spans="6:17" x14ac:dyDescent="0.2">
      <c r="F1653" s="605"/>
      <c r="G1653" s="605"/>
      <c r="H1653" s="605"/>
      <c r="I1653" s="605"/>
      <c r="J1653" s="605"/>
      <c r="K1653" s="605"/>
      <c r="L1653" s="605"/>
      <c r="M1653" s="605"/>
      <c r="N1653" s="605"/>
      <c r="O1653" s="605"/>
      <c r="P1653" s="605"/>
      <c r="Q1653" s="605"/>
    </row>
    <row r="1654" spans="6:17" x14ac:dyDescent="0.2">
      <c r="F1654" s="605"/>
      <c r="G1654" s="605"/>
      <c r="H1654" s="605"/>
      <c r="I1654" s="605"/>
      <c r="J1654" s="605"/>
      <c r="K1654" s="605"/>
      <c r="L1654" s="605"/>
      <c r="M1654" s="605"/>
      <c r="N1654" s="605"/>
      <c r="O1654" s="605"/>
      <c r="P1654" s="605"/>
      <c r="Q1654" s="605"/>
    </row>
    <row r="1655" spans="6:17" x14ac:dyDescent="0.2">
      <c r="F1655" s="605"/>
      <c r="G1655" s="605"/>
      <c r="H1655" s="605"/>
      <c r="I1655" s="605"/>
      <c r="J1655" s="605"/>
      <c r="K1655" s="605"/>
      <c r="L1655" s="605"/>
      <c r="M1655" s="605"/>
      <c r="N1655" s="605"/>
      <c r="O1655" s="605"/>
      <c r="P1655" s="605"/>
      <c r="Q1655" s="605"/>
    </row>
    <row r="1656" spans="6:17" x14ac:dyDescent="0.2"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</row>
    <row r="1657" spans="6:17" x14ac:dyDescent="0.2">
      <c r="F1657" s="605"/>
      <c r="G1657" s="605"/>
      <c r="H1657" s="605"/>
      <c r="I1657" s="605"/>
      <c r="J1657" s="605"/>
      <c r="K1657" s="605"/>
      <c r="L1657" s="605"/>
      <c r="M1657" s="605"/>
      <c r="N1657" s="605"/>
      <c r="O1657" s="605"/>
      <c r="P1657" s="605"/>
      <c r="Q1657" s="605"/>
    </row>
    <row r="1658" spans="6:17" x14ac:dyDescent="0.2">
      <c r="F1658" s="605"/>
      <c r="G1658" s="605"/>
      <c r="H1658" s="605"/>
      <c r="I1658" s="605"/>
      <c r="J1658" s="605"/>
      <c r="K1658" s="605"/>
      <c r="L1658" s="605"/>
      <c r="M1658" s="605"/>
      <c r="N1658" s="605"/>
      <c r="O1658" s="605"/>
      <c r="P1658" s="605"/>
      <c r="Q1658" s="605"/>
    </row>
    <row r="1659" spans="6:17" x14ac:dyDescent="0.2">
      <c r="F1659" s="605"/>
      <c r="G1659" s="605"/>
      <c r="H1659" s="605"/>
      <c r="I1659" s="605"/>
      <c r="J1659" s="605"/>
      <c r="K1659" s="605"/>
      <c r="L1659" s="605"/>
      <c r="M1659" s="605"/>
      <c r="N1659" s="605"/>
      <c r="O1659" s="605"/>
      <c r="P1659" s="605"/>
      <c r="Q1659" s="605"/>
    </row>
    <row r="1660" spans="6:17" x14ac:dyDescent="0.2">
      <c r="F1660" s="605"/>
      <c r="G1660" s="605"/>
      <c r="H1660" s="605"/>
      <c r="I1660" s="605"/>
      <c r="J1660" s="605"/>
      <c r="K1660" s="605"/>
      <c r="L1660" s="605"/>
      <c r="M1660" s="605"/>
      <c r="N1660" s="605"/>
      <c r="O1660" s="605"/>
      <c r="P1660" s="605"/>
      <c r="Q1660" s="605"/>
    </row>
    <row r="1661" spans="6:17" x14ac:dyDescent="0.2">
      <c r="F1661" s="605"/>
      <c r="G1661" s="605"/>
      <c r="H1661" s="605"/>
      <c r="I1661" s="605"/>
      <c r="J1661" s="605"/>
      <c r="K1661" s="605"/>
      <c r="L1661" s="605"/>
      <c r="M1661" s="605"/>
      <c r="N1661" s="605"/>
      <c r="O1661" s="605"/>
      <c r="P1661" s="605"/>
      <c r="Q1661" s="605"/>
    </row>
    <row r="1662" spans="6:17" x14ac:dyDescent="0.2">
      <c r="F1662" s="605"/>
      <c r="G1662" s="605"/>
      <c r="H1662" s="605"/>
      <c r="I1662" s="605"/>
      <c r="J1662" s="605"/>
      <c r="K1662" s="605"/>
      <c r="L1662" s="605"/>
      <c r="M1662" s="605"/>
      <c r="N1662" s="605"/>
      <c r="O1662" s="605"/>
      <c r="P1662" s="605"/>
      <c r="Q1662" s="605"/>
    </row>
    <row r="1663" spans="6:17" x14ac:dyDescent="0.2">
      <c r="F1663" s="605"/>
      <c r="G1663" s="605"/>
      <c r="H1663" s="605"/>
      <c r="I1663" s="605"/>
      <c r="J1663" s="605"/>
      <c r="K1663" s="605"/>
      <c r="L1663" s="605"/>
      <c r="M1663" s="605"/>
      <c r="N1663" s="605"/>
      <c r="O1663" s="605"/>
      <c r="P1663" s="605"/>
      <c r="Q1663" s="605"/>
    </row>
    <row r="1664" spans="6:17" x14ac:dyDescent="0.2">
      <c r="F1664" s="605"/>
      <c r="G1664" s="605"/>
      <c r="H1664" s="605"/>
      <c r="I1664" s="605"/>
      <c r="J1664" s="605"/>
      <c r="K1664" s="605"/>
      <c r="L1664" s="605"/>
      <c r="M1664" s="605"/>
      <c r="N1664" s="605"/>
      <c r="O1664" s="605"/>
      <c r="P1664" s="605"/>
      <c r="Q1664" s="605"/>
    </row>
    <row r="1665" spans="6:17" x14ac:dyDescent="0.2">
      <c r="F1665" s="605"/>
      <c r="G1665" s="605"/>
      <c r="H1665" s="605"/>
      <c r="I1665" s="605"/>
      <c r="J1665" s="605"/>
      <c r="K1665" s="605"/>
      <c r="L1665" s="605"/>
      <c r="M1665" s="605"/>
      <c r="N1665" s="605"/>
      <c r="O1665" s="605"/>
      <c r="P1665" s="605"/>
      <c r="Q1665" s="605"/>
    </row>
    <row r="1666" spans="6:17" x14ac:dyDescent="0.2">
      <c r="F1666" s="605"/>
      <c r="G1666" s="605"/>
      <c r="H1666" s="605"/>
      <c r="I1666" s="605"/>
      <c r="J1666" s="605"/>
      <c r="K1666" s="605"/>
      <c r="L1666" s="605"/>
      <c r="M1666" s="605"/>
      <c r="N1666" s="605"/>
      <c r="O1666" s="605"/>
      <c r="P1666" s="605"/>
      <c r="Q1666" s="605"/>
    </row>
    <row r="1667" spans="6:17" x14ac:dyDescent="0.2">
      <c r="F1667" s="605"/>
      <c r="G1667" s="605"/>
      <c r="H1667" s="605"/>
      <c r="I1667" s="605"/>
      <c r="J1667" s="605"/>
      <c r="K1667" s="605"/>
      <c r="L1667" s="605"/>
      <c r="M1667" s="605"/>
      <c r="N1667" s="605"/>
      <c r="O1667" s="605"/>
      <c r="P1667" s="605"/>
      <c r="Q1667" s="605"/>
    </row>
    <row r="1668" spans="6:17" x14ac:dyDescent="0.2">
      <c r="F1668" s="605"/>
      <c r="G1668" s="605"/>
      <c r="H1668" s="605"/>
      <c r="I1668" s="605"/>
      <c r="J1668" s="605"/>
      <c r="K1668" s="605"/>
      <c r="L1668" s="605"/>
      <c r="M1668" s="605"/>
      <c r="N1668" s="605"/>
      <c r="O1668" s="605"/>
      <c r="P1668" s="605"/>
      <c r="Q1668" s="605"/>
    </row>
    <row r="1669" spans="6:17" x14ac:dyDescent="0.2">
      <c r="F1669" s="605"/>
      <c r="G1669" s="605"/>
      <c r="H1669" s="605"/>
      <c r="I1669" s="605"/>
      <c r="J1669" s="605"/>
      <c r="K1669" s="605"/>
      <c r="L1669" s="605"/>
      <c r="M1669" s="605"/>
      <c r="N1669" s="605"/>
      <c r="O1669" s="605"/>
      <c r="P1669" s="605"/>
      <c r="Q1669" s="605"/>
    </row>
    <row r="1670" spans="6:17" x14ac:dyDescent="0.2">
      <c r="F1670" s="605"/>
      <c r="G1670" s="605"/>
      <c r="H1670" s="605"/>
      <c r="I1670" s="605"/>
      <c r="J1670" s="605"/>
      <c r="K1670" s="605"/>
      <c r="L1670" s="605"/>
      <c r="M1670" s="605"/>
      <c r="N1670" s="605"/>
      <c r="O1670" s="605"/>
      <c r="P1670" s="605"/>
      <c r="Q1670" s="605"/>
    </row>
    <row r="1671" spans="6:17" x14ac:dyDescent="0.2">
      <c r="F1671" s="605"/>
      <c r="G1671" s="605"/>
      <c r="H1671" s="605"/>
      <c r="I1671" s="605"/>
      <c r="J1671" s="605"/>
      <c r="K1671" s="605"/>
      <c r="L1671" s="605"/>
      <c r="M1671" s="605"/>
      <c r="N1671" s="605"/>
      <c r="O1671" s="605"/>
      <c r="P1671" s="605"/>
      <c r="Q1671" s="605"/>
    </row>
    <row r="1672" spans="6:17" x14ac:dyDescent="0.2">
      <c r="F1672" s="605"/>
      <c r="G1672" s="605"/>
      <c r="H1672" s="605"/>
      <c r="I1672" s="605"/>
      <c r="J1672" s="605"/>
      <c r="K1672" s="605"/>
      <c r="L1672" s="605"/>
      <c r="M1672" s="605"/>
      <c r="N1672" s="605"/>
      <c r="O1672" s="605"/>
      <c r="P1672" s="605"/>
      <c r="Q1672" s="605"/>
    </row>
    <row r="1673" spans="6:17" x14ac:dyDescent="0.2">
      <c r="F1673" s="605"/>
      <c r="G1673" s="605"/>
      <c r="H1673" s="605"/>
      <c r="I1673" s="605"/>
      <c r="J1673" s="605"/>
      <c r="K1673" s="605"/>
      <c r="L1673" s="605"/>
      <c r="M1673" s="605"/>
      <c r="N1673" s="605"/>
      <c r="O1673" s="605"/>
      <c r="P1673" s="605"/>
      <c r="Q1673" s="605"/>
    </row>
    <row r="1674" spans="6:17" x14ac:dyDescent="0.2">
      <c r="F1674" s="605"/>
      <c r="G1674" s="605"/>
      <c r="H1674" s="605"/>
      <c r="I1674" s="605"/>
      <c r="J1674" s="605"/>
      <c r="K1674" s="605"/>
      <c r="L1674" s="605"/>
      <c r="M1674" s="605"/>
      <c r="N1674" s="605"/>
      <c r="O1674" s="605"/>
      <c r="P1674" s="605"/>
      <c r="Q1674" s="605"/>
    </row>
    <row r="1675" spans="6:17" x14ac:dyDescent="0.2">
      <c r="F1675" s="605"/>
      <c r="G1675" s="605"/>
      <c r="H1675" s="605"/>
      <c r="I1675" s="605"/>
      <c r="J1675" s="605"/>
      <c r="K1675" s="605"/>
      <c r="L1675" s="605"/>
      <c r="M1675" s="605"/>
      <c r="N1675" s="605"/>
      <c r="O1675" s="605"/>
      <c r="P1675" s="605"/>
      <c r="Q1675" s="605"/>
    </row>
    <row r="1676" spans="6:17" x14ac:dyDescent="0.2">
      <c r="F1676" s="605"/>
      <c r="G1676" s="605"/>
      <c r="H1676" s="605"/>
      <c r="I1676" s="605"/>
      <c r="J1676" s="605"/>
      <c r="K1676" s="605"/>
      <c r="L1676" s="605"/>
      <c r="M1676" s="605"/>
      <c r="N1676" s="605"/>
      <c r="O1676" s="605"/>
      <c r="P1676" s="605"/>
      <c r="Q1676" s="605"/>
    </row>
    <row r="1677" spans="6:17" x14ac:dyDescent="0.2">
      <c r="F1677" s="605"/>
      <c r="G1677" s="605"/>
      <c r="H1677" s="605"/>
      <c r="I1677" s="605"/>
      <c r="J1677" s="605"/>
      <c r="K1677" s="605"/>
      <c r="L1677" s="605"/>
      <c r="M1677" s="605"/>
      <c r="N1677" s="605"/>
      <c r="O1677" s="605"/>
      <c r="P1677" s="605"/>
      <c r="Q1677" s="605"/>
    </row>
    <row r="1678" spans="6:17" x14ac:dyDescent="0.2">
      <c r="F1678" s="605"/>
      <c r="G1678" s="605"/>
      <c r="H1678" s="605"/>
      <c r="I1678" s="605"/>
      <c r="J1678" s="605"/>
      <c r="K1678" s="605"/>
      <c r="L1678" s="605"/>
      <c r="M1678" s="605"/>
      <c r="N1678" s="605"/>
      <c r="O1678" s="605"/>
      <c r="P1678" s="605"/>
      <c r="Q1678" s="605"/>
    </row>
    <row r="1679" spans="6:17" x14ac:dyDescent="0.2">
      <c r="F1679" s="605"/>
      <c r="G1679" s="605"/>
      <c r="H1679" s="605"/>
      <c r="I1679" s="605"/>
      <c r="J1679" s="605"/>
      <c r="K1679" s="605"/>
      <c r="L1679" s="605"/>
      <c r="M1679" s="605"/>
      <c r="N1679" s="605"/>
      <c r="O1679" s="605"/>
      <c r="P1679" s="605"/>
      <c r="Q1679" s="605"/>
    </row>
    <row r="1680" spans="6:17" x14ac:dyDescent="0.2">
      <c r="F1680" s="605"/>
      <c r="G1680" s="605"/>
      <c r="H1680" s="605"/>
      <c r="I1680" s="605"/>
      <c r="J1680" s="605"/>
      <c r="K1680" s="605"/>
      <c r="L1680" s="605"/>
      <c r="M1680" s="605"/>
      <c r="N1680" s="605"/>
      <c r="O1680" s="605"/>
      <c r="P1680" s="605"/>
      <c r="Q1680" s="605"/>
    </row>
    <row r="1681" spans="6:17" x14ac:dyDescent="0.2">
      <c r="F1681" s="605"/>
      <c r="G1681" s="605"/>
      <c r="H1681" s="605"/>
      <c r="I1681" s="605"/>
      <c r="J1681" s="605"/>
      <c r="K1681" s="605"/>
      <c r="L1681" s="605"/>
      <c r="M1681" s="605"/>
      <c r="N1681" s="605"/>
      <c r="O1681" s="605"/>
      <c r="P1681" s="605"/>
      <c r="Q1681" s="605"/>
    </row>
    <row r="1682" spans="6:17" x14ac:dyDescent="0.2">
      <c r="F1682" s="605"/>
      <c r="G1682" s="605"/>
      <c r="H1682" s="605"/>
      <c r="I1682" s="605"/>
      <c r="J1682" s="605"/>
      <c r="K1682" s="605"/>
      <c r="L1682" s="605"/>
      <c r="M1682" s="605"/>
      <c r="N1682" s="605"/>
      <c r="O1682" s="605"/>
      <c r="P1682" s="605"/>
      <c r="Q1682" s="605"/>
    </row>
    <row r="1683" spans="6:17" x14ac:dyDescent="0.2">
      <c r="F1683" s="605"/>
      <c r="G1683" s="605"/>
      <c r="H1683" s="605"/>
      <c r="I1683" s="605"/>
      <c r="J1683" s="605"/>
      <c r="K1683" s="605"/>
      <c r="L1683" s="605"/>
      <c r="M1683" s="605"/>
      <c r="N1683" s="605"/>
      <c r="O1683" s="605"/>
      <c r="P1683" s="605"/>
      <c r="Q1683" s="605"/>
    </row>
    <row r="1684" spans="6:17" x14ac:dyDescent="0.2">
      <c r="F1684" s="605"/>
      <c r="G1684" s="605"/>
      <c r="H1684" s="605"/>
      <c r="I1684" s="605"/>
      <c r="J1684" s="605"/>
      <c r="K1684" s="605"/>
      <c r="L1684" s="605"/>
      <c r="M1684" s="605"/>
      <c r="N1684" s="605"/>
      <c r="O1684" s="605"/>
      <c r="P1684" s="605"/>
      <c r="Q1684" s="605"/>
    </row>
    <row r="1685" spans="6:17" x14ac:dyDescent="0.2">
      <c r="F1685" s="605"/>
      <c r="G1685" s="605"/>
      <c r="H1685" s="605"/>
      <c r="I1685" s="605"/>
      <c r="J1685" s="605"/>
      <c r="K1685" s="605"/>
      <c r="L1685" s="605"/>
      <c r="M1685" s="605"/>
      <c r="N1685" s="605"/>
      <c r="O1685" s="605"/>
      <c r="P1685" s="605"/>
      <c r="Q1685" s="605"/>
    </row>
    <row r="1686" spans="6:17" x14ac:dyDescent="0.2">
      <c r="F1686" s="605"/>
      <c r="G1686" s="605"/>
      <c r="H1686" s="605"/>
      <c r="I1686" s="605"/>
      <c r="J1686" s="605"/>
      <c r="K1686" s="605"/>
      <c r="L1686" s="605"/>
      <c r="M1686" s="605"/>
      <c r="N1686" s="605"/>
      <c r="O1686" s="605"/>
      <c r="P1686" s="605"/>
      <c r="Q1686" s="605"/>
    </row>
    <row r="1687" spans="6:17" x14ac:dyDescent="0.2">
      <c r="F1687" s="605"/>
      <c r="G1687" s="605"/>
      <c r="H1687" s="605"/>
      <c r="I1687" s="605"/>
      <c r="J1687" s="605"/>
      <c r="K1687" s="605"/>
      <c r="L1687" s="605"/>
      <c r="M1687" s="605"/>
      <c r="N1687" s="605"/>
      <c r="O1687" s="605"/>
      <c r="P1687" s="605"/>
      <c r="Q1687" s="605"/>
    </row>
    <row r="1688" spans="6:17" x14ac:dyDescent="0.2">
      <c r="F1688" s="605"/>
      <c r="G1688" s="605"/>
      <c r="H1688" s="605"/>
      <c r="I1688" s="605"/>
      <c r="J1688" s="605"/>
      <c r="K1688" s="605"/>
      <c r="L1688" s="605"/>
      <c r="M1688" s="605"/>
      <c r="N1688" s="605"/>
      <c r="O1688" s="605"/>
      <c r="P1688" s="605"/>
      <c r="Q1688" s="605"/>
    </row>
    <row r="1689" spans="6:17" x14ac:dyDescent="0.2">
      <c r="F1689" s="605"/>
      <c r="G1689" s="605"/>
      <c r="H1689" s="605"/>
      <c r="I1689" s="605"/>
      <c r="J1689" s="605"/>
      <c r="K1689" s="605"/>
      <c r="L1689" s="605"/>
      <c r="M1689" s="605"/>
      <c r="N1689" s="605"/>
      <c r="O1689" s="605"/>
      <c r="P1689" s="605"/>
      <c r="Q1689" s="605"/>
    </row>
    <row r="1690" spans="6:17" x14ac:dyDescent="0.2">
      <c r="F1690" s="605"/>
      <c r="G1690" s="605"/>
      <c r="H1690" s="605"/>
      <c r="I1690" s="605"/>
      <c r="J1690" s="605"/>
      <c r="K1690" s="605"/>
      <c r="L1690" s="605"/>
      <c r="M1690" s="605"/>
      <c r="N1690" s="605"/>
      <c r="O1690" s="605"/>
      <c r="P1690" s="605"/>
      <c r="Q1690" s="605"/>
    </row>
    <row r="1691" spans="6:17" x14ac:dyDescent="0.2">
      <c r="F1691" s="605"/>
      <c r="G1691" s="605"/>
      <c r="H1691" s="605"/>
      <c r="I1691" s="605"/>
      <c r="J1691" s="605"/>
      <c r="K1691" s="605"/>
      <c r="L1691" s="605"/>
      <c r="M1691" s="605"/>
      <c r="N1691" s="605"/>
      <c r="O1691" s="605"/>
      <c r="P1691" s="605"/>
      <c r="Q1691" s="605"/>
    </row>
    <row r="1692" spans="6:17" x14ac:dyDescent="0.2">
      <c r="F1692" s="605"/>
      <c r="G1692" s="605"/>
      <c r="H1692" s="605"/>
      <c r="I1692" s="605"/>
      <c r="J1692" s="605"/>
      <c r="K1692" s="605"/>
      <c r="L1692" s="605"/>
      <c r="M1692" s="605"/>
      <c r="N1692" s="605"/>
      <c r="O1692" s="605"/>
      <c r="P1692" s="605"/>
      <c r="Q1692" s="605"/>
    </row>
    <row r="1693" spans="6:17" x14ac:dyDescent="0.2">
      <c r="F1693" s="605"/>
      <c r="G1693" s="605"/>
      <c r="H1693" s="605"/>
      <c r="I1693" s="605"/>
      <c r="J1693" s="605"/>
      <c r="K1693" s="605"/>
      <c r="L1693" s="605"/>
      <c r="M1693" s="605"/>
      <c r="N1693" s="605"/>
      <c r="O1693" s="605"/>
      <c r="P1693" s="605"/>
      <c r="Q1693" s="605"/>
    </row>
    <row r="1694" spans="6:17" x14ac:dyDescent="0.2">
      <c r="F1694" s="605"/>
      <c r="G1694" s="605"/>
      <c r="H1694" s="605"/>
      <c r="I1694" s="605"/>
      <c r="J1694" s="605"/>
      <c r="K1694" s="605"/>
      <c r="L1694" s="605"/>
      <c r="M1694" s="605"/>
      <c r="N1694" s="605"/>
      <c r="O1694" s="605"/>
      <c r="P1694" s="605"/>
      <c r="Q1694" s="605"/>
    </row>
    <row r="1695" spans="6:17" x14ac:dyDescent="0.2">
      <c r="F1695" s="605"/>
      <c r="G1695" s="605"/>
      <c r="H1695" s="605"/>
      <c r="I1695" s="605"/>
      <c r="J1695" s="605"/>
      <c r="K1695" s="605"/>
      <c r="L1695" s="605"/>
      <c r="M1695" s="605"/>
      <c r="N1695" s="605"/>
      <c r="O1695" s="605"/>
      <c r="P1695" s="605"/>
      <c r="Q1695" s="605"/>
    </row>
    <row r="1696" spans="6:17" x14ac:dyDescent="0.2">
      <c r="F1696" s="605"/>
      <c r="G1696" s="605"/>
      <c r="H1696" s="605"/>
      <c r="I1696" s="605"/>
      <c r="J1696" s="605"/>
      <c r="K1696" s="605"/>
      <c r="L1696" s="605"/>
      <c r="M1696" s="605"/>
      <c r="N1696" s="605"/>
      <c r="O1696" s="605"/>
      <c r="P1696" s="605"/>
      <c r="Q1696" s="605"/>
    </row>
    <row r="1697" spans="6:17" x14ac:dyDescent="0.2">
      <c r="F1697" s="605"/>
      <c r="G1697" s="605"/>
      <c r="H1697" s="605"/>
      <c r="I1697" s="605"/>
      <c r="J1697" s="605"/>
      <c r="K1697" s="605"/>
      <c r="L1697" s="605"/>
      <c r="M1697" s="605"/>
      <c r="N1697" s="605"/>
      <c r="O1697" s="605"/>
      <c r="P1697" s="605"/>
      <c r="Q1697" s="605"/>
    </row>
    <row r="1698" spans="6:17" x14ac:dyDescent="0.2">
      <c r="F1698" s="605"/>
      <c r="G1698" s="605"/>
      <c r="H1698" s="605"/>
      <c r="I1698" s="605"/>
      <c r="J1698" s="605"/>
      <c r="K1698" s="605"/>
      <c r="L1698" s="605"/>
      <c r="M1698" s="605"/>
      <c r="N1698" s="605"/>
      <c r="O1698" s="605"/>
      <c r="P1698" s="605"/>
      <c r="Q1698" s="605"/>
    </row>
    <row r="1699" spans="6:17" x14ac:dyDescent="0.2">
      <c r="F1699" s="605"/>
      <c r="G1699" s="605"/>
      <c r="H1699" s="605"/>
      <c r="I1699" s="605"/>
      <c r="J1699" s="605"/>
      <c r="K1699" s="605"/>
      <c r="L1699" s="605"/>
      <c r="M1699" s="605"/>
      <c r="N1699" s="605"/>
      <c r="O1699" s="605"/>
      <c r="P1699" s="605"/>
      <c r="Q1699" s="605"/>
    </row>
    <row r="1700" spans="6:17" x14ac:dyDescent="0.2">
      <c r="F1700" s="605"/>
      <c r="G1700" s="605"/>
      <c r="H1700" s="605"/>
      <c r="I1700" s="605"/>
      <c r="J1700" s="605"/>
      <c r="K1700" s="605"/>
      <c r="L1700" s="605"/>
      <c r="M1700" s="605"/>
      <c r="N1700" s="605"/>
      <c r="O1700" s="605"/>
      <c r="P1700" s="605"/>
      <c r="Q1700" s="605"/>
    </row>
    <row r="1701" spans="6:17" x14ac:dyDescent="0.2">
      <c r="F1701" s="605"/>
      <c r="G1701" s="605"/>
      <c r="H1701" s="605"/>
      <c r="I1701" s="605"/>
      <c r="J1701" s="605"/>
      <c r="K1701" s="605"/>
      <c r="L1701" s="605"/>
      <c r="M1701" s="605"/>
      <c r="N1701" s="605"/>
      <c r="O1701" s="605"/>
      <c r="P1701" s="605"/>
      <c r="Q1701" s="605"/>
    </row>
    <row r="1702" spans="6:17" x14ac:dyDescent="0.2">
      <c r="F1702" s="605"/>
      <c r="G1702" s="605"/>
      <c r="H1702" s="605"/>
      <c r="I1702" s="605"/>
      <c r="J1702" s="605"/>
      <c r="K1702" s="605"/>
      <c r="L1702" s="605"/>
      <c r="M1702" s="605"/>
      <c r="N1702" s="605"/>
      <c r="O1702" s="605"/>
      <c r="P1702" s="605"/>
      <c r="Q1702" s="605"/>
    </row>
    <row r="1703" spans="6:17" x14ac:dyDescent="0.2">
      <c r="F1703" s="605"/>
      <c r="G1703" s="605"/>
      <c r="H1703" s="605"/>
      <c r="I1703" s="605"/>
      <c r="J1703" s="605"/>
      <c r="K1703" s="605"/>
      <c r="L1703" s="605"/>
      <c r="M1703" s="605"/>
      <c r="N1703" s="605"/>
      <c r="O1703" s="605"/>
      <c r="P1703" s="605"/>
      <c r="Q1703" s="605"/>
    </row>
    <row r="1704" spans="6:17" x14ac:dyDescent="0.2">
      <c r="F1704" s="605"/>
      <c r="G1704" s="605"/>
      <c r="H1704" s="605"/>
      <c r="I1704" s="605"/>
      <c r="J1704" s="605"/>
      <c r="K1704" s="605"/>
      <c r="L1704" s="605"/>
      <c r="M1704" s="605"/>
      <c r="N1704" s="605"/>
      <c r="O1704" s="605"/>
      <c r="P1704" s="605"/>
      <c r="Q1704" s="605"/>
    </row>
    <row r="1705" spans="6:17" x14ac:dyDescent="0.2">
      <c r="F1705" s="605"/>
      <c r="G1705" s="605"/>
      <c r="H1705" s="605"/>
      <c r="I1705" s="605"/>
      <c r="J1705" s="605"/>
      <c r="K1705" s="605"/>
      <c r="L1705" s="605"/>
      <c r="M1705" s="605"/>
      <c r="N1705" s="605"/>
      <c r="O1705" s="605"/>
      <c r="P1705" s="605"/>
      <c r="Q1705" s="605"/>
    </row>
    <row r="1706" spans="6:17" x14ac:dyDescent="0.2">
      <c r="F1706" s="605"/>
      <c r="G1706" s="605"/>
      <c r="H1706" s="605"/>
      <c r="I1706" s="605"/>
      <c r="J1706" s="605"/>
      <c r="K1706" s="605"/>
      <c r="L1706" s="605"/>
      <c r="M1706" s="605"/>
      <c r="N1706" s="605"/>
      <c r="O1706" s="605"/>
      <c r="P1706" s="605"/>
      <c r="Q1706" s="605"/>
    </row>
    <row r="1707" spans="6:17" x14ac:dyDescent="0.2">
      <c r="F1707" s="605"/>
      <c r="G1707" s="605"/>
      <c r="H1707" s="605"/>
      <c r="I1707" s="605"/>
      <c r="J1707" s="605"/>
      <c r="K1707" s="605"/>
      <c r="L1707" s="605"/>
      <c r="M1707" s="605"/>
      <c r="N1707" s="605"/>
      <c r="O1707" s="605"/>
      <c r="P1707" s="605"/>
      <c r="Q1707" s="605"/>
    </row>
    <row r="1708" spans="6:17" x14ac:dyDescent="0.2">
      <c r="F1708" s="605"/>
      <c r="G1708" s="605"/>
      <c r="H1708" s="605"/>
      <c r="I1708" s="605"/>
      <c r="J1708" s="605"/>
      <c r="K1708" s="605"/>
      <c r="L1708" s="605"/>
      <c r="M1708" s="605"/>
      <c r="N1708" s="605"/>
      <c r="O1708" s="605"/>
      <c r="P1708" s="605"/>
      <c r="Q1708" s="605"/>
    </row>
    <row r="1709" spans="6:17" x14ac:dyDescent="0.2">
      <c r="F1709" s="605"/>
      <c r="G1709" s="605"/>
      <c r="H1709" s="605"/>
      <c r="I1709" s="605"/>
      <c r="J1709" s="605"/>
      <c r="K1709" s="605"/>
      <c r="L1709" s="605"/>
      <c r="M1709" s="605"/>
      <c r="N1709" s="605"/>
      <c r="O1709" s="605"/>
      <c r="P1709" s="605"/>
      <c r="Q1709" s="605"/>
    </row>
    <row r="1710" spans="6:17" x14ac:dyDescent="0.2">
      <c r="F1710" s="605"/>
      <c r="G1710" s="605"/>
      <c r="H1710" s="605"/>
      <c r="I1710" s="605"/>
      <c r="J1710" s="605"/>
      <c r="K1710" s="605"/>
      <c r="L1710" s="605"/>
      <c r="M1710" s="605"/>
      <c r="N1710" s="605"/>
      <c r="O1710" s="605"/>
      <c r="P1710" s="605"/>
      <c r="Q1710" s="605"/>
    </row>
    <row r="1711" spans="6:17" x14ac:dyDescent="0.2">
      <c r="F1711" s="605"/>
      <c r="G1711" s="605"/>
      <c r="H1711" s="605"/>
      <c r="I1711" s="605"/>
      <c r="J1711" s="605"/>
      <c r="K1711" s="605"/>
      <c r="L1711" s="605"/>
      <c r="M1711" s="605"/>
      <c r="N1711" s="605"/>
      <c r="O1711" s="605"/>
      <c r="P1711" s="605"/>
      <c r="Q1711" s="605"/>
    </row>
    <row r="1712" spans="6:17" x14ac:dyDescent="0.2">
      <c r="F1712" s="605"/>
      <c r="G1712" s="605"/>
      <c r="H1712" s="605"/>
      <c r="I1712" s="605"/>
      <c r="J1712" s="605"/>
      <c r="K1712" s="605"/>
      <c r="L1712" s="605"/>
      <c r="M1712" s="605"/>
      <c r="N1712" s="605"/>
      <c r="O1712" s="605"/>
      <c r="P1712" s="605"/>
      <c r="Q1712" s="605"/>
    </row>
    <row r="1713" spans="6:17" x14ac:dyDescent="0.2">
      <c r="F1713" s="605"/>
      <c r="G1713" s="605"/>
      <c r="H1713" s="605"/>
      <c r="I1713" s="605"/>
      <c r="J1713" s="605"/>
      <c r="K1713" s="605"/>
      <c r="L1713" s="605"/>
      <c r="M1713" s="605"/>
      <c r="N1713" s="605"/>
      <c r="O1713" s="605"/>
      <c r="P1713" s="605"/>
      <c r="Q1713" s="605"/>
    </row>
    <row r="1714" spans="6:17" x14ac:dyDescent="0.2">
      <c r="F1714" s="605"/>
      <c r="G1714" s="605"/>
      <c r="H1714" s="605"/>
      <c r="I1714" s="605"/>
      <c r="J1714" s="605"/>
      <c r="K1714" s="605"/>
      <c r="L1714" s="605"/>
      <c r="M1714" s="605"/>
      <c r="N1714" s="605"/>
      <c r="O1714" s="605"/>
      <c r="P1714" s="605"/>
      <c r="Q1714" s="605"/>
    </row>
    <row r="1715" spans="6:17" x14ac:dyDescent="0.2"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</row>
    <row r="1716" spans="6:17" x14ac:dyDescent="0.2">
      <c r="F1716" s="605"/>
      <c r="G1716" s="605"/>
      <c r="H1716" s="605"/>
      <c r="I1716" s="605"/>
      <c r="J1716" s="605"/>
      <c r="K1716" s="605"/>
      <c r="L1716" s="605"/>
      <c r="M1716" s="605"/>
      <c r="N1716" s="605"/>
      <c r="O1716" s="605"/>
      <c r="P1716" s="605"/>
      <c r="Q1716" s="605"/>
    </row>
    <row r="1717" spans="6:17" x14ac:dyDescent="0.2">
      <c r="F1717" s="605"/>
      <c r="G1717" s="605"/>
      <c r="H1717" s="605"/>
      <c r="I1717" s="605"/>
      <c r="J1717" s="605"/>
      <c r="K1717" s="605"/>
      <c r="L1717" s="605"/>
      <c r="M1717" s="605"/>
      <c r="N1717" s="605"/>
      <c r="O1717" s="605"/>
      <c r="P1717" s="605"/>
      <c r="Q1717" s="605"/>
    </row>
    <row r="1718" spans="6:17" x14ac:dyDescent="0.2">
      <c r="F1718" s="605"/>
      <c r="G1718" s="605"/>
      <c r="H1718" s="605"/>
      <c r="I1718" s="605"/>
      <c r="J1718" s="605"/>
      <c r="K1718" s="605"/>
      <c r="L1718" s="605"/>
      <c r="M1718" s="605"/>
      <c r="N1718" s="605"/>
      <c r="O1718" s="605"/>
      <c r="P1718" s="605"/>
      <c r="Q1718" s="605"/>
    </row>
    <row r="1719" spans="6:17" x14ac:dyDescent="0.2">
      <c r="F1719" s="605"/>
      <c r="G1719" s="605"/>
      <c r="H1719" s="605"/>
      <c r="I1719" s="605"/>
      <c r="J1719" s="605"/>
      <c r="K1719" s="605"/>
      <c r="L1719" s="605"/>
      <c r="M1719" s="605"/>
      <c r="N1719" s="605"/>
      <c r="O1719" s="605"/>
      <c r="P1719" s="605"/>
      <c r="Q1719" s="605"/>
    </row>
    <row r="1720" spans="6:17" x14ac:dyDescent="0.2">
      <c r="F1720" s="605"/>
      <c r="G1720" s="605"/>
      <c r="H1720" s="605"/>
      <c r="I1720" s="605"/>
      <c r="J1720" s="605"/>
      <c r="K1720" s="605"/>
      <c r="L1720" s="605"/>
      <c r="M1720" s="605"/>
      <c r="N1720" s="605"/>
      <c r="O1720" s="605"/>
      <c r="P1720" s="605"/>
      <c r="Q1720" s="605"/>
    </row>
    <row r="1721" spans="6:17" x14ac:dyDescent="0.2">
      <c r="F1721" s="605"/>
      <c r="G1721" s="605"/>
      <c r="H1721" s="605"/>
      <c r="I1721" s="605"/>
      <c r="J1721" s="605"/>
      <c r="K1721" s="605"/>
      <c r="L1721" s="605"/>
      <c r="M1721" s="605"/>
      <c r="N1721" s="605"/>
      <c r="O1721" s="605"/>
      <c r="P1721" s="605"/>
      <c r="Q1721" s="605"/>
    </row>
    <row r="1722" spans="6:17" x14ac:dyDescent="0.2">
      <c r="F1722" s="605"/>
      <c r="G1722" s="605"/>
      <c r="H1722" s="605"/>
      <c r="I1722" s="605"/>
      <c r="J1722" s="605"/>
      <c r="K1722" s="605"/>
      <c r="L1722" s="605"/>
      <c r="M1722" s="605"/>
      <c r="N1722" s="605"/>
      <c r="O1722" s="605"/>
      <c r="P1722" s="605"/>
      <c r="Q1722" s="605"/>
    </row>
    <row r="1723" spans="6:17" x14ac:dyDescent="0.2">
      <c r="F1723" s="605"/>
      <c r="G1723" s="605"/>
      <c r="H1723" s="605"/>
      <c r="I1723" s="605"/>
      <c r="J1723" s="605"/>
      <c r="K1723" s="605"/>
      <c r="L1723" s="605"/>
      <c r="M1723" s="605"/>
      <c r="N1723" s="605"/>
      <c r="O1723" s="605"/>
      <c r="P1723" s="605"/>
      <c r="Q1723" s="605"/>
    </row>
    <row r="1724" spans="6:17" x14ac:dyDescent="0.2">
      <c r="F1724" s="605"/>
      <c r="G1724" s="605"/>
      <c r="H1724" s="605"/>
      <c r="I1724" s="605"/>
      <c r="J1724" s="605"/>
      <c r="K1724" s="605"/>
      <c r="L1724" s="605"/>
      <c r="M1724" s="605"/>
      <c r="N1724" s="605"/>
      <c r="O1724" s="605"/>
      <c r="P1724" s="605"/>
      <c r="Q1724" s="605"/>
    </row>
    <row r="1725" spans="6:17" x14ac:dyDescent="0.2">
      <c r="F1725" s="605"/>
      <c r="G1725" s="605"/>
      <c r="H1725" s="605"/>
      <c r="I1725" s="605"/>
      <c r="J1725" s="605"/>
      <c r="K1725" s="605"/>
      <c r="L1725" s="605"/>
      <c r="M1725" s="605"/>
      <c r="N1725" s="605"/>
      <c r="O1725" s="605"/>
      <c r="P1725" s="605"/>
      <c r="Q1725" s="605"/>
    </row>
    <row r="1726" spans="6:17" x14ac:dyDescent="0.2">
      <c r="F1726" s="605"/>
      <c r="G1726" s="605"/>
      <c r="H1726" s="605"/>
      <c r="I1726" s="605"/>
      <c r="J1726" s="605"/>
      <c r="K1726" s="605"/>
      <c r="L1726" s="605"/>
      <c r="M1726" s="605"/>
      <c r="N1726" s="605"/>
      <c r="O1726" s="605"/>
      <c r="P1726" s="605"/>
      <c r="Q1726" s="605"/>
    </row>
    <row r="1727" spans="6:17" x14ac:dyDescent="0.2">
      <c r="F1727" s="605"/>
      <c r="G1727" s="605"/>
      <c r="H1727" s="605"/>
      <c r="I1727" s="605"/>
      <c r="J1727" s="605"/>
      <c r="K1727" s="605"/>
      <c r="L1727" s="605"/>
      <c r="M1727" s="605"/>
      <c r="N1727" s="605"/>
      <c r="O1727" s="605"/>
      <c r="P1727" s="605"/>
      <c r="Q1727" s="605"/>
    </row>
    <row r="1728" spans="6:17" x14ac:dyDescent="0.2">
      <c r="F1728" s="605"/>
      <c r="G1728" s="605"/>
      <c r="H1728" s="605"/>
      <c r="I1728" s="605"/>
      <c r="J1728" s="605"/>
      <c r="K1728" s="605"/>
      <c r="L1728" s="605"/>
      <c r="M1728" s="605"/>
      <c r="N1728" s="605"/>
      <c r="O1728" s="605"/>
      <c r="P1728" s="605"/>
      <c r="Q1728" s="605"/>
    </row>
    <row r="1729" spans="6:17" x14ac:dyDescent="0.2">
      <c r="F1729" s="605"/>
      <c r="G1729" s="605"/>
      <c r="H1729" s="605"/>
      <c r="I1729" s="605"/>
      <c r="J1729" s="605"/>
      <c r="K1729" s="605"/>
      <c r="L1729" s="605"/>
      <c r="M1729" s="605"/>
      <c r="N1729" s="605"/>
      <c r="O1729" s="605"/>
      <c r="P1729" s="605"/>
      <c r="Q1729" s="605"/>
    </row>
    <row r="1730" spans="6:17" x14ac:dyDescent="0.2">
      <c r="F1730" s="605"/>
      <c r="G1730" s="605"/>
      <c r="H1730" s="605"/>
      <c r="I1730" s="605"/>
      <c r="J1730" s="605"/>
      <c r="K1730" s="605"/>
      <c r="L1730" s="605"/>
      <c r="M1730" s="605"/>
      <c r="N1730" s="605"/>
      <c r="O1730" s="605"/>
      <c r="P1730" s="605"/>
      <c r="Q1730" s="605"/>
    </row>
    <row r="1731" spans="6:17" x14ac:dyDescent="0.2">
      <c r="F1731" s="605"/>
      <c r="G1731" s="605"/>
      <c r="H1731" s="605"/>
      <c r="I1731" s="605"/>
      <c r="J1731" s="605"/>
      <c r="K1731" s="605"/>
      <c r="L1731" s="605"/>
      <c r="M1731" s="605"/>
      <c r="N1731" s="605"/>
      <c r="O1731" s="605"/>
      <c r="P1731" s="605"/>
      <c r="Q1731" s="605"/>
    </row>
    <row r="1732" spans="6:17" x14ac:dyDescent="0.2">
      <c r="F1732" s="605"/>
      <c r="G1732" s="605"/>
      <c r="H1732" s="605"/>
      <c r="I1732" s="605"/>
      <c r="J1732" s="605"/>
      <c r="K1732" s="605"/>
      <c r="L1732" s="605"/>
      <c r="M1732" s="605"/>
      <c r="N1732" s="605"/>
      <c r="O1732" s="605"/>
      <c r="P1732" s="605"/>
      <c r="Q1732" s="605"/>
    </row>
    <row r="1733" spans="6:17" x14ac:dyDescent="0.2">
      <c r="F1733" s="605"/>
      <c r="G1733" s="605"/>
      <c r="H1733" s="605"/>
      <c r="I1733" s="605"/>
      <c r="J1733" s="605"/>
      <c r="K1733" s="605"/>
      <c r="L1733" s="605"/>
      <c r="M1733" s="605"/>
      <c r="N1733" s="605"/>
      <c r="O1733" s="605"/>
      <c r="P1733" s="605"/>
      <c r="Q1733" s="605"/>
    </row>
    <row r="1734" spans="6:17" x14ac:dyDescent="0.2">
      <c r="F1734" s="605"/>
      <c r="G1734" s="605"/>
      <c r="H1734" s="605"/>
      <c r="I1734" s="605"/>
      <c r="J1734" s="605"/>
      <c r="K1734" s="605"/>
      <c r="L1734" s="605"/>
      <c r="M1734" s="605"/>
      <c r="N1734" s="605"/>
      <c r="O1734" s="605"/>
      <c r="P1734" s="605"/>
      <c r="Q1734" s="605"/>
    </row>
    <row r="1735" spans="6:17" x14ac:dyDescent="0.2">
      <c r="F1735" s="605"/>
      <c r="G1735" s="605"/>
      <c r="H1735" s="605"/>
      <c r="I1735" s="605"/>
      <c r="J1735" s="605"/>
      <c r="K1735" s="605"/>
      <c r="L1735" s="605"/>
      <c r="M1735" s="605"/>
      <c r="N1735" s="605"/>
      <c r="O1735" s="605"/>
      <c r="P1735" s="605"/>
      <c r="Q1735" s="605"/>
    </row>
    <row r="1736" spans="6:17" x14ac:dyDescent="0.2">
      <c r="F1736" s="605"/>
      <c r="G1736" s="605"/>
      <c r="H1736" s="605"/>
      <c r="I1736" s="605"/>
      <c r="J1736" s="605"/>
      <c r="K1736" s="605"/>
      <c r="L1736" s="605"/>
      <c r="M1736" s="605"/>
      <c r="N1736" s="605"/>
      <c r="O1736" s="605"/>
      <c r="P1736" s="605"/>
      <c r="Q1736" s="605"/>
    </row>
    <row r="1737" spans="6:17" x14ac:dyDescent="0.2">
      <c r="F1737" s="605"/>
      <c r="G1737" s="605"/>
      <c r="H1737" s="605"/>
      <c r="I1737" s="605"/>
      <c r="J1737" s="605"/>
      <c r="K1737" s="605"/>
      <c r="L1737" s="605"/>
      <c r="M1737" s="605"/>
      <c r="N1737" s="605"/>
      <c r="O1737" s="605"/>
      <c r="P1737" s="605"/>
      <c r="Q1737" s="605"/>
    </row>
    <row r="1738" spans="6:17" x14ac:dyDescent="0.2">
      <c r="F1738" s="605"/>
      <c r="G1738" s="605"/>
      <c r="H1738" s="605"/>
      <c r="I1738" s="605"/>
      <c r="J1738" s="605"/>
      <c r="K1738" s="605"/>
      <c r="L1738" s="605"/>
      <c r="M1738" s="605"/>
      <c r="N1738" s="605"/>
      <c r="O1738" s="605"/>
      <c r="P1738" s="605"/>
      <c r="Q1738" s="605"/>
    </row>
    <row r="1739" spans="6:17" x14ac:dyDescent="0.2">
      <c r="F1739" s="605"/>
      <c r="G1739" s="605"/>
      <c r="H1739" s="605"/>
      <c r="I1739" s="605"/>
      <c r="J1739" s="605"/>
      <c r="K1739" s="605"/>
      <c r="L1739" s="605"/>
      <c r="M1739" s="605"/>
      <c r="N1739" s="605"/>
      <c r="O1739" s="605"/>
      <c r="P1739" s="605"/>
      <c r="Q1739" s="605"/>
    </row>
    <row r="1740" spans="6:17" x14ac:dyDescent="0.2">
      <c r="F1740" s="605"/>
      <c r="G1740" s="605"/>
      <c r="H1740" s="605"/>
      <c r="I1740" s="605"/>
      <c r="J1740" s="605"/>
      <c r="K1740" s="605"/>
      <c r="L1740" s="605"/>
      <c r="M1740" s="605"/>
      <c r="N1740" s="605"/>
      <c r="O1740" s="605"/>
      <c r="P1740" s="605"/>
      <c r="Q1740" s="605"/>
    </row>
    <row r="1741" spans="6:17" x14ac:dyDescent="0.2">
      <c r="F1741" s="605"/>
      <c r="G1741" s="605"/>
      <c r="H1741" s="605"/>
      <c r="I1741" s="605"/>
      <c r="J1741" s="605"/>
      <c r="K1741" s="605"/>
      <c r="L1741" s="605"/>
      <c r="M1741" s="605"/>
      <c r="N1741" s="605"/>
      <c r="O1741" s="605"/>
      <c r="P1741" s="605"/>
      <c r="Q1741" s="605"/>
    </row>
    <row r="1742" spans="6:17" x14ac:dyDescent="0.2">
      <c r="F1742" s="605"/>
      <c r="G1742" s="605"/>
      <c r="H1742" s="605"/>
      <c r="I1742" s="605"/>
      <c r="J1742" s="605"/>
      <c r="K1742" s="605"/>
      <c r="L1742" s="605"/>
      <c r="M1742" s="605"/>
      <c r="N1742" s="605"/>
      <c r="O1742" s="605"/>
      <c r="P1742" s="605"/>
      <c r="Q1742" s="605"/>
    </row>
    <row r="1743" spans="6:17" x14ac:dyDescent="0.2">
      <c r="F1743" s="605"/>
      <c r="G1743" s="605"/>
      <c r="H1743" s="605"/>
      <c r="I1743" s="605"/>
      <c r="J1743" s="605"/>
      <c r="K1743" s="605"/>
      <c r="L1743" s="605"/>
      <c r="M1743" s="605"/>
      <c r="N1743" s="605"/>
      <c r="O1743" s="605"/>
      <c r="P1743" s="605"/>
      <c r="Q1743" s="605"/>
    </row>
    <row r="1744" spans="6:17" x14ac:dyDescent="0.2">
      <c r="F1744" s="605"/>
      <c r="G1744" s="605"/>
      <c r="H1744" s="605"/>
      <c r="I1744" s="605"/>
      <c r="J1744" s="605"/>
      <c r="K1744" s="605"/>
      <c r="L1744" s="605"/>
      <c r="M1744" s="605"/>
      <c r="N1744" s="605"/>
      <c r="O1744" s="605"/>
      <c r="P1744" s="605"/>
      <c r="Q1744" s="605"/>
    </row>
    <row r="1745" spans="6:17" x14ac:dyDescent="0.2">
      <c r="F1745" s="605"/>
      <c r="G1745" s="605"/>
      <c r="H1745" s="605"/>
      <c r="I1745" s="605"/>
      <c r="J1745" s="605"/>
      <c r="K1745" s="605"/>
      <c r="L1745" s="605"/>
      <c r="M1745" s="605"/>
      <c r="N1745" s="605"/>
      <c r="O1745" s="605"/>
      <c r="P1745" s="605"/>
      <c r="Q1745" s="605"/>
    </row>
    <row r="1746" spans="6:17" x14ac:dyDescent="0.2">
      <c r="F1746" s="605"/>
      <c r="G1746" s="605"/>
      <c r="H1746" s="605"/>
      <c r="I1746" s="605"/>
      <c r="J1746" s="605"/>
      <c r="K1746" s="605"/>
      <c r="L1746" s="605"/>
      <c r="M1746" s="605"/>
      <c r="N1746" s="605"/>
      <c r="O1746" s="605"/>
      <c r="P1746" s="605"/>
      <c r="Q1746" s="605"/>
    </row>
    <row r="1747" spans="6:17" x14ac:dyDescent="0.2">
      <c r="F1747" s="605"/>
      <c r="G1747" s="605"/>
      <c r="H1747" s="605"/>
      <c r="I1747" s="605"/>
      <c r="J1747" s="605"/>
      <c r="K1747" s="605"/>
      <c r="L1747" s="605"/>
      <c r="M1747" s="605"/>
      <c r="N1747" s="605"/>
      <c r="O1747" s="605"/>
      <c r="P1747" s="605"/>
      <c r="Q1747" s="605"/>
    </row>
    <row r="1748" spans="6:17" x14ac:dyDescent="0.2">
      <c r="F1748" s="605"/>
      <c r="G1748" s="605"/>
      <c r="H1748" s="605"/>
      <c r="I1748" s="605"/>
      <c r="J1748" s="605"/>
      <c r="K1748" s="605"/>
      <c r="L1748" s="605"/>
      <c r="M1748" s="605"/>
      <c r="N1748" s="605"/>
      <c r="O1748" s="605"/>
      <c r="P1748" s="605"/>
      <c r="Q1748" s="605"/>
    </row>
    <row r="1749" spans="6:17" x14ac:dyDescent="0.2">
      <c r="F1749" s="605"/>
      <c r="G1749" s="605"/>
      <c r="H1749" s="605"/>
      <c r="I1749" s="605"/>
      <c r="J1749" s="605"/>
      <c r="K1749" s="605"/>
      <c r="L1749" s="605"/>
      <c r="M1749" s="605"/>
      <c r="N1749" s="605"/>
      <c r="O1749" s="605"/>
      <c r="P1749" s="605"/>
      <c r="Q1749" s="605"/>
    </row>
    <row r="1750" spans="6:17" x14ac:dyDescent="0.2">
      <c r="F1750" s="605"/>
      <c r="G1750" s="605"/>
      <c r="H1750" s="605"/>
      <c r="I1750" s="605"/>
      <c r="J1750" s="605"/>
      <c r="K1750" s="605"/>
      <c r="L1750" s="605"/>
      <c r="M1750" s="605"/>
      <c r="N1750" s="605"/>
      <c r="O1750" s="605"/>
      <c r="P1750" s="605"/>
      <c r="Q1750" s="605"/>
    </row>
    <row r="1751" spans="6:17" x14ac:dyDescent="0.2">
      <c r="F1751" s="605"/>
      <c r="G1751" s="605"/>
      <c r="H1751" s="605"/>
      <c r="I1751" s="605"/>
      <c r="J1751" s="605"/>
      <c r="K1751" s="605"/>
      <c r="L1751" s="605"/>
      <c r="M1751" s="605"/>
      <c r="N1751" s="605"/>
      <c r="O1751" s="605"/>
      <c r="P1751" s="605"/>
      <c r="Q1751" s="605"/>
    </row>
    <row r="1752" spans="6:17" x14ac:dyDescent="0.2">
      <c r="F1752" s="605"/>
      <c r="G1752" s="605"/>
      <c r="H1752" s="605"/>
      <c r="I1752" s="605"/>
      <c r="J1752" s="605"/>
      <c r="K1752" s="605"/>
      <c r="L1752" s="605"/>
      <c r="M1752" s="605"/>
      <c r="N1752" s="605"/>
      <c r="O1752" s="605"/>
      <c r="P1752" s="605"/>
      <c r="Q1752" s="605"/>
    </row>
    <row r="1753" spans="6:17" x14ac:dyDescent="0.2">
      <c r="F1753" s="605"/>
      <c r="G1753" s="605"/>
      <c r="H1753" s="605"/>
      <c r="I1753" s="605"/>
      <c r="J1753" s="605"/>
      <c r="K1753" s="605"/>
      <c r="L1753" s="605"/>
      <c r="M1753" s="605"/>
      <c r="N1753" s="605"/>
      <c r="O1753" s="605"/>
      <c r="P1753" s="605"/>
      <c r="Q1753" s="605"/>
    </row>
    <row r="1754" spans="6:17" x14ac:dyDescent="0.2">
      <c r="F1754" s="605"/>
      <c r="G1754" s="605"/>
      <c r="H1754" s="605"/>
      <c r="I1754" s="605"/>
      <c r="J1754" s="605"/>
      <c r="K1754" s="605"/>
      <c r="L1754" s="605"/>
      <c r="M1754" s="605"/>
      <c r="N1754" s="605"/>
      <c r="O1754" s="605"/>
      <c r="P1754" s="605"/>
      <c r="Q1754" s="605"/>
    </row>
    <row r="1755" spans="6:17" x14ac:dyDescent="0.2">
      <c r="F1755" s="605"/>
      <c r="G1755" s="605"/>
      <c r="H1755" s="605"/>
      <c r="I1755" s="605"/>
      <c r="J1755" s="605"/>
      <c r="K1755" s="605"/>
      <c r="L1755" s="605"/>
      <c r="M1755" s="605"/>
      <c r="N1755" s="605"/>
      <c r="O1755" s="605"/>
      <c r="P1755" s="605"/>
      <c r="Q1755" s="605"/>
    </row>
    <row r="1756" spans="6:17" x14ac:dyDescent="0.2">
      <c r="F1756" s="605"/>
      <c r="G1756" s="605"/>
      <c r="H1756" s="605"/>
      <c r="I1756" s="605"/>
      <c r="J1756" s="605"/>
      <c r="K1756" s="605"/>
      <c r="L1756" s="605"/>
      <c r="M1756" s="605"/>
      <c r="N1756" s="605"/>
      <c r="O1756" s="605"/>
      <c r="P1756" s="605"/>
      <c r="Q1756" s="605"/>
    </row>
    <row r="1757" spans="6:17" x14ac:dyDescent="0.2">
      <c r="F1757" s="605"/>
      <c r="G1757" s="605"/>
      <c r="H1757" s="605"/>
      <c r="I1757" s="605"/>
      <c r="J1757" s="605"/>
      <c r="K1757" s="605"/>
      <c r="L1757" s="605"/>
      <c r="M1757" s="605"/>
      <c r="N1757" s="605"/>
      <c r="O1757" s="605"/>
      <c r="P1757" s="605"/>
      <c r="Q1757" s="605"/>
    </row>
    <row r="1758" spans="6:17" x14ac:dyDescent="0.2">
      <c r="F1758" s="605"/>
      <c r="G1758" s="605"/>
      <c r="H1758" s="605"/>
      <c r="I1758" s="605"/>
      <c r="J1758" s="605"/>
      <c r="K1758" s="605"/>
      <c r="L1758" s="605"/>
      <c r="M1758" s="605"/>
      <c r="N1758" s="605"/>
      <c r="O1758" s="605"/>
      <c r="P1758" s="605"/>
      <c r="Q1758" s="605"/>
    </row>
    <row r="1759" spans="6:17" x14ac:dyDescent="0.2">
      <c r="F1759" s="605"/>
      <c r="G1759" s="605"/>
      <c r="H1759" s="605"/>
      <c r="I1759" s="605"/>
      <c r="J1759" s="605"/>
      <c r="K1759" s="605"/>
      <c r="L1759" s="605"/>
      <c r="M1759" s="605"/>
      <c r="N1759" s="605"/>
      <c r="O1759" s="605"/>
      <c r="P1759" s="605"/>
      <c r="Q1759" s="605"/>
    </row>
    <row r="1760" spans="6:17" x14ac:dyDescent="0.2">
      <c r="F1760" s="605"/>
      <c r="G1760" s="605"/>
      <c r="H1760" s="605"/>
      <c r="I1760" s="605"/>
      <c r="J1760" s="605"/>
      <c r="K1760" s="605"/>
      <c r="L1760" s="605"/>
      <c r="M1760" s="605"/>
      <c r="N1760" s="605"/>
      <c r="O1760" s="605"/>
      <c r="P1760" s="605"/>
      <c r="Q1760" s="605"/>
    </row>
    <row r="1761" spans="6:17" x14ac:dyDescent="0.2">
      <c r="F1761" s="605"/>
      <c r="G1761" s="605"/>
      <c r="H1761" s="605"/>
      <c r="I1761" s="605"/>
      <c r="J1761" s="605"/>
      <c r="K1761" s="605"/>
      <c r="L1761" s="605"/>
      <c r="M1761" s="605"/>
      <c r="N1761" s="605"/>
      <c r="O1761" s="605"/>
      <c r="P1761" s="605"/>
      <c r="Q1761" s="605"/>
    </row>
    <row r="1762" spans="6:17" x14ac:dyDescent="0.2">
      <c r="F1762" s="605"/>
      <c r="G1762" s="605"/>
      <c r="H1762" s="605"/>
      <c r="I1762" s="605"/>
      <c r="J1762" s="605"/>
      <c r="K1762" s="605"/>
      <c r="L1762" s="605"/>
      <c r="M1762" s="605"/>
      <c r="N1762" s="605"/>
      <c r="O1762" s="605"/>
      <c r="P1762" s="605"/>
      <c r="Q1762" s="605"/>
    </row>
    <row r="1763" spans="6:17" x14ac:dyDescent="0.2">
      <c r="F1763" s="605"/>
      <c r="G1763" s="605"/>
      <c r="H1763" s="605"/>
      <c r="I1763" s="605"/>
      <c r="J1763" s="605"/>
      <c r="K1763" s="605"/>
      <c r="L1763" s="605"/>
      <c r="M1763" s="605"/>
      <c r="N1763" s="605"/>
      <c r="O1763" s="605"/>
      <c r="P1763" s="605"/>
      <c r="Q1763" s="605"/>
    </row>
    <row r="1764" spans="6:17" x14ac:dyDescent="0.2">
      <c r="F1764" s="605"/>
      <c r="G1764" s="605"/>
      <c r="H1764" s="605"/>
      <c r="I1764" s="605"/>
      <c r="J1764" s="605"/>
      <c r="K1764" s="605"/>
      <c r="L1764" s="605"/>
      <c r="M1764" s="605"/>
      <c r="N1764" s="605"/>
      <c r="O1764" s="605"/>
      <c r="P1764" s="605"/>
      <c r="Q1764" s="605"/>
    </row>
    <row r="1765" spans="6:17" x14ac:dyDescent="0.2">
      <c r="F1765" s="605"/>
      <c r="G1765" s="605"/>
      <c r="H1765" s="605"/>
      <c r="I1765" s="605"/>
      <c r="J1765" s="605"/>
      <c r="K1765" s="605"/>
      <c r="L1765" s="605"/>
      <c r="M1765" s="605"/>
      <c r="N1765" s="605"/>
      <c r="O1765" s="605"/>
      <c r="P1765" s="605"/>
      <c r="Q1765" s="605"/>
    </row>
    <row r="1766" spans="6:17" x14ac:dyDescent="0.2">
      <c r="F1766" s="605"/>
      <c r="G1766" s="605"/>
      <c r="H1766" s="605"/>
      <c r="I1766" s="605"/>
      <c r="J1766" s="605"/>
      <c r="K1766" s="605"/>
      <c r="L1766" s="605"/>
      <c r="M1766" s="605"/>
      <c r="N1766" s="605"/>
      <c r="O1766" s="605"/>
      <c r="P1766" s="605"/>
      <c r="Q1766" s="605"/>
    </row>
    <row r="1767" spans="6:17" x14ac:dyDescent="0.2">
      <c r="F1767" s="605"/>
      <c r="G1767" s="605"/>
      <c r="H1767" s="605"/>
      <c r="I1767" s="605"/>
      <c r="J1767" s="605"/>
      <c r="K1767" s="605"/>
      <c r="L1767" s="605"/>
      <c r="M1767" s="605"/>
      <c r="N1767" s="605"/>
      <c r="O1767" s="605"/>
      <c r="P1767" s="605"/>
      <c r="Q1767" s="605"/>
    </row>
    <row r="1768" spans="6:17" x14ac:dyDescent="0.2">
      <c r="F1768" s="605"/>
      <c r="G1768" s="605"/>
      <c r="H1768" s="605"/>
      <c r="I1768" s="605"/>
      <c r="J1768" s="605"/>
      <c r="K1768" s="605"/>
      <c r="L1768" s="605"/>
      <c r="M1768" s="605"/>
      <c r="N1768" s="605"/>
      <c r="O1768" s="605"/>
      <c r="P1768" s="605"/>
      <c r="Q1768" s="605"/>
    </row>
    <row r="1769" spans="6:17" x14ac:dyDescent="0.2">
      <c r="F1769" s="605"/>
      <c r="G1769" s="605"/>
      <c r="H1769" s="605"/>
      <c r="I1769" s="605"/>
      <c r="J1769" s="605"/>
      <c r="K1769" s="605"/>
      <c r="L1769" s="605"/>
      <c r="M1769" s="605"/>
      <c r="N1769" s="605"/>
      <c r="O1769" s="605"/>
      <c r="P1769" s="605"/>
      <c r="Q1769" s="605"/>
    </row>
    <row r="1770" spans="6:17" x14ac:dyDescent="0.2">
      <c r="F1770" s="605"/>
      <c r="G1770" s="605"/>
      <c r="H1770" s="605"/>
      <c r="I1770" s="605"/>
      <c r="J1770" s="605"/>
      <c r="K1770" s="605"/>
      <c r="L1770" s="605"/>
      <c r="M1770" s="605"/>
      <c r="N1770" s="605"/>
      <c r="O1770" s="605"/>
      <c r="P1770" s="605"/>
      <c r="Q1770" s="605"/>
    </row>
    <row r="1771" spans="6:17" x14ac:dyDescent="0.2">
      <c r="F1771" s="605"/>
      <c r="G1771" s="605"/>
      <c r="H1771" s="605"/>
      <c r="I1771" s="605"/>
      <c r="J1771" s="605"/>
      <c r="K1771" s="605"/>
      <c r="L1771" s="605"/>
      <c r="M1771" s="605"/>
      <c r="N1771" s="605"/>
      <c r="O1771" s="605"/>
      <c r="P1771" s="605"/>
      <c r="Q1771" s="605"/>
    </row>
    <row r="1772" spans="6:17" x14ac:dyDescent="0.2">
      <c r="F1772" s="605"/>
      <c r="G1772" s="605"/>
      <c r="H1772" s="605"/>
      <c r="I1772" s="605"/>
      <c r="J1772" s="605"/>
      <c r="K1772" s="605"/>
      <c r="L1772" s="605"/>
      <c r="M1772" s="605"/>
      <c r="N1772" s="605"/>
      <c r="O1772" s="605"/>
      <c r="P1772" s="605"/>
      <c r="Q1772" s="605"/>
    </row>
    <row r="1773" spans="6:17" x14ac:dyDescent="0.2">
      <c r="F1773" s="605"/>
      <c r="G1773" s="605"/>
      <c r="H1773" s="605"/>
      <c r="I1773" s="605"/>
      <c r="J1773" s="605"/>
      <c r="K1773" s="605"/>
      <c r="L1773" s="605"/>
      <c r="M1773" s="605"/>
      <c r="N1773" s="605"/>
      <c r="O1773" s="605"/>
      <c r="P1773" s="605"/>
      <c r="Q1773" s="605"/>
    </row>
    <row r="1774" spans="6:17" x14ac:dyDescent="0.2"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</row>
    <row r="1775" spans="6:17" x14ac:dyDescent="0.2">
      <c r="F1775" s="605"/>
      <c r="G1775" s="605"/>
      <c r="H1775" s="605"/>
      <c r="I1775" s="605"/>
      <c r="J1775" s="605"/>
      <c r="K1775" s="605"/>
      <c r="L1775" s="605"/>
      <c r="M1775" s="605"/>
      <c r="N1775" s="605"/>
      <c r="O1775" s="605"/>
      <c r="P1775" s="605"/>
      <c r="Q1775" s="605"/>
    </row>
    <row r="1776" spans="6:17" x14ac:dyDescent="0.2">
      <c r="F1776" s="605"/>
      <c r="G1776" s="605"/>
      <c r="H1776" s="605"/>
      <c r="I1776" s="605"/>
      <c r="J1776" s="605"/>
      <c r="K1776" s="605"/>
      <c r="L1776" s="605"/>
      <c r="M1776" s="605"/>
      <c r="N1776" s="605"/>
      <c r="O1776" s="605"/>
      <c r="P1776" s="605"/>
      <c r="Q1776" s="605"/>
    </row>
    <row r="1777" spans="6:17" x14ac:dyDescent="0.2">
      <c r="F1777" s="605"/>
      <c r="G1777" s="605"/>
      <c r="H1777" s="605"/>
      <c r="I1777" s="605"/>
      <c r="J1777" s="605"/>
      <c r="K1777" s="605"/>
      <c r="L1777" s="605"/>
      <c r="M1777" s="605"/>
      <c r="N1777" s="605"/>
      <c r="O1777" s="605"/>
      <c r="P1777" s="605"/>
      <c r="Q1777" s="605"/>
    </row>
    <row r="1778" spans="6:17" x14ac:dyDescent="0.2">
      <c r="F1778" s="605"/>
      <c r="G1778" s="605"/>
      <c r="H1778" s="605"/>
      <c r="I1778" s="605"/>
      <c r="J1778" s="605"/>
      <c r="K1778" s="605"/>
      <c r="L1778" s="605"/>
      <c r="M1778" s="605"/>
      <c r="N1778" s="605"/>
      <c r="O1778" s="605"/>
      <c r="P1778" s="605"/>
      <c r="Q1778" s="605"/>
    </row>
    <row r="1779" spans="6:17" x14ac:dyDescent="0.2">
      <c r="F1779" s="605"/>
      <c r="G1779" s="605"/>
      <c r="H1779" s="605"/>
      <c r="I1779" s="605"/>
      <c r="J1779" s="605"/>
      <c r="K1779" s="605"/>
      <c r="L1779" s="605"/>
      <c r="M1779" s="605"/>
      <c r="N1779" s="605"/>
      <c r="O1779" s="605"/>
      <c r="P1779" s="605"/>
      <c r="Q1779" s="605"/>
    </row>
    <row r="1780" spans="6:17" x14ac:dyDescent="0.2">
      <c r="F1780" s="605"/>
      <c r="G1780" s="605"/>
      <c r="H1780" s="605"/>
      <c r="I1780" s="605"/>
      <c r="J1780" s="605"/>
      <c r="K1780" s="605"/>
      <c r="L1780" s="605"/>
      <c r="M1780" s="605"/>
      <c r="N1780" s="605"/>
      <c r="O1780" s="605"/>
      <c r="P1780" s="605"/>
      <c r="Q1780" s="605"/>
    </row>
    <row r="1781" spans="6:17" x14ac:dyDescent="0.2">
      <c r="F1781" s="605"/>
      <c r="G1781" s="605"/>
      <c r="H1781" s="605"/>
      <c r="I1781" s="605"/>
      <c r="J1781" s="605"/>
      <c r="K1781" s="605"/>
      <c r="L1781" s="605"/>
      <c r="M1781" s="605"/>
      <c r="N1781" s="605"/>
      <c r="O1781" s="605"/>
      <c r="P1781" s="605"/>
      <c r="Q1781" s="605"/>
    </row>
    <row r="1782" spans="6:17" x14ac:dyDescent="0.2">
      <c r="F1782" s="605"/>
      <c r="G1782" s="605"/>
      <c r="H1782" s="605"/>
      <c r="I1782" s="605"/>
      <c r="J1782" s="605"/>
      <c r="K1782" s="605"/>
      <c r="L1782" s="605"/>
      <c r="M1782" s="605"/>
      <c r="N1782" s="605"/>
      <c r="O1782" s="605"/>
      <c r="P1782" s="605"/>
      <c r="Q1782" s="605"/>
    </row>
    <row r="1783" spans="6:17" x14ac:dyDescent="0.2">
      <c r="F1783" s="605"/>
      <c r="G1783" s="605"/>
      <c r="H1783" s="605"/>
      <c r="I1783" s="605"/>
      <c r="J1783" s="605"/>
      <c r="K1783" s="605"/>
      <c r="L1783" s="605"/>
      <c r="M1783" s="605"/>
      <c r="N1783" s="605"/>
      <c r="O1783" s="605"/>
      <c r="P1783" s="605"/>
      <c r="Q1783" s="605"/>
    </row>
    <row r="1784" spans="6:17" x14ac:dyDescent="0.2">
      <c r="F1784" s="605"/>
      <c r="G1784" s="605"/>
      <c r="H1784" s="605"/>
      <c r="I1784" s="605"/>
      <c r="J1784" s="605"/>
      <c r="K1784" s="605"/>
      <c r="L1784" s="605"/>
      <c r="M1784" s="605"/>
      <c r="N1784" s="605"/>
      <c r="O1784" s="605"/>
      <c r="P1784" s="605"/>
      <c r="Q1784" s="605"/>
    </row>
    <row r="1785" spans="6:17" x14ac:dyDescent="0.2">
      <c r="F1785" s="605"/>
      <c r="G1785" s="605"/>
      <c r="H1785" s="605"/>
      <c r="I1785" s="605"/>
      <c r="J1785" s="605"/>
      <c r="K1785" s="605"/>
      <c r="L1785" s="605"/>
      <c r="M1785" s="605"/>
      <c r="N1785" s="605"/>
      <c r="O1785" s="605"/>
      <c r="P1785" s="605"/>
      <c r="Q1785" s="605"/>
    </row>
    <row r="1786" spans="6:17" x14ac:dyDescent="0.2">
      <c r="F1786" s="605"/>
      <c r="G1786" s="605"/>
      <c r="H1786" s="605"/>
      <c r="I1786" s="605"/>
      <c r="J1786" s="605"/>
      <c r="K1786" s="605"/>
      <c r="L1786" s="605"/>
      <c r="M1786" s="605"/>
      <c r="N1786" s="605"/>
      <c r="O1786" s="605"/>
      <c r="P1786" s="605"/>
      <c r="Q1786" s="605"/>
    </row>
    <row r="1787" spans="6:17" x14ac:dyDescent="0.2">
      <c r="F1787" s="605"/>
      <c r="G1787" s="605"/>
      <c r="H1787" s="605"/>
      <c r="I1787" s="605"/>
      <c r="J1787" s="605"/>
      <c r="K1787" s="605"/>
      <c r="L1787" s="605"/>
      <c r="M1787" s="605"/>
      <c r="N1787" s="605"/>
      <c r="O1787" s="605"/>
      <c r="P1787" s="605"/>
      <c r="Q1787" s="605"/>
    </row>
    <row r="1788" spans="6:17" x14ac:dyDescent="0.2">
      <c r="F1788" s="605"/>
      <c r="G1788" s="605"/>
      <c r="H1788" s="605"/>
      <c r="I1788" s="605"/>
      <c r="J1788" s="605"/>
      <c r="K1788" s="605"/>
      <c r="L1788" s="605"/>
      <c r="M1788" s="605"/>
      <c r="N1788" s="605"/>
      <c r="O1788" s="605"/>
      <c r="P1788" s="605"/>
      <c r="Q1788" s="605"/>
    </row>
    <row r="1789" spans="6:17" x14ac:dyDescent="0.2">
      <c r="F1789" s="605"/>
      <c r="G1789" s="605"/>
      <c r="H1789" s="605"/>
      <c r="I1789" s="605"/>
      <c r="J1789" s="605"/>
      <c r="K1789" s="605"/>
      <c r="L1789" s="605"/>
      <c r="M1789" s="605"/>
      <c r="N1789" s="605"/>
      <c r="O1789" s="605"/>
      <c r="P1789" s="605"/>
      <c r="Q1789" s="605"/>
    </row>
    <row r="1790" spans="6:17" x14ac:dyDescent="0.2">
      <c r="F1790" s="605"/>
      <c r="G1790" s="605"/>
      <c r="H1790" s="605"/>
      <c r="I1790" s="605"/>
      <c r="J1790" s="605"/>
      <c r="K1790" s="605"/>
      <c r="L1790" s="605"/>
      <c r="M1790" s="605"/>
      <c r="N1790" s="605"/>
      <c r="O1790" s="605"/>
      <c r="P1790" s="605"/>
      <c r="Q1790" s="605"/>
    </row>
    <row r="1791" spans="6:17" x14ac:dyDescent="0.2">
      <c r="F1791" s="605"/>
      <c r="G1791" s="605"/>
      <c r="H1791" s="605"/>
      <c r="I1791" s="605"/>
      <c r="J1791" s="605"/>
      <c r="K1791" s="605"/>
      <c r="L1791" s="605"/>
      <c r="M1791" s="605"/>
      <c r="N1791" s="605"/>
      <c r="O1791" s="605"/>
      <c r="P1791" s="605"/>
      <c r="Q1791" s="605"/>
    </row>
    <row r="1792" spans="6:17" x14ac:dyDescent="0.2">
      <c r="F1792" s="605"/>
      <c r="G1792" s="605"/>
      <c r="H1792" s="605"/>
      <c r="I1792" s="605"/>
      <c r="J1792" s="605"/>
      <c r="K1792" s="605"/>
      <c r="L1792" s="605"/>
      <c r="M1792" s="605"/>
      <c r="N1792" s="605"/>
      <c r="O1792" s="605"/>
      <c r="P1792" s="605"/>
      <c r="Q1792" s="605"/>
    </row>
    <row r="1793" spans="6:17" x14ac:dyDescent="0.2">
      <c r="F1793" s="605"/>
      <c r="G1793" s="605"/>
      <c r="H1793" s="605"/>
      <c r="I1793" s="605"/>
      <c r="J1793" s="605"/>
      <c r="K1793" s="605"/>
      <c r="L1793" s="605"/>
      <c r="M1793" s="605"/>
      <c r="N1793" s="605"/>
      <c r="O1793" s="605"/>
      <c r="P1793" s="605"/>
      <c r="Q1793" s="605"/>
    </row>
    <row r="1794" spans="6:17" x14ac:dyDescent="0.2">
      <c r="F1794" s="605"/>
      <c r="G1794" s="605"/>
      <c r="H1794" s="605"/>
      <c r="I1794" s="605"/>
      <c r="J1794" s="605"/>
      <c r="K1794" s="605"/>
      <c r="L1794" s="605"/>
      <c r="M1794" s="605"/>
      <c r="N1794" s="605"/>
      <c r="O1794" s="605"/>
      <c r="P1794" s="605"/>
      <c r="Q1794" s="605"/>
    </row>
    <row r="1795" spans="6:17" x14ac:dyDescent="0.2">
      <c r="F1795" s="605"/>
      <c r="G1795" s="605"/>
      <c r="H1795" s="605"/>
      <c r="I1795" s="605"/>
      <c r="J1795" s="605"/>
      <c r="K1795" s="605"/>
      <c r="L1795" s="605"/>
      <c r="M1795" s="605"/>
      <c r="N1795" s="605"/>
      <c r="O1795" s="605"/>
      <c r="P1795" s="605"/>
      <c r="Q1795" s="605"/>
    </row>
    <row r="1796" spans="6:17" x14ac:dyDescent="0.2">
      <c r="F1796" s="605"/>
      <c r="G1796" s="605"/>
      <c r="H1796" s="605"/>
      <c r="I1796" s="605"/>
      <c r="J1796" s="605"/>
      <c r="K1796" s="605"/>
      <c r="L1796" s="605"/>
      <c r="M1796" s="605"/>
      <c r="N1796" s="605"/>
      <c r="O1796" s="605"/>
      <c r="P1796" s="605"/>
      <c r="Q1796" s="605"/>
    </row>
    <row r="1797" spans="6:17" x14ac:dyDescent="0.2">
      <c r="F1797" s="605"/>
      <c r="G1797" s="605"/>
      <c r="H1797" s="605"/>
      <c r="I1797" s="605"/>
      <c r="J1797" s="605"/>
      <c r="K1797" s="605"/>
      <c r="L1797" s="605"/>
      <c r="M1797" s="605"/>
      <c r="N1797" s="605"/>
      <c r="O1797" s="605"/>
      <c r="P1797" s="605"/>
      <c r="Q1797" s="605"/>
    </row>
    <row r="1798" spans="6:17" x14ac:dyDescent="0.2">
      <c r="F1798" s="605"/>
      <c r="G1798" s="605"/>
      <c r="H1798" s="605"/>
      <c r="I1798" s="605"/>
      <c r="J1798" s="605"/>
      <c r="K1798" s="605"/>
      <c r="L1798" s="605"/>
      <c r="M1798" s="605"/>
      <c r="N1798" s="605"/>
      <c r="O1798" s="605"/>
      <c r="P1798" s="605"/>
      <c r="Q1798" s="605"/>
    </row>
    <row r="1799" spans="6:17" x14ac:dyDescent="0.2">
      <c r="F1799" s="605"/>
      <c r="G1799" s="605"/>
      <c r="H1799" s="605"/>
      <c r="I1799" s="605"/>
      <c r="J1799" s="605"/>
      <c r="K1799" s="605"/>
      <c r="L1799" s="605"/>
      <c r="M1799" s="605"/>
      <c r="N1799" s="605"/>
      <c r="O1799" s="605"/>
      <c r="P1799" s="605"/>
      <c r="Q1799" s="605"/>
    </row>
    <row r="1800" spans="6:17" x14ac:dyDescent="0.2">
      <c r="F1800" s="605"/>
      <c r="G1800" s="605"/>
      <c r="H1800" s="605"/>
      <c r="I1800" s="605"/>
      <c r="J1800" s="605"/>
      <c r="K1800" s="605"/>
      <c r="L1800" s="605"/>
      <c r="M1800" s="605"/>
      <c r="N1800" s="605"/>
      <c r="O1800" s="605"/>
      <c r="P1800" s="605"/>
      <c r="Q1800" s="605"/>
    </row>
    <row r="1801" spans="6:17" x14ac:dyDescent="0.2">
      <c r="F1801" s="605"/>
      <c r="G1801" s="605"/>
      <c r="H1801" s="605"/>
      <c r="I1801" s="605"/>
      <c r="J1801" s="605"/>
      <c r="K1801" s="605"/>
      <c r="L1801" s="605"/>
      <c r="M1801" s="605"/>
      <c r="N1801" s="605"/>
      <c r="O1801" s="605"/>
      <c r="P1801" s="605"/>
      <c r="Q1801" s="605"/>
    </row>
    <row r="1802" spans="6:17" x14ac:dyDescent="0.2">
      <c r="F1802" s="605"/>
      <c r="G1802" s="605"/>
      <c r="H1802" s="605"/>
      <c r="I1802" s="605"/>
      <c r="J1802" s="605"/>
      <c r="K1802" s="605"/>
      <c r="L1802" s="605"/>
      <c r="M1802" s="605"/>
      <c r="N1802" s="605"/>
      <c r="O1802" s="605"/>
      <c r="P1802" s="605"/>
      <c r="Q1802" s="605"/>
    </row>
    <row r="1803" spans="6:17" x14ac:dyDescent="0.2">
      <c r="F1803" s="605"/>
      <c r="G1803" s="605"/>
      <c r="H1803" s="605"/>
      <c r="I1803" s="605"/>
      <c r="J1803" s="605"/>
      <c r="K1803" s="605"/>
      <c r="L1803" s="605"/>
      <c r="M1803" s="605"/>
      <c r="N1803" s="605"/>
      <c r="O1803" s="605"/>
      <c r="P1803" s="605"/>
      <c r="Q1803" s="605"/>
    </row>
    <row r="1804" spans="6:17" x14ac:dyDescent="0.2">
      <c r="F1804" s="605"/>
      <c r="G1804" s="605"/>
      <c r="H1804" s="605"/>
      <c r="I1804" s="605"/>
      <c r="J1804" s="605"/>
      <c r="K1804" s="605"/>
      <c r="L1804" s="605"/>
      <c r="M1804" s="605"/>
      <c r="N1804" s="605"/>
      <c r="O1804" s="605"/>
      <c r="P1804" s="605"/>
      <c r="Q1804" s="605"/>
    </row>
    <row r="1805" spans="6:17" x14ac:dyDescent="0.2">
      <c r="F1805" s="605"/>
      <c r="G1805" s="605"/>
      <c r="H1805" s="605"/>
      <c r="I1805" s="605"/>
      <c r="J1805" s="605"/>
      <c r="K1805" s="605"/>
      <c r="L1805" s="605"/>
      <c r="M1805" s="605"/>
      <c r="N1805" s="605"/>
      <c r="O1805" s="605"/>
      <c r="P1805" s="605"/>
      <c r="Q1805" s="605"/>
    </row>
    <row r="1806" spans="6:17" x14ac:dyDescent="0.2">
      <c r="F1806" s="605"/>
      <c r="G1806" s="605"/>
      <c r="H1806" s="605"/>
      <c r="I1806" s="605"/>
      <c r="J1806" s="605"/>
      <c r="K1806" s="605"/>
      <c r="L1806" s="605"/>
      <c r="M1806" s="605"/>
      <c r="N1806" s="605"/>
      <c r="O1806" s="605"/>
      <c r="P1806" s="605"/>
      <c r="Q1806" s="605"/>
    </row>
    <row r="1807" spans="6:17" x14ac:dyDescent="0.2">
      <c r="F1807" s="605"/>
      <c r="G1807" s="605"/>
      <c r="H1807" s="605"/>
      <c r="I1807" s="605"/>
      <c r="J1807" s="605"/>
      <c r="K1807" s="605"/>
      <c r="L1807" s="605"/>
      <c r="M1807" s="605"/>
      <c r="N1807" s="605"/>
      <c r="O1807" s="605"/>
      <c r="P1807" s="605"/>
      <c r="Q1807" s="605"/>
    </row>
    <row r="1808" spans="6:17" x14ac:dyDescent="0.2">
      <c r="F1808" s="605"/>
      <c r="G1808" s="605"/>
      <c r="H1808" s="605"/>
      <c r="I1808" s="605"/>
      <c r="J1808" s="605"/>
      <c r="K1808" s="605"/>
      <c r="L1808" s="605"/>
      <c r="M1808" s="605"/>
      <c r="N1808" s="605"/>
      <c r="O1808" s="605"/>
      <c r="P1808" s="605"/>
      <c r="Q1808" s="605"/>
    </row>
    <row r="1809" spans="6:17" x14ac:dyDescent="0.2">
      <c r="F1809" s="605"/>
      <c r="G1809" s="605"/>
      <c r="H1809" s="605"/>
      <c r="I1809" s="605"/>
      <c r="J1809" s="605"/>
      <c r="K1809" s="605"/>
      <c r="L1809" s="605"/>
      <c r="M1809" s="605"/>
      <c r="N1809" s="605"/>
      <c r="O1809" s="605"/>
      <c r="P1809" s="605"/>
      <c r="Q1809" s="605"/>
    </row>
    <row r="1810" spans="6:17" x14ac:dyDescent="0.2">
      <c r="F1810" s="605"/>
      <c r="G1810" s="605"/>
      <c r="H1810" s="605"/>
      <c r="I1810" s="605"/>
      <c r="J1810" s="605"/>
      <c r="K1810" s="605"/>
      <c r="L1810" s="605"/>
      <c r="M1810" s="605"/>
      <c r="N1810" s="605"/>
      <c r="O1810" s="605"/>
      <c r="P1810" s="605"/>
      <c r="Q1810" s="605"/>
    </row>
    <row r="1811" spans="6:17" x14ac:dyDescent="0.2">
      <c r="F1811" s="605"/>
      <c r="G1811" s="605"/>
      <c r="H1811" s="605"/>
      <c r="I1811" s="605"/>
      <c r="J1811" s="605"/>
      <c r="K1811" s="605"/>
      <c r="L1811" s="605"/>
      <c r="M1811" s="605"/>
      <c r="N1811" s="605"/>
      <c r="O1811" s="605"/>
      <c r="P1811" s="605"/>
      <c r="Q1811" s="605"/>
    </row>
    <row r="1812" spans="6:17" x14ac:dyDescent="0.2">
      <c r="F1812" s="605"/>
      <c r="G1812" s="605"/>
      <c r="H1812" s="605"/>
      <c r="I1812" s="605"/>
      <c r="J1812" s="605"/>
      <c r="K1812" s="605"/>
      <c r="L1812" s="605"/>
      <c r="M1812" s="605"/>
      <c r="N1812" s="605"/>
      <c r="O1812" s="605"/>
      <c r="P1812" s="605"/>
      <c r="Q1812" s="605"/>
    </row>
    <row r="1813" spans="6:17" x14ac:dyDescent="0.2">
      <c r="F1813" s="605"/>
      <c r="G1813" s="605"/>
      <c r="H1813" s="605"/>
      <c r="I1813" s="605"/>
      <c r="J1813" s="605"/>
      <c r="K1813" s="605"/>
      <c r="L1813" s="605"/>
      <c r="M1813" s="605"/>
      <c r="N1813" s="605"/>
      <c r="O1813" s="605"/>
      <c r="P1813" s="605"/>
      <c r="Q1813" s="605"/>
    </row>
    <row r="1814" spans="6:17" x14ac:dyDescent="0.2">
      <c r="F1814" s="605"/>
      <c r="G1814" s="605"/>
      <c r="H1814" s="605"/>
      <c r="I1814" s="605"/>
      <c r="J1814" s="605"/>
      <c r="K1814" s="605"/>
      <c r="L1814" s="605"/>
      <c r="M1814" s="605"/>
      <c r="N1814" s="605"/>
      <c r="O1814" s="605"/>
      <c r="P1814" s="605"/>
      <c r="Q1814" s="605"/>
    </row>
    <row r="1815" spans="6:17" x14ac:dyDescent="0.2">
      <c r="F1815" s="605"/>
      <c r="G1815" s="605"/>
      <c r="H1815" s="605"/>
      <c r="I1815" s="605"/>
      <c r="J1815" s="605"/>
      <c r="K1815" s="605"/>
      <c r="L1815" s="605"/>
      <c r="M1815" s="605"/>
      <c r="N1815" s="605"/>
      <c r="O1815" s="605"/>
      <c r="P1815" s="605"/>
      <c r="Q1815" s="605"/>
    </row>
    <row r="1816" spans="6:17" x14ac:dyDescent="0.2">
      <c r="F1816" s="605"/>
      <c r="G1816" s="605"/>
      <c r="H1816" s="605"/>
      <c r="I1816" s="605"/>
      <c r="J1816" s="605"/>
      <c r="K1816" s="605"/>
      <c r="L1816" s="605"/>
      <c r="M1816" s="605"/>
      <c r="N1816" s="605"/>
      <c r="O1816" s="605"/>
      <c r="P1816" s="605"/>
      <c r="Q1816" s="605"/>
    </row>
    <row r="1817" spans="6:17" x14ac:dyDescent="0.2">
      <c r="F1817" s="605"/>
      <c r="G1817" s="605"/>
      <c r="H1817" s="605"/>
      <c r="I1817" s="605"/>
      <c r="J1817" s="605"/>
      <c r="K1817" s="605"/>
      <c r="L1817" s="605"/>
      <c r="M1817" s="605"/>
      <c r="N1817" s="605"/>
      <c r="O1817" s="605"/>
      <c r="P1817" s="605"/>
      <c r="Q1817" s="605"/>
    </row>
    <row r="1818" spans="6:17" x14ac:dyDescent="0.2">
      <c r="F1818" s="605"/>
      <c r="G1818" s="605"/>
      <c r="H1818" s="605"/>
      <c r="I1818" s="605"/>
      <c r="J1818" s="605"/>
      <c r="K1818" s="605"/>
      <c r="L1818" s="605"/>
      <c r="M1818" s="605"/>
      <c r="N1818" s="605"/>
      <c r="O1818" s="605"/>
      <c r="P1818" s="605"/>
      <c r="Q1818" s="605"/>
    </row>
    <row r="1819" spans="6:17" x14ac:dyDescent="0.2">
      <c r="F1819" s="605"/>
      <c r="G1819" s="605"/>
      <c r="H1819" s="605"/>
      <c r="I1819" s="605"/>
      <c r="J1819" s="605"/>
      <c r="K1819" s="605"/>
      <c r="L1819" s="605"/>
      <c r="M1819" s="605"/>
      <c r="N1819" s="605"/>
      <c r="O1819" s="605"/>
      <c r="P1819" s="605"/>
      <c r="Q1819" s="605"/>
    </row>
    <row r="1820" spans="6:17" x14ac:dyDescent="0.2">
      <c r="F1820" s="605"/>
      <c r="G1820" s="605"/>
      <c r="H1820" s="605"/>
      <c r="I1820" s="605"/>
      <c r="J1820" s="605"/>
      <c r="K1820" s="605"/>
      <c r="L1820" s="605"/>
      <c r="M1820" s="605"/>
      <c r="N1820" s="605"/>
      <c r="O1820" s="605"/>
      <c r="P1820" s="605"/>
      <c r="Q1820" s="605"/>
    </row>
    <row r="1821" spans="6:17" x14ac:dyDescent="0.2">
      <c r="F1821" s="605"/>
      <c r="G1821" s="605"/>
      <c r="H1821" s="605"/>
      <c r="I1821" s="605"/>
      <c r="J1821" s="605"/>
      <c r="K1821" s="605"/>
      <c r="L1821" s="605"/>
      <c r="M1821" s="605"/>
      <c r="N1821" s="605"/>
      <c r="O1821" s="605"/>
      <c r="P1821" s="605"/>
      <c r="Q1821" s="605"/>
    </row>
    <row r="1822" spans="6:17" x14ac:dyDescent="0.2">
      <c r="F1822" s="605"/>
      <c r="G1822" s="605"/>
      <c r="H1822" s="605"/>
      <c r="I1822" s="605"/>
      <c r="J1822" s="605"/>
      <c r="K1822" s="605"/>
      <c r="L1822" s="605"/>
      <c r="M1822" s="605"/>
      <c r="N1822" s="605"/>
      <c r="O1822" s="605"/>
      <c r="P1822" s="605"/>
      <c r="Q1822" s="605"/>
    </row>
    <row r="1823" spans="6:17" x14ac:dyDescent="0.2">
      <c r="F1823" s="605"/>
      <c r="G1823" s="605"/>
      <c r="H1823" s="605"/>
      <c r="I1823" s="605"/>
      <c r="J1823" s="605"/>
      <c r="K1823" s="605"/>
      <c r="L1823" s="605"/>
      <c r="M1823" s="605"/>
      <c r="N1823" s="605"/>
      <c r="O1823" s="605"/>
      <c r="P1823" s="605"/>
      <c r="Q1823" s="605"/>
    </row>
    <row r="1824" spans="6:17" x14ac:dyDescent="0.2">
      <c r="F1824" s="605"/>
      <c r="G1824" s="605"/>
      <c r="H1824" s="605"/>
      <c r="I1824" s="605"/>
      <c r="J1824" s="605"/>
      <c r="K1824" s="605"/>
      <c r="L1824" s="605"/>
      <c r="M1824" s="605"/>
      <c r="N1824" s="605"/>
      <c r="O1824" s="605"/>
      <c r="P1824" s="605"/>
      <c r="Q1824" s="605"/>
    </row>
    <row r="1825" spans="6:17" x14ac:dyDescent="0.2">
      <c r="F1825" s="605"/>
      <c r="G1825" s="605"/>
      <c r="H1825" s="605"/>
      <c r="I1825" s="605"/>
      <c r="J1825" s="605"/>
      <c r="K1825" s="605"/>
      <c r="L1825" s="605"/>
      <c r="M1825" s="605"/>
      <c r="N1825" s="605"/>
      <c r="O1825" s="605"/>
      <c r="P1825" s="605"/>
      <c r="Q1825" s="605"/>
    </row>
    <row r="1826" spans="6:17" x14ac:dyDescent="0.2">
      <c r="F1826" s="605"/>
      <c r="G1826" s="605"/>
      <c r="H1826" s="605"/>
      <c r="I1826" s="605"/>
      <c r="J1826" s="605"/>
      <c r="K1826" s="605"/>
      <c r="L1826" s="605"/>
      <c r="M1826" s="605"/>
      <c r="N1826" s="605"/>
      <c r="O1826" s="605"/>
      <c r="P1826" s="605"/>
      <c r="Q1826" s="605"/>
    </row>
    <row r="1827" spans="6:17" x14ac:dyDescent="0.2">
      <c r="F1827" s="605"/>
      <c r="G1827" s="605"/>
      <c r="H1827" s="605"/>
      <c r="I1827" s="605"/>
      <c r="J1827" s="605"/>
      <c r="K1827" s="605"/>
      <c r="L1827" s="605"/>
      <c r="M1827" s="605"/>
      <c r="N1827" s="605"/>
      <c r="O1827" s="605"/>
      <c r="P1827" s="605"/>
      <c r="Q1827" s="605"/>
    </row>
    <row r="1828" spans="6:17" x14ac:dyDescent="0.2">
      <c r="F1828" s="605"/>
      <c r="G1828" s="605"/>
      <c r="H1828" s="605"/>
      <c r="I1828" s="605"/>
      <c r="J1828" s="605"/>
      <c r="K1828" s="605"/>
      <c r="L1828" s="605"/>
      <c r="M1828" s="605"/>
      <c r="N1828" s="605"/>
      <c r="O1828" s="605"/>
      <c r="P1828" s="605"/>
      <c r="Q1828" s="605"/>
    </row>
    <row r="1829" spans="6:17" x14ac:dyDescent="0.2">
      <c r="F1829" s="605"/>
      <c r="G1829" s="605"/>
      <c r="H1829" s="605"/>
      <c r="I1829" s="605"/>
      <c r="J1829" s="605"/>
      <c r="K1829" s="605"/>
      <c r="L1829" s="605"/>
      <c r="M1829" s="605"/>
      <c r="N1829" s="605"/>
      <c r="O1829" s="605"/>
      <c r="P1829" s="605"/>
      <c r="Q1829" s="605"/>
    </row>
    <row r="1830" spans="6:17" x14ac:dyDescent="0.2">
      <c r="F1830" s="605"/>
      <c r="G1830" s="605"/>
      <c r="H1830" s="605"/>
      <c r="I1830" s="605"/>
      <c r="J1830" s="605"/>
      <c r="K1830" s="605"/>
      <c r="L1830" s="605"/>
      <c r="M1830" s="605"/>
      <c r="N1830" s="605"/>
      <c r="O1830" s="605"/>
      <c r="P1830" s="605"/>
      <c r="Q1830" s="605"/>
    </row>
    <row r="1831" spans="6:17" x14ac:dyDescent="0.2">
      <c r="F1831" s="605"/>
      <c r="G1831" s="605"/>
      <c r="H1831" s="605"/>
      <c r="I1831" s="605"/>
      <c r="J1831" s="605"/>
      <c r="K1831" s="605"/>
      <c r="L1831" s="605"/>
      <c r="M1831" s="605"/>
      <c r="N1831" s="605"/>
      <c r="O1831" s="605"/>
      <c r="P1831" s="605"/>
      <c r="Q1831" s="605"/>
    </row>
    <row r="1832" spans="6:17" x14ac:dyDescent="0.2">
      <c r="F1832" s="605"/>
      <c r="G1832" s="605"/>
      <c r="H1832" s="605"/>
      <c r="I1832" s="605"/>
      <c r="J1832" s="605"/>
      <c r="K1832" s="605"/>
      <c r="L1832" s="605"/>
      <c r="M1832" s="605"/>
      <c r="N1832" s="605"/>
      <c r="O1832" s="605"/>
      <c r="P1832" s="605"/>
      <c r="Q1832" s="605"/>
    </row>
    <row r="1833" spans="6:17" x14ac:dyDescent="0.2"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</row>
    <row r="1834" spans="6:17" x14ac:dyDescent="0.2">
      <c r="F1834" s="605"/>
      <c r="G1834" s="605"/>
      <c r="H1834" s="605"/>
      <c r="I1834" s="605"/>
      <c r="J1834" s="605"/>
      <c r="K1834" s="605"/>
      <c r="L1834" s="605"/>
      <c r="M1834" s="605"/>
      <c r="N1834" s="605"/>
      <c r="O1834" s="605"/>
      <c r="P1834" s="605"/>
      <c r="Q1834" s="605"/>
    </row>
    <row r="1835" spans="6:17" x14ac:dyDescent="0.2">
      <c r="F1835" s="605"/>
      <c r="G1835" s="605"/>
      <c r="H1835" s="605"/>
      <c r="I1835" s="605"/>
      <c r="J1835" s="605"/>
      <c r="K1835" s="605"/>
      <c r="L1835" s="605"/>
      <c r="M1835" s="605"/>
      <c r="N1835" s="605"/>
      <c r="O1835" s="605"/>
      <c r="P1835" s="605"/>
      <c r="Q1835" s="605"/>
    </row>
    <row r="1836" spans="6:17" x14ac:dyDescent="0.2">
      <c r="F1836" s="605"/>
      <c r="G1836" s="605"/>
      <c r="H1836" s="605"/>
      <c r="I1836" s="605"/>
      <c r="J1836" s="605"/>
      <c r="K1836" s="605"/>
      <c r="L1836" s="605"/>
      <c r="M1836" s="605"/>
      <c r="N1836" s="605"/>
      <c r="O1836" s="605"/>
      <c r="P1836" s="605"/>
      <c r="Q1836" s="605"/>
    </row>
    <row r="1837" spans="6:17" x14ac:dyDescent="0.2">
      <c r="F1837" s="605"/>
      <c r="G1837" s="605"/>
      <c r="H1837" s="605"/>
      <c r="I1837" s="605"/>
      <c r="J1837" s="605"/>
      <c r="K1837" s="605"/>
      <c r="L1837" s="605"/>
      <c r="M1837" s="605"/>
      <c r="N1837" s="605"/>
      <c r="O1837" s="605"/>
      <c r="P1837" s="605"/>
      <c r="Q1837" s="605"/>
    </row>
    <row r="1838" spans="6:17" x14ac:dyDescent="0.2">
      <c r="F1838" s="605"/>
      <c r="G1838" s="605"/>
      <c r="H1838" s="605"/>
      <c r="I1838" s="605"/>
      <c r="J1838" s="605"/>
      <c r="K1838" s="605"/>
      <c r="L1838" s="605"/>
      <c r="M1838" s="605"/>
      <c r="N1838" s="605"/>
      <c r="O1838" s="605"/>
      <c r="P1838" s="605"/>
      <c r="Q1838" s="605"/>
    </row>
    <row r="1839" spans="6:17" x14ac:dyDescent="0.2">
      <c r="F1839" s="605"/>
      <c r="G1839" s="605"/>
      <c r="H1839" s="605"/>
      <c r="I1839" s="605"/>
      <c r="J1839" s="605"/>
      <c r="K1839" s="605"/>
      <c r="L1839" s="605"/>
      <c r="M1839" s="605"/>
      <c r="N1839" s="605"/>
      <c r="O1839" s="605"/>
      <c r="P1839" s="605"/>
      <c r="Q1839" s="605"/>
    </row>
    <row r="1840" spans="6:17" x14ac:dyDescent="0.2">
      <c r="F1840" s="605"/>
      <c r="G1840" s="605"/>
      <c r="H1840" s="605"/>
      <c r="I1840" s="605"/>
      <c r="J1840" s="605"/>
      <c r="K1840" s="605"/>
      <c r="L1840" s="605"/>
      <c r="M1840" s="605"/>
      <c r="N1840" s="605"/>
      <c r="O1840" s="605"/>
      <c r="P1840" s="605"/>
      <c r="Q1840" s="605"/>
    </row>
    <row r="1841" spans="6:17" x14ac:dyDescent="0.2">
      <c r="F1841" s="605"/>
      <c r="G1841" s="605"/>
      <c r="H1841" s="605"/>
      <c r="I1841" s="605"/>
      <c r="J1841" s="605"/>
      <c r="K1841" s="605"/>
      <c r="L1841" s="605"/>
      <c r="M1841" s="605"/>
      <c r="N1841" s="605"/>
      <c r="O1841" s="605"/>
      <c r="P1841" s="605"/>
      <c r="Q1841" s="605"/>
    </row>
    <row r="1842" spans="6:17" x14ac:dyDescent="0.2">
      <c r="F1842" s="605"/>
      <c r="G1842" s="605"/>
      <c r="H1842" s="605"/>
      <c r="I1842" s="605"/>
      <c r="J1842" s="605"/>
      <c r="K1842" s="605"/>
      <c r="L1842" s="605"/>
      <c r="M1842" s="605"/>
      <c r="N1842" s="605"/>
      <c r="O1842" s="605"/>
      <c r="P1842" s="605"/>
      <c r="Q1842" s="605"/>
    </row>
    <row r="1843" spans="6:17" x14ac:dyDescent="0.2">
      <c r="F1843" s="605"/>
      <c r="G1843" s="605"/>
      <c r="H1843" s="605"/>
      <c r="I1843" s="605"/>
      <c r="J1843" s="605"/>
      <c r="K1843" s="605"/>
      <c r="L1843" s="605"/>
      <c r="M1843" s="605"/>
      <c r="N1843" s="605"/>
      <c r="O1843" s="605"/>
      <c r="P1843" s="605"/>
      <c r="Q1843" s="605"/>
    </row>
    <row r="1844" spans="6:17" x14ac:dyDescent="0.2">
      <c r="F1844" s="605"/>
      <c r="G1844" s="605"/>
      <c r="H1844" s="605"/>
      <c r="I1844" s="605"/>
      <c r="J1844" s="605"/>
      <c r="K1844" s="605"/>
      <c r="L1844" s="605"/>
      <c r="M1844" s="605"/>
      <c r="N1844" s="605"/>
      <c r="O1844" s="605"/>
      <c r="P1844" s="605"/>
      <c r="Q1844" s="605"/>
    </row>
    <row r="1845" spans="6:17" x14ac:dyDescent="0.2">
      <c r="F1845" s="605"/>
      <c r="G1845" s="605"/>
      <c r="H1845" s="605"/>
      <c r="I1845" s="605"/>
      <c r="J1845" s="605"/>
      <c r="K1845" s="605"/>
      <c r="L1845" s="605"/>
      <c r="M1845" s="605"/>
      <c r="N1845" s="605"/>
      <c r="O1845" s="605"/>
      <c r="P1845" s="605"/>
      <c r="Q1845" s="605"/>
    </row>
    <row r="1846" spans="6:17" x14ac:dyDescent="0.2">
      <c r="F1846" s="605"/>
      <c r="G1846" s="605"/>
      <c r="H1846" s="605"/>
      <c r="I1846" s="605"/>
      <c r="J1846" s="605"/>
      <c r="K1846" s="605"/>
      <c r="L1846" s="605"/>
      <c r="M1846" s="605"/>
      <c r="N1846" s="605"/>
      <c r="O1846" s="605"/>
      <c r="P1846" s="605"/>
      <c r="Q1846" s="605"/>
    </row>
    <row r="1847" spans="6:17" x14ac:dyDescent="0.2">
      <c r="F1847" s="605"/>
      <c r="G1847" s="605"/>
      <c r="H1847" s="605"/>
      <c r="I1847" s="605"/>
      <c r="J1847" s="605"/>
      <c r="K1847" s="605"/>
      <c r="L1847" s="605"/>
      <c r="M1847" s="605"/>
      <c r="N1847" s="605"/>
      <c r="O1847" s="605"/>
      <c r="P1847" s="605"/>
      <c r="Q1847" s="605"/>
    </row>
    <row r="1848" spans="6:17" x14ac:dyDescent="0.2">
      <c r="F1848" s="605"/>
      <c r="G1848" s="605"/>
      <c r="H1848" s="605"/>
      <c r="I1848" s="605"/>
      <c r="J1848" s="605"/>
      <c r="K1848" s="605"/>
      <c r="L1848" s="605"/>
      <c r="M1848" s="605"/>
      <c r="N1848" s="605"/>
      <c r="O1848" s="605"/>
      <c r="P1848" s="605"/>
      <c r="Q1848" s="605"/>
    </row>
    <row r="1849" spans="6:17" x14ac:dyDescent="0.2">
      <c r="F1849" s="605"/>
      <c r="G1849" s="605"/>
      <c r="H1849" s="605"/>
      <c r="I1849" s="605"/>
      <c r="J1849" s="605"/>
      <c r="K1849" s="605"/>
      <c r="L1849" s="605"/>
      <c r="M1849" s="605"/>
      <c r="N1849" s="605"/>
      <c r="O1849" s="605"/>
      <c r="P1849" s="605"/>
      <c r="Q1849" s="605"/>
    </row>
    <row r="1850" spans="6:17" x14ac:dyDescent="0.2">
      <c r="F1850" s="605"/>
      <c r="G1850" s="605"/>
      <c r="H1850" s="605"/>
      <c r="I1850" s="605"/>
      <c r="J1850" s="605"/>
      <c r="K1850" s="605"/>
      <c r="L1850" s="605"/>
      <c r="M1850" s="605"/>
      <c r="N1850" s="605"/>
      <c r="O1850" s="605"/>
      <c r="P1850" s="605"/>
      <c r="Q1850" s="605"/>
    </row>
    <row r="1851" spans="6:17" x14ac:dyDescent="0.2">
      <c r="F1851" s="605"/>
      <c r="G1851" s="605"/>
      <c r="H1851" s="605"/>
      <c r="I1851" s="605"/>
      <c r="J1851" s="605"/>
      <c r="K1851" s="605"/>
      <c r="L1851" s="605"/>
      <c r="M1851" s="605"/>
      <c r="N1851" s="605"/>
      <c r="O1851" s="605"/>
      <c r="P1851" s="605"/>
      <c r="Q1851" s="605"/>
    </row>
    <row r="1852" spans="6:17" x14ac:dyDescent="0.2">
      <c r="F1852" s="605"/>
      <c r="G1852" s="605"/>
      <c r="H1852" s="605"/>
      <c r="I1852" s="605"/>
      <c r="J1852" s="605"/>
      <c r="K1852" s="605"/>
      <c r="L1852" s="605"/>
      <c r="M1852" s="605"/>
      <c r="N1852" s="605"/>
      <c r="O1852" s="605"/>
      <c r="P1852" s="605"/>
      <c r="Q1852" s="605"/>
    </row>
    <row r="1853" spans="6:17" x14ac:dyDescent="0.2">
      <c r="F1853" s="605"/>
      <c r="G1853" s="605"/>
      <c r="H1853" s="605"/>
      <c r="I1853" s="605"/>
      <c r="J1853" s="605"/>
      <c r="K1853" s="605"/>
      <c r="L1853" s="605"/>
      <c r="M1853" s="605"/>
      <c r="N1853" s="605"/>
      <c r="O1853" s="605"/>
      <c r="P1853" s="605"/>
      <c r="Q1853" s="605"/>
    </row>
    <row r="1854" spans="6:17" x14ac:dyDescent="0.2">
      <c r="F1854" s="605"/>
      <c r="G1854" s="605"/>
      <c r="H1854" s="605"/>
      <c r="I1854" s="605"/>
      <c r="J1854" s="605"/>
      <c r="K1854" s="605"/>
      <c r="L1854" s="605"/>
      <c r="M1854" s="605"/>
      <c r="N1854" s="605"/>
      <c r="O1854" s="605"/>
      <c r="P1854" s="605"/>
      <c r="Q1854" s="605"/>
    </row>
    <row r="1855" spans="6:17" x14ac:dyDescent="0.2">
      <c r="F1855" s="605"/>
      <c r="G1855" s="605"/>
      <c r="H1855" s="605"/>
      <c r="I1855" s="605"/>
      <c r="J1855" s="605"/>
      <c r="K1855" s="605"/>
      <c r="L1855" s="605"/>
      <c r="M1855" s="605"/>
      <c r="N1855" s="605"/>
      <c r="O1855" s="605"/>
      <c r="P1855" s="605"/>
      <c r="Q1855" s="605"/>
    </row>
    <row r="1856" spans="6:17" x14ac:dyDescent="0.2">
      <c r="F1856" s="605"/>
      <c r="G1856" s="605"/>
      <c r="H1856" s="605"/>
      <c r="I1856" s="605"/>
      <c r="J1856" s="605"/>
      <c r="K1856" s="605"/>
      <c r="L1856" s="605"/>
      <c r="M1856" s="605"/>
      <c r="N1856" s="605"/>
      <c r="O1856" s="605"/>
      <c r="P1856" s="605"/>
      <c r="Q1856" s="605"/>
    </row>
    <row r="1857" spans="6:17" x14ac:dyDescent="0.2">
      <c r="F1857" s="605"/>
      <c r="G1857" s="605"/>
      <c r="H1857" s="605"/>
      <c r="I1857" s="605"/>
      <c r="J1857" s="605"/>
      <c r="K1857" s="605"/>
      <c r="L1857" s="605"/>
      <c r="M1857" s="605"/>
      <c r="N1857" s="605"/>
      <c r="O1857" s="605"/>
      <c r="P1857" s="605"/>
      <c r="Q1857" s="605"/>
    </row>
    <row r="1858" spans="6:17" x14ac:dyDescent="0.2">
      <c r="F1858" s="605"/>
      <c r="G1858" s="605"/>
      <c r="H1858" s="605"/>
      <c r="I1858" s="605"/>
      <c r="J1858" s="605"/>
      <c r="K1858" s="605"/>
      <c r="L1858" s="605"/>
      <c r="M1858" s="605"/>
      <c r="N1858" s="605"/>
      <c r="O1858" s="605"/>
      <c r="P1858" s="605"/>
      <c r="Q1858" s="605"/>
    </row>
    <row r="1859" spans="6:17" x14ac:dyDescent="0.2">
      <c r="F1859" s="605"/>
      <c r="G1859" s="605"/>
      <c r="H1859" s="605"/>
      <c r="I1859" s="605"/>
      <c r="J1859" s="605"/>
      <c r="K1859" s="605"/>
      <c r="L1859" s="605"/>
      <c r="M1859" s="605"/>
      <c r="N1859" s="605"/>
      <c r="O1859" s="605"/>
      <c r="P1859" s="605"/>
      <c r="Q1859" s="605"/>
    </row>
    <row r="1860" spans="6:17" x14ac:dyDescent="0.2">
      <c r="F1860" s="605"/>
      <c r="G1860" s="605"/>
      <c r="H1860" s="605"/>
      <c r="I1860" s="605"/>
      <c r="J1860" s="605"/>
      <c r="K1860" s="605"/>
      <c r="L1860" s="605"/>
      <c r="M1860" s="605"/>
      <c r="N1860" s="605"/>
      <c r="O1860" s="605"/>
      <c r="P1860" s="605"/>
      <c r="Q1860" s="605"/>
    </row>
    <row r="1861" spans="6:17" x14ac:dyDescent="0.2">
      <c r="F1861" s="605"/>
      <c r="G1861" s="605"/>
      <c r="H1861" s="605"/>
      <c r="I1861" s="605"/>
      <c r="J1861" s="605"/>
      <c r="K1861" s="605"/>
      <c r="L1861" s="605"/>
      <c r="M1861" s="605"/>
      <c r="N1861" s="605"/>
      <c r="O1861" s="605"/>
      <c r="P1861" s="605"/>
      <c r="Q1861" s="605"/>
    </row>
    <row r="1862" spans="6:17" x14ac:dyDescent="0.2">
      <c r="F1862" s="605"/>
      <c r="G1862" s="605"/>
      <c r="H1862" s="605"/>
      <c r="I1862" s="605"/>
      <c r="J1862" s="605"/>
      <c r="K1862" s="605"/>
      <c r="L1862" s="605"/>
      <c r="M1862" s="605"/>
      <c r="N1862" s="605"/>
      <c r="O1862" s="605"/>
      <c r="P1862" s="605"/>
      <c r="Q1862" s="605"/>
    </row>
    <row r="1863" spans="6:17" x14ac:dyDescent="0.2">
      <c r="F1863" s="605"/>
      <c r="G1863" s="605"/>
      <c r="H1863" s="605"/>
      <c r="I1863" s="605"/>
      <c r="J1863" s="605"/>
      <c r="K1863" s="605"/>
      <c r="L1863" s="605"/>
      <c r="M1863" s="605"/>
      <c r="N1863" s="605"/>
      <c r="O1863" s="605"/>
      <c r="P1863" s="605"/>
      <c r="Q1863" s="605"/>
    </row>
    <row r="1864" spans="6:17" x14ac:dyDescent="0.2">
      <c r="F1864" s="605"/>
      <c r="G1864" s="605"/>
      <c r="H1864" s="605"/>
      <c r="I1864" s="605"/>
      <c r="J1864" s="605"/>
      <c r="K1864" s="605"/>
      <c r="L1864" s="605"/>
      <c r="M1864" s="605"/>
      <c r="N1864" s="605"/>
      <c r="O1864" s="605"/>
      <c r="P1864" s="605"/>
      <c r="Q1864" s="605"/>
    </row>
    <row r="1865" spans="6:17" x14ac:dyDescent="0.2">
      <c r="F1865" s="605"/>
      <c r="G1865" s="605"/>
      <c r="H1865" s="605"/>
      <c r="I1865" s="605"/>
      <c r="J1865" s="605"/>
      <c r="K1865" s="605"/>
      <c r="L1865" s="605"/>
      <c r="M1865" s="605"/>
      <c r="N1865" s="605"/>
      <c r="O1865" s="605"/>
      <c r="P1865" s="605"/>
      <c r="Q1865" s="605"/>
    </row>
    <row r="1866" spans="6:17" x14ac:dyDescent="0.2">
      <c r="F1866" s="605"/>
      <c r="G1866" s="605"/>
      <c r="H1866" s="605"/>
      <c r="I1866" s="605"/>
      <c r="J1866" s="605"/>
      <c r="K1866" s="605"/>
      <c r="L1866" s="605"/>
      <c r="M1866" s="605"/>
      <c r="N1866" s="605"/>
      <c r="O1866" s="605"/>
      <c r="P1866" s="605"/>
      <c r="Q1866" s="605"/>
    </row>
    <row r="1867" spans="6:17" x14ac:dyDescent="0.2">
      <c r="F1867" s="605"/>
      <c r="G1867" s="605"/>
      <c r="H1867" s="605"/>
      <c r="I1867" s="605"/>
      <c r="J1867" s="605"/>
      <c r="K1867" s="605"/>
      <c r="L1867" s="605"/>
      <c r="M1867" s="605"/>
      <c r="N1867" s="605"/>
      <c r="O1867" s="605"/>
      <c r="P1867" s="605"/>
      <c r="Q1867" s="605"/>
    </row>
    <row r="1868" spans="6:17" x14ac:dyDescent="0.2">
      <c r="F1868" s="605"/>
      <c r="G1868" s="605"/>
      <c r="H1868" s="605"/>
      <c r="I1868" s="605"/>
      <c r="J1868" s="605"/>
      <c r="K1868" s="605"/>
      <c r="L1868" s="605"/>
      <c r="M1868" s="605"/>
      <c r="N1868" s="605"/>
      <c r="O1868" s="605"/>
      <c r="P1868" s="605"/>
      <c r="Q1868" s="605"/>
    </row>
    <row r="1869" spans="6:17" x14ac:dyDescent="0.2">
      <c r="F1869" s="605"/>
      <c r="G1869" s="605"/>
      <c r="H1869" s="605"/>
      <c r="I1869" s="605"/>
      <c r="J1869" s="605"/>
      <c r="K1869" s="605"/>
      <c r="L1869" s="605"/>
      <c r="M1869" s="605"/>
      <c r="N1869" s="605"/>
      <c r="O1869" s="605"/>
      <c r="P1869" s="605"/>
      <c r="Q1869" s="605"/>
    </row>
    <row r="1870" spans="6:17" x14ac:dyDescent="0.2">
      <c r="F1870" s="605"/>
      <c r="G1870" s="605"/>
      <c r="H1870" s="605"/>
      <c r="I1870" s="605"/>
      <c r="J1870" s="605"/>
      <c r="K1870" s="605"/>
      <c r="L1870" s="605"/>
      <c r="M1870" s="605"/>
      <c r="N1870" s="605"/>
      <c r="O1870" s="605"/>
      <c r="P1870" s="605"/>
      <c r="Q1870" s="605"/>
    </row>
    <row r="1871" spans="6:17" x14ac:dyDescent="0.2">
      <c r="F1871" s="605"/>
      <c r="G1871" s="605"/>
      <c r="H1871" s="605"/>
      <c r="I1871" s="605"/>
      <c r="J1871" s="605"/>
      <c r="K1871" s="605"/>
      <c r="L1871" s="605"/>
      <c r="M1871" s="605"/>
      <c r="N1871" s="605"/>
      <c r="O1871" s="605"/>
      <c r="P1871" s="605"/>
      <c r="Q1871" s="605"/>
    </row>
    <row r="1872" spans="6:17" x14ac:dyDescent="0.2">
      <c r="F1872" s="605"/>
      <c r="G1872" s="605"/>
      <c r="H1872" s="605"/>
      <c r="I1872" s="605"/>
      <c r="J1872" s="605"/>
      <c r="K1872" s="605"/>
      <c r="L1872" s="605"/>
      <c r="M1872" s="605"/>
      <c r="N1872" s="605"/>
      <c r="O1872" s="605"/>
      <c r="P1872" s="605"/>
      <c r="Q1872" s="605"/>
    </row>
    <row r="1873" spans="6:17" x14ac:dyDescent="0.2">
      <c r="F1873" s="605"/>
      <c r="G1873" s="605"/>
      <c r="H1873" s="605"/>
      <c r="I1873" s="605"/>
      <c r="J1873" s="605"/>
      <c r="K1873" s="605"/>
      <c r="L1873" s="605"/>
      <c r="M1873" s="605"/>
      <c r="N1873" s="605"/>
      <c r="O1873" s="605"/>
      <c r="P1873" s="605"/>
      <c r="Q1873" s="605"/>
    </row>
    <row r="1874" spans="6:17" x14ac:dyDescent="0.2">
      <c r="F1874" s="605"/>
      <c r="G1874" s="605"/>
      <c r="H1874" s="605"/>
      <c r="I1874" s="605"/>
      <c r="J1874" s="605"/>
      <c r="K1874" s="605"/>
      <c r="L1874" s="605"/>
      <c r="M1874" s="605"/>
      <c r="N1874" s="605"/>
      <c r="O1874" s="605"/>
      <c r="P1874" s="605"/>
      <c r="Q1874" s="605"/>
    </row>
    <row r="1875" spans="6:17" x14ac:dyDescent="0.2">
      <c r="F1875" s="605"/>
      <c r="G1875" s="605"/>
      <c r="H1875" s="605"/>
      <c r="I1875" s="605"/>
      <c r="J1875" s="605"/>
      <c r="K1875" s="605"/>
      <c r="L1875" s="605"/>
      <c r="M1875" s="605"/>
      <c r="N1875" s="605"/>
      <c r="O1875" s="605"/>
      <c r="P1875" s="605"/>
      <c r="Q1875" s="605"/>
    </row>
    <row r="1876" spans="6:17" x14ac:dyDescent="0.2">
      <c r="F1876" s="605"/>
      <c r="G1876" s="605"/>
      <c r="H1876" s="605"/>
      <c r="I1876" s="605"/>
      <c r="J1876" s="605"/>
      <c r="K1876" s="605"/>
      <c r="L1876" s="605"/>
      <c r="M1876" s="605"/>
      <c r="N1876" s="605"/>
      <c r="O1876" s="605"/>
      <c r="P1876" s="605"/>
      <c r="Q1876" s="605"/>
    </row>
    <row r="1877" spans="6:17" x14ac:dyDescent="0.2">
      <c r="F1877" s="605"/>
      <c r="G1877" s="605"/>
      <c r="H1877" s="605"/>
      <c r="I1877" s="605"/>
      <c r="J1877" s="605"/>
      <c r="K1877" s="605"/>
      <c r="L1877" s="605"/>
      <c r="M1877" s="605"/>
      <c r="N1877" s="605"/>
      <c r="O1877" s="605"/>
      <c r="P1877" s="605"/>
      <c r="Q1877" s="605"/>
    </row>
    <row r="1878" spans="6:17" x14ac:dyDescent="0.2">
      <c r="F1878" s="605"/>
      <c r="G1878" s="605"/>
      <c r="H1878" s="605"/>
      <c r="I1878" s="605"/>
      <c r="J1878" s="605"/>
      <c r="K1878" s="605"/>
      <c r="L1878" s="605"/>
      <c r="M1878" s="605"/>
      <c r="N1878" s="605"/>
      <c r="O1878" s="605"/>
      <c r="P1878" s="605"/>
      <c r="Q1878" s="605"/>
    </row>
    <row r="1879" spans="6:17" x14ac:dyDescent="0.2">
      <c r="F1879" s="605"/>
      <c r="G1879" s="605"/>
      <c r="H1879" s="605"/>
      <c r="I1879" s="605"/>
      <c r="J1879" s="605"/>
      <c r="K1879" s="605"/>
      <c r="L1879" s="605"/>
      <c r="M1879" s="605"/>
      <c r="N1879" s="605"/>
      <c r="O1879" s="605"/>
      <c r="P1879" s="605"/>
      <c r="Q1879" s="605"/>
    </row>
    <row r="1880" spans="6:17" x14ac:dyDescent="0.2">
      <c r="F1880" s="605"/>
      <c r="G1880" s="605"/>
      <c r="H1880" s="605"/>
      <c r="I1880" s="605"/>
      <c r="J1880" s="605"/>
      <c r="K1880" s="605"/>
      <c r="L1880" s="605"/>
      <c r="M1880" s="605"/>
      <c r="N1880" s="605"/>
      <c r="O1880" s="605"/>
      <c r="P1880" s="605"/>
      <c r="Q1880" s="605"/>
    </row>
    <row r="1881" spans="6:17" x14ac:dyDescent="0.2">
      <c r="F1881" s="605"/>
      <c r="G1881" s="605"/>
      <c r="H1881" s="605"/>
      <c r="I1881" s="605"/>
      <c r="J1881" s="605"/>
      <c r="K1881" s="605"/>
      <c r="L1881" s="605"/>
      <c r="M1881" s="605"/>
      <c r="N1881" s="605"/>
      <c r="O1881" s="605"/>
      <c r="P1881" s="605"/>
      <c r="Q1881" s="605"/>
    </row>
    <row r="1882" spans="6:17" x14ac:dyDescent="0.2">
      <c r="F1882" s="605"/>
      <c r="G1882" s="605"/>
      <c r="H1882" s="605"/>
      <c r="I1882" s="605"/>
      <c r="J1882" s="605"/>
      <c r="K1882" s="605"/>
      <c r="L1882" s="605"/>
      <c r="M1882" s="605"/>
      <c r="N1882" s="605"/>
      <c r="O1882" s="605"/>
      <c r="P1882" s="605"/>
      <c r="Q1882" s="605"/>
    </row>
    <row r="1883" spans="6:17" x14ac:dyDescent="0.2">
      <c r="F1883" s="605"/>
      <c r="G1883" s="605"/>
      <c r="H1883" s="605"/>
      <c r="I1883" s="605"/>
      <c r="J1883" s="605"/>
      <c r="K1883" s="605"/>
      <c r="L1883" s="605"/>
      <c r="M1883" s="605"/>
      <c r="N1883" s="605"/>
      <c r="O1883" s="605"/>
      <c r="P1883" s="605"/>
      <c r="Q1883" s="605"/>
    </row>
    <row r="1884" spans="6:17" x14ac:dyDescent="0.2">
      <c r="F1884" s="605"/>
      <c r="G1884" s="605"/>
      <c r="H1884" s="605"/>
      <c r="I1884" s="605"/>
      <c r="J1884" s="605"/>
      <c r="K1884" s="605"/>
      <c r="L1884" s="605"/>
      <c r="M1884" s="605"/>
      <c r="N1884" s="605"/>
      <c r="O1884" s="605"/>
      <c r="P1884" s="605"/>
      <c r="Q1884" s="605"/>
    </row>
    <row r="1885" spans="6:17" x14ac:dyDescent="0.2">
      <c r="F1885" s="605"/>
      <c r="G1885" s="605"/>
      <c r="H1885" s="605"/>
      <c r="I1885" s="605"/>
      <c r="J1885" s="605"/>
      <c r="K1885" s="605"/>
      <c r="L1885" s="605"/>
      <c r="M1885" s="605"/>
      <c r="N1885" s="605"/>
      <c r="O1885" s="605"/>
      <c r="P1885" s="605"/>
      <c r="Q1885" s="605"/>
    </row>
    <row r="1886" spans="6:17" x14ac:dyDescent="0.2">
      <c r="F1886" s="605"/>
      <c r="G1886" s="605"/>
      <c r="H1886" s="605"/>
      <c r="I1886" s="605"/>
      <c r="J1886" s="605"/>
      <c r="K1886" s="605"/>
      <c r="L1886" s="605"/>
      <c r="M1886" s="605"/>
      <c r="N1886" s="605"/>
      <c r="O1886" s="605"/>
      <c r="P1886" s="605"/>
      <c r="Q1886" s="605"/>
    </row>
    <row r="1887" spans="6:17" x14ac:dyDescent="0.2">
      <c r="F1887" s="605"/>
      <c r="G1887" s="605"/>
      <c r="H1887" s="605"/>
      <c r="I1887" s="605"/>
      <c r="J1887" s="605"/>
      <c r="K1887" s="605"/>
      <c r="L1887" s="605"/>
      <c r="M1887" s="605"/>
      <c r="N1887" s="605"/>
      <c r="O1887" s="605"/>
      <c r="P1887" s="605"/>
      <c r="Q1887" s="605"/>
    </row>
    <row r="1888" spans="6:17" x14ac:dyDescent="0.2">
      <c r="F1888" s="605"/>
      <c r="G1888" s="605"/>
      <c r="H1888" s="605"/>
      <c r="I1888" s="605"/>
      <c r="J1888" s="605"/>
      <c r="K1888" s="605"/>
      <c r="L1888" s="605"/>
      <c r="M1888" s="605"/>
      <c r="N1888" s="605"/>
      <c r="O1888" s="605"/>
      <c r="P1888" s="605"/>
      <c r="Q1888" s="605"/>
    </row>
    <row r="1889" spans="6:17" x14ac:dyDescent="0.2">
      <c r="F1889" s="605"/>
      <c r="G1889" s="605"/>
      <c r="H1889" s="605"/>
      <c r="I1889" s="605"/>
      <c r="J1889" s="605"/>
      <c r="K1889" s="605"/>
      <c r="L1889" s="605"/>
      <c r="M1889" s="605"/>
      <c r="N1889" s="605"/>
      <c r="O1889" s="605"/>
      <c r="P1889" s="605"/>
      <c r="Q1889" s="605"/>
    </row>
    <row r="1890" spans="6:17" x14ac:dyDescent="0.2">
      <c r="F1890" s="605"/>
      <c r="G1890" s="605"/>
      <c r="H1890" s="605"/>
      <c r="I1890" s="605"/>
      <c r="J1890" s="605"/>
      <c r="K1890" s="605"/>
      <c r="L1890" s="605"/>
      <c r="M1890" s="605"/>
      <c r="N1890" s="605"/>
      <c r="O1890" s="605"/>
      <c r="P1890" s="605"/>
      <c r="Q1890" s="605"/>
    </row>
    <row r="1891" spans="6:17" x14ac:dyDescent="0.2">
      <c r="F1891" s="605"/>
      <c r="G1891" s="605"/>
      <c r="H1891" s="605"/>
      <c r="I1891" s="605"/>
      <c r="J1891" s="605"/>
      <c r="K1891" s="605"/>
      <c r="L1891" s="605"/>
      <c r="M1891" s="605"/>
      <c r="N1891" s="605"/>
      <c r="O1891" s="605"/>
      <c r="P1891" s="605"/>
      <c r="Q1891" s="605"/>
    </row>
    <row r="1892" spans="6:17" x14ac:dyDescent="0.2"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</row>
    <row r="1893" spans="6:17" x14ac:dyDescent="0.2">
      <c r="F1893" s="605"/>
      <c r="G1893" s="605"/>
      <c r="H1893" s="605"/>
      <c r="I1893" s="605"/>
      <c r="J1893" s="605"/>
      <c r="K1893" s="605"/>
      <c r="L1893" s="605"/>
      <c r="M1893" s="605"/>
      <c r="N1893" s="605"/>
      <c r="O1893" s="605"/>
      <c r="P1893" s="605"/>
      <c r="Q1893" s="605"/>
    </row>
    <row r="1894" spans="6:17" x14ac:dyDescent="0.2">
      <c r="F1894" s="605"/>
      <c r="G1894" s="605"/>
      <c r="H1894" s="605"/>
      <c r="I1894" s="605"/>
      <c r="J1894" s="605"/>
      <c r="K1894" s="605"/>
      <c r="L1894" s="605"/>
      <c r="M1894" s="605"/>
      <c r="N1894" s="605"/>
      <c r="O1894" s="605"/>
      <c r="P1894" s="605"/>
      <c r="Q1894" s="605"/>
    </row>
    <row r="1895" spans="6:17" x14ac:dyDescent="0.2">
      <c r="F1895" s="605"/>
      <c r="G1895" s="605"/>
      <c r="H1895" s="605"/>
      <c r="I1895" s="605"/>
      <c r="J1895" s="605"/>
      <c r="K1895" s="605"/>
      <c r="L1895" s="605"/>
      <c r="M1895" s="605"/>
      <c r="N1895" s="605"/>
      <c r="O1895" s="605"/>
      <c r="P1895" s="605"/>
      <c r="Q1895" s="605"/>
    </row>
    <row r="1896" spans="6:17" x14ac:dyDescent="0.2">
      <c r="F1896" s="605"/>
      <c r="G1896" s="605"/>
      <c r="H1896" s="605"/>
      <c r="I1896" s="605"/>
      <c r="J1896" s="605"/>
      <c r="K1896" s="605"/>
      <c r="L1896" s="605"/>
      <c r="M1896" s="605"/>
      <c r="N1896" s="605"/>
      <c r="O1896" s="605"/>
      <c r="P1896" s="605"/>
      <c r="Q1896" s="605"/>
    </row>
    <row r="1897" spans="6:17" x14ac:dyDescent="0.2">
      <c r="F1897" s="605"/>
      <c r="G1897" s="605"/>
      <c r="H1897" s="605"/>
      <c r="I1897" s="605"/>
      <c r="J1897" s="605"/>
      <c r="K1897" s="605"/>
      <c r="L1897" s="605"/>
      <c r="M1897" s="605"/>
      <c r="N1897" s="605"/>
      <c r="O1897" s="605"/>
      <c r="P1897" s="605"/>
      <c r="Q1897" s="605"/>
    </row>
    <row r="1898" spans="6:17" x14ac:dyDescent="0.2">
      <c r="F1898" s="605"/>
      <c r="G1898" s="605"/>
      <c r="H1898" s="605"/>
      <c r="I1898" s="605"/>
      <c r="J1898" s="605"/>
      <c r="K1898" s="605"/>
      <c r="L1898" s="605"/>
      <c r="M1898" s="605"/>
      <c r="N1898" s="605"/>
      <c r="O1898" s="605"/>
      <c r="P1898" s="605"/>
      <c r="Q1898" s="605"/>
    </row>
    <row r="1899" spans="6:17" x14ac:dyDescent="0.2">
      <c r="F1899" s="605"/>
      <c r="G1899" s="605"/>
      <c r="H1899" s="605"/>
      <c r="I1899" s="605"/>
      <c r="J1899" s="605"/>
      <c r="K1899" s="605"/>
      <c r="L1899" s="605"/>
      <c r="M1899" s="605"/>
      <c r="N1899" s="605"/>
      <c r="O1899" s="605"/>
      <c r="P1899" s="605"/>
      <c r="Q1899" s="605"/>
    </row>
    <row r="1900" spans="6:17" x14ac:dyDescent="0.2">
      <c r="F1900" s="605"/>
      <c r="G1900" s="605"/>
      <c r="H1900" s="605"/>
      <c r="I1900" s="605"/>
      <c r="J1900" s="605"/>
      <c r="K1900" s="605"/>
      <c r="L1900" s="605"/>
      <c r="M1900" s="605"/>
      <c r="N1900" s="605"/>
      <c r="O1900" s="605"/>
      <c r="P1900" s="605"/>
      <c r="Q1900" s="605"/>
    </row>
    <row r="1901" spans="6:17" x14ac:dyDescent="0.2">
      <c r="F1901" s="605"/>
      <c r="G1901" s="605"/>
      <c r="H1901" s="605"/>
      <c r="I1901" s="605"/>
      <c r="J1901" s="605"/>
      <c r="K1901" s="605"/>
      <c r="L1901" s="605"/>
      <c r="M1901" s="605"/>
      <c r="N1901" s="605"/>
      <c r="O1901" s="605"/>
      <c r="P1901" s="605"/>
      <c r="Q1901" s="605"/>
    </row>
    <row r="1902" spans="6:17" x14ac:dyDescent="0.2">
      <c r="F1902" s="605"/>
      <c r="G1902" s="605"/>
      <c r="H1902" s="605"/>
      <c r="I1902" s="605"/>
      <c r="J1902" s="605"/>
      <c r="K1902" s="605"/>
      <c r="L1902" s="605"/>
      <c r="M1902" s="605"/>
      <c r="N1902" s="605"/>
      <c r="O1902" s="605"/>
      <c r="P1902" s="605"/>
      <c r="Q1902" s="605"/>
    </row>
    <row r="1903" spans="6:17" x14ac:dyDescent="0.2">
      <c r="F1903" s="605"/>
      <c r="G1903" s="605"/>
      <c r="H1903" s="605"/>
      <c r="I1903" s="605"/>
      <c r="J1903" s="605"/>
      <c r="K1903" s="605"/>
      <c r="L1903" s="605"/>
      <c r="M1903" s="605"/>
      <c r="N1903" s="605"/>
      <c r="O1903" s="605"/>
      <c r="P1903" s="605"/>
      <c r="Q1903" s="605"/>
    </row>
    <row r="1904" spans="6:17" x14ac:dyDescent="0.2">
      <c r="F1904" s="605"/>
      <c r="G1904" s="605"/>
      <c r="H1904" s="605"/>
      <c r="I1904" s="605"/>
      <c r="J1904" s="605"/>
      <c r="K1904" s="605"/>
      <c r="L1904" s="605"/>
      <c r="M1904" s="605"/>
      <c r="N1904" s="605"/>
      <c r="O1904" s="605"/>
      <c r="P1904" s="605"/>
      <c r="Q1904" s="605"/>
    </row>
    <row r="1905" spans="6:17" x14ac:dyDescent="0.2">
      <c r="F1905" s="605"/>
      <c r="G1905" s="605"/>
      <c r="H1905" s="605"/>
      <c r="I1905" s="605"/>
      <c r="J1905" s="605"/>
      <c r="K1905" s="605"/>
      <c r="L1905" s="605"/>
      <c r="M1905" s="605"/>
      <c r="N1905" s="605"/>
      <c r="O1905" s="605"/>
      <c r="P1905" s="605"/>
      <c r="Q1905" s="605"/>
    </row>
    <row r="1906" spans="6:17" x14ac:dyDescent="0.2">
      <c r="F1906" s="605"/>
      <c r="G1906" s="605"/>
      <c r="H1906" s="605"/>
      <c r="I1906" s="605"/>
      <c r="J1906" s="605"/>
      <c r="K1906" s="605"/>
      <c r="L1906" s="605"/>
      <c r="M1906" s="605"/>
      <c r="N1906" s="605"/>
      <c r="O1906" s="605"/>
      <c r="P1906" s="605"/>
      <c r="Q1906" s="605"/>
    </row>
    <row r="1907" spans="6:17" x14ac:dyDescent="0.2">
      <c r="F1907" s="605"/>
      <c r="G1907" s="605"/>
      <c r="H1907" s="605"/>
      <c r="I1907" s="605"/>
      <c r="J1907" s="605"/>
      <c r="K1907" s="605"/>
      <c r="L1907" s="605"/>
      <c r="M1907" s="605"/>
      <c r="N1907" s="605"/>
      <c r="O1907" s="605"/>
      <c r="P1907" s="605"/>
      <c r="Q1907" s="605"/>
    </row>
    <row r="1908" spans="6:17" x14ac:dyDescent="0.2">
      <c r="F1908" s="605"/>
      <c r="G1908" s="605"/>
      <c r="H1908" s="605"/>
      <c r="I1908" s="605"/>
      <c r="J1908" s="605"/>
      <c r="K1908" s="605"/>
      <c r="L1908" s="605"/>
      <c r="M1908" s="605"/>
      <c r="N1908" s="605"/>
      <c r="O1908" s="605"/>
      <c r="P1908" s="605"/>
      <c r="Q1908" s="605"/>
    </row>
    <row r="1909" spans="6:17" x14ac:dyDescent="0.2">
      <c r="F1909" s="605"/>
      <c r="G1909" s="605"/>
      <c r="H1909" s="605"/>
      <c r="I1909" s="605"/>
      <c r="J1909" s="605"/>
      <c r="K1909" s="605"/>
      <c r="L1909" s="605"/>
      <c r="M1909" s="605"/>
      <c r="N1909" s="605"/>
      <c r="O1909" s="605"/>
      <c r="P1909" s="605"/>
      <c r="Q1909" s="605"/>
    </row>
    <row r="1910" spans="6:17" x14ac:dyDescent="0.2">
      <c r="F1910" s="605"/>
      <c r="G1910" s="605"/>
      <c r="H1910" s="605"/>
      <c r="I1910" s="605"/>
      <c r="J1910" s="605"/>
      <c r="K1910" s="605"/>
      <c r="L1910" s="605"/>
      <c r="M1910" s="605"/>
      <c r="N1910" s="605"/>
      <c r="O1910" s="605"/>
      <c r="P1910" s="605"/>
      <c r="Q1910" s="605"/>
    </row>
    <row r="1911" spans="6:17" x14ac:dyDescent="0.2">
      <c r="F1911" s="605"/>
      <c r="G1911" s="605"/>
      <c r="H1911" s="605"/>
      <c r="I1911" s="605"/>
      <c r="J1911" s="605"/>
      <c r="K1911" s="605"/>
      <c r="L1911" s="605"/>
      <c r="M1911" s="605"/>
      <c r="N1911" s="605"/>
      <c r="O1911" s="605"/>
      <c r="P1911" s="605"/>
      <c r="Q1911" s="605"/>
    </row>
    <row r="1912" spans="6:17" x14ac:dyDescent="0.2">
      <c r="F1912" s="605"/>
      <c r="G1912" s="605"/>
      <c r="H1912" s="605"/>
      <c r="I1912" s="605"/>
      <c r="J1912" s="605"/>
      <c r="K1912" s="605"/>
      <c r="L1912" s="605"/>
      <c r="M1912" s="605"/>
      <c r="N1912" s="605"/>
      <c r="O1912" s="605"/>
      <c r="P1912" s="605"/>
      <c r="Q1912" s="605"/>
    </row>
    <row r="1913" spans="6:17" x14ac:dyDescent="0.2">
      <c r="F1913" s="605"/>
      <c r="G1913" s="605"/>
      <c r="H1913" s="605"/>
      <c r="I1913" s="605"/>
      <c r="J1913" s="605"/>
      <c r="K1913" s="605"/>
      <c r="L1913" s="605"/>
      <c r="M1913" s="605"/>
      <c r="N1913" s="605"/>
      <c r="O1913" s="605"/>
      <c r="P1913" s="605"/>
      <c r="Q1913" s="605"/>
    </row>
    <row r="1914" spans="6:17" x14ac:dyDescent="0.2">
      <c r="F1914" s="605"/>
      <c r="G1914" s="605"/>
      <c r="H1914" s="605"/>
      <c r="I1914" s="605"/>
      <c r="J1914" s="605"/>
      <c r="K1914" s="605"/>
      <c r="L1914" s="605"/>
      <c r="M1914" s="605"/>
      <c r="N1914" s="605"/>
      <c r="O1914" s="605"/>
      <c r="P1914" s="605"/>
      <c r="Q1914" s="605"/>
    </row>
    <row r="1915" spans="6:17" x14ac:dyDescent="0.2">
      <c r="F1915" s="605"/>
      <c r="G1915" s="605"/>
      <c r="H1915" s="605"/>
      <c r="I1915" s="605"/>
      <c r="J1915" s="605"/>
      <c r="K1915" s="605"/>
      <c r="L1915" s="605"/>
      <c r="M1915" s="605"/>
      <c r="N1915" s="605"/>
      <c r="O1915" s="605"/>
      <c r="P1915" s="605"/>
      <c r="Q1915" s="605"/>
    </row>
    <row r="1916" spans="6:17" x14ac:dyDescent="0.2">
      <c r="F1916" s="605"/>
      <c r="G1916" s="605"/>
      <c r="H1916" s="605"/>
      <c r="I1916" s="605"/>
      <c r="J1916" s="605"/>
      <c r="K1916" s="605"/>
      <c r="L1916" s="605"/>
      <c r="M1916" s="605"/>
      <c r="N1916" s="605"/>
      <c r="O1916" s="605"/>
      <c r="P1916" s="605"/>
      <c r="Q1916" s="605"/>
    </row>
    <row r="1917" spans="6:17" x14ac:dyDescent="0.2">
      <c r="F1917" s="605"/>
      <c r="G1917" s="605"/>
      <c r="H1917" s="605"/>
      <c r="I1917" s="605"/>
      <c r="J1917" s="605"/>
      <c r="K1917" s="605"/>
      <c r="L1917" s="605"/>
      <c r="M1917" s="605"/>
      <c r="N1917" s="605"/>
      <c r="O1917" s="605"/>
      <c r="P1917" s="605"/>
      <c r="Q1917" s="605"/>
    </row>
    <row r="1918" spans="6:17" x14ac:dyDescent="0.2">
      <c r="F1918" s="605"/>
      <c r="G1918" s="605"/>
      <c r="H1918" s="605"/>
      <c r="I1918" s="605"/>
      <c r="J1918" s="605"/>
      <c r="K1918" s="605"/>
      <c r="L1918" s="605"/>
      <c r="M1918" s="605"/>
      <c r="N1918" s="605"/>
      <c r="O1918" s="605"/>
      <c r="P1918" s="605"/>
      <c r="Q1918" s="605"/>
    </row>
    <row r="1919" spans="6:17" x14ac:dyDescent="0.2">
      <c r="F1919" s="605"/>
      <c r="G1919" s="605"/>
      <c r="H1919" s="605"/>
      <c r="I1919" s="605"/>
      <c r="J1919" s="605"/>
      <c r="K1919" s="605"/>
      <c r="L1919" s="605"/>
      <c r="M1919" s="605"/>
      <c r="N1919" s="605"/>
      <c r="O1919" s="605"/>
      <c r="P1919" s="605"/>
      <c r="Q1919" s="605"/>
    </row>
    <row r="1920" spans="6:17" x14ac:dyDescent="0.2">
      <c r="F1920" s="605"/>
      <c r="G1920" s="605"/>
      <c r="H1920" s="605"/>
      <c r="I1920" s="605"/>
      <c r="J1920" s="605"/>
      <c r="K1920" s="605"/>
      <c r="L1920" s="605"/>
      <c r="M1920" s="605"/>
      <c r="N1920" s="605"/>
      <c r="O1920" s="605"/>
      <c r="P1920" s="605"/>
      <c r="Q1920" s="605"/>
    </row>
    <row r="1921" spans="6:17" x14ac:dyDescent="0.2">
      <c r="F1921" s="605"/>
      <c r="G1921" s="605"/>
      <c r="H1921" s="605"/>
      <c r="I1921" s="605"/>
      <c r="J1921" s="605"/>
      <c r="K1921" s="605"/>
      <c r="L1921" s="605"/>
      <c r="M1921" s="605"/>
      <c r="N1921" s="605"/>
      <c r="O1921" s="605"/>
      <c r="P1921" s="605"/>
      <c r="Q1921" s="605"/>
    </row>
    <row r="1922" spans="6:17" x14ac:dyDescent="0.2">
      <c r="F1922" s="605"/>
      <c r="G1922" s="605"/>
      <c r="H1922" s="605"/>
      <c r="I1922" s="605"/>
      <c r="J1922" s="605"/>
      <c r="K1922" s="605"/>
      <c r="L1922" s="605"/>
      <c r="M1922" s="605"/>
      <c r="N1922" s="605"/>
      <c r="O1922" s="605"/>
      <c r="P1922" s="605"/>
      <c r="Q1922" s="605"/>
    </row>
    <row r="1923" spans="6:17" x14ac:dyDescent="0.2">
      <c r="F1923" s="605"/>
      <c r="G1923" s="605"/>
      <c r="H1923" s="605"/>
      <c r="I1923" s="605"/>
      <c r="J1923" s="605"/>
      <c r="K1923" s="605"/>
      <c r="L1923" s="605"/>
      <c r="M1923" s="605"/>
      <c r="N1923" s="605"/>
      <c r="O1923" s="605"/>
      <c r="P1923" s="605"/>
      <c r="Q1923" s="605"/>
    </row>
    <row r="1924" spans="6:17" x14ac:dyDescent="0.2">
      <c r="F1924" s="605"/>
      <c r="G1924" s="605"/>
      <c r="H1924" s="605"/>
      <c r="I1924" s="605"/>
      <c r="J1924" s="605"/>
      <c r="K1924" s="605"/>
      <c r="L1924" s="605"/>
      <c r="M1924" s="605"/>
      <c r="N1924" s="605"/>
      <c r="O1924" s="605"/>
      <c r="P1924" s="605"/>
      <c r="Q1924" s="605"/>
    </row>
    <row r="1925" spans="6:17" x14ac:dyDescent="0.2">
      <c r="F1925" s="605"/>
      <c r="G1925" s="605"/>
      <c r="H1925" s="605"/>
      <c r="I1925" s="605"/>
      <c r="J1925" s="605"/>
      <c r="K1925" s="605"/>
      <c r="L1925" s="605"/>
      <c r="M1925" s="605"/>
      <c r="N1925" s="605"/>
      <c r="O1925" s="605"/>
      <c r="P1925" s="605"/>
      <c r="Q1925" s="605"/>
    </row>
    <row r="1926" spans="6:17" x14ac:dyDescent="0.2">
      <c r="F1926" s="605"/>
      <c r="G1926" s="605"/>
      <c r="H1926" s="605"/>
      <c r="I1926" s="605"/>
      <c r="J1926" s="605"/>
      <c r="K1926" s="605"/>
      <c r="L1926" s="605"/>
      <c r="M1926" s="605"/>
      <c r="N1926" s="605"/>
      <c r="O1926" s="605"/>
      <c r="P1926" s="605"/>
      <c r="Q1926" s="605"/>
    </row>
    <row r="1927" spans="6:17" x14ac:dyDescent="0.2">
      <c r="F1927" s="605"/>
      <c r="G1927" s="605"/>
      <c r="H1927" s="605"/>
      <c r="I1927" s="605"/>
      <c r="J1927" s="605"/>
      <c r="K1927" s="605"/>
      <c r="L1927" s="605"/>
      <c r="M1927" s="605"/>
      <c r="N1927" s="605"/>
      <c r="O1927" s="605"/>
      <c r="P1927" s="605"/>
      <c r="Q1927" s="605"/>
    </row>
    <row r="1928" spans="6:17" x14ac:dyDescent="0.2">
      <c r="F1928" s="605"/>
      <c r="G1928" s="605"/>
      <c r="H1928" s="605"/>
      <c r="I1928" s="605"/>
      <c r="J1928" s="605"/>
      <c r="K1928" s="605"/>
      <c r="L1928" s="605"/>
      <c r="M1928" s="605"/>
      <c r="N1928" s="605"/>
      <c r="O1928" s="605"/>
      <c r="P1928" s="605"/>
      <c r="Q1928" s="605"/>
    </row>
    <row r="1929" spans="6:17" x14ac:dyDescent="0.2">
      <c r="F1929" s="605"/>
      <c r="G1929" s="605"/>
      <c r="H1929" s="605"/>
      <c r="I1929" s="605"/>
      <c r="J1929" s="605"/>
      <c r="K1929" s="605"/>
      <c r="L1929" s="605"/>
      <c r="M1929" s="605"/>
      <c r="N1929" s="605"/>
      <c r="O1929" s="605"/>
      <c r="P1929" s="605"/>
      <c r="Q1929" s="605"/>
    </row>
    <row r="1930" spans="6:17" x14ac:dyDescent="0.2">
      <c r="F1930" s="605"/>
      <c r="G1930" s="605"/>
      <c r="H1930" s="605"/>
      <c r="I1930" s="605"/>
      <c r="J1930" s="605"/>
      <c r="K1930" s="605"/>
      <c r="L1930" s="605"/>
      <c r="M1930" s="605"/>
      <c r="N1930" s="605"/>
      <c r="O1930" s="605"/>
      <c r="P1930" s="605"/>
      <c r="Q1930" s="605"/>
    </row>
    <row r="1931" spans="6:17" x14ac:dyDescent="0.2">
      <c r="F1931" s="605"/>
      <c r="G1931" s="605"/>
      <c r="H1931" s="605"/>
      <c r="I1931" s="605"/>
      <c r="J1931" s="605"/>
      <c r="K1931" s="605"/>
      <c r="L1931" s="605"/>
      <c r="M1931" s="605"/>
      <c r="N1931" s="605"/>
      <c r="O1931" s="605"/>
      <c r="P1931" s="605"/>
      <c r="Q1931" s="605"/>
    </row>
    <row r="1932" spans="6:17" x14ac:dyDescent="0.2">
      <c r="F1932" s="605"/>
      <c r="G1932" s="605"/>
      <c r="H1932" s="605"/>
      <c r="I1932" s="605"/>
      <c r="J1932" s="605"/>
      <c r="K1932" s="605"/>
      <c r="L1932" s="605"/>
      <c r="M1932" s="605"/>
      <c r="N1932" s="605"/>
      <c r="O1932" s="605"/>
      <c r="P1932" s="605"/>
      <c r="Q1932" s="605"/>
    </row>
    <row r="1933" spans="6:17" x14ac:dyDescent="0.2">
      <c r="F1933" s="605"/>
      <c r="G1933" s="605"/>
      <c r="H1933" s="605"/>
      <c r="I1933" s="605"/>
      <c r="J1933" s="605"/>
      <c r="K1933" s="605"/>
      <c r="L1933" s="605"/>
      <c r="M1933" s="605"/>
      <c r="N1933" s="605"/>
      <c r="O1933" s="605"/>
      <c r="P1933" s="605"/>
      <c r="Q1933" s="605"/>
    </row>
    <row r="1934" spans="6:17" x14ac:dyDescent="0.2">
      <c r="F1934" s="605"/>
      <c r="G1934" s="605"/>
      <c r="H1934" s="605"/>
      <c r="I1934" s="605"/>
      <c r="J1934" s="605"/>
      <c r="K1934" s="605"/>
      <c r="L1934" s="605"/>
      <c r="M1934" s="605"/>
      <c r="N1934" s="605"/>
      <c r="O1934" s="605"/>
      <c r="P1934" s="605"/>
      <c r="Q1934" s="605"/>
    </row>
    <row r="1935" spans="6:17" x14ac:dyDescent="0.2">
      <c r="F1935" s="605"/>
      <c r="G1935" s="605"/>
      <c r="H1935" s="605"/>
      <c r="I1935" s="605"/>
      <c r="J1935" s="605"/>
      <c r="K1935" s="605"/>
      <c r="L1935" s="605"/>
      <c r="M1935" s="605"/>
      <c r="N1935" s="605"/>
      <c r="O1935" s="605"/>
      <c r="P1935" s="605"/>
      <c r="Q1935" s="605"/>
    </row>
    <row r="1936" spans="6:17" x14ac:dyDescent="0.2">
      <c r="F1936" s="605"/>
      <c r="G1936" s="605"/>
      <c r="H1936" s="605"/>
      <c r="I1936" s="605"/>
      <c r="J1936" s="605"/>
      <c r="K1936" s="605"/>
      <c r="L1936" s="605"/>
      <c r="M1936" s="605"/>
      <c r="N1936" s="605"/>
      <c r="O1936" s="605"/>
      <c r="P1936" s="605"/>
      <c r="Q1936" s="605"/>
    </row>
    <row r="1937" spans="6:17" x14ac:dyDescent="0.2">
      <c r="F1937" s="605"/>
      <c r="G1937" s="605"/>
      <c r="H1937" s="605"/>
      <c r="I1937" s="605"/>
      <c r="J1937" s="605"/>
      <c r="K1937" s="605"/>
      <c r="L1937" s="605"/>
      <c r="M1937" s="605"/>
      <c r="N1937" s="605"/>
      <c r="O1937" s="605"/>
      <c r="P1937" s="605"/>
      <c r="Q1937" s="605"/>
    </row>
    <row r="1938" spans="6:17" x14ac:dyDescent="0.2">
      <c r="F1938" s="605"/>
      <c r="G1938" s="605"/>
      <c r="H1938" s="605"/>
      <c r="I1938" s="605"/>
      <c r="J1938" s="605"/>
      <c r="K1938" s="605"/>
      <c r="L1938" s="605"/>
      <c r="M1938" s="605"/>
      <c r="N1938" s="605"/>
      <c r="O1938" s="605"/>
      <c r="P1938" s="605"/>
      <c r="Q1938" s="605"/>
    </row>
    <row r="1939" spans="6:17" x14ac:dyDescent="0.2">
      <c r="F1939" s="605"/>
      <c r="G1939" s="605"/>
      <c r="H1939" s="605"/>
      <c r="I1939" s="605"/>
      <c r="J1939" s="605"/>
      <c r="K1939" s="605"/>
      <c r="L1939" s="605"/>
      <c r="M1939" s="605"/>
      <c r="N1939" s="605"/>
      <c r="O1939" s="605"/>
      <c r="P1939" s="605"/>
      <c r="Q1939" s="605"/>
    </row>
    <row r="1940" spans="6:17" x14ac:dyDescent="0.2">
      <c r="F1940" s="605"/>
      <c r="G1940" s="605"/>
      <c r="H1940" s="605"/>
      <c r="I1940" s="605"/>
      <c r="J1940" s="605"/>
      <c r="K1940" s="605"/>
      <c r="L1940" s="605"/>
      <c r="M1940" s="605"/>
      <c r="N1940" s="605"/>
      <c r="O1940" s="605"/>
      <c r="P1940" s="605"/>
      <c r="Q1940" s="605"/>
    </row>
    <row r="1941" spans="6:17" x14ac:dyDescent="0.2">
      <c r="F1941" s="605"/>
      <c r="G1941" s="605"/>
      <c r="H1941" s="605"/>
      <c r="I1941" s="605"/>
      <c r="J1941" s="605"/>
      <c r="K1941" s="605"/>
      <c r="L1941" s="605"/>
      <c r="M1941" s="605"/>
      <c r="N1941" s="605"/>
      <c r="O1941" s="605"/>
      <c r="P1941" s="605"/>
      <c r="Q1941" s="605"/>
    </row>
    <row r="1942" spans="6:17" x14ac:dyDescent="0.2">
      <c r="F1942" s="605"/>
      <c r="G1942" s="605"/>
      <c r="H1942" s="605"/>
      <c r="I1942" s="605"/>
      <c r="J1942" s="605"/>
      <c r="K1942" s="605"/>
      <c r="L1942" s="605"/>
      <c r="M1942" s="605"/>
      <c r="N1942" s="605"/>
      <c r="O1942" s="605"/>
      <c r="P1942" s="605"/>
      <c r="Q1942" s="605"/>
    </row>
    <row r="1943" spans="6:17" x14ac:dyDescent="0.2">
      <c r="F1943" s="605"/>
      <c r="G1943" s="605"/>
      <c r="H1943" s="605"/>
      <c r="I1943" s="605"/>
      <c r="J1943" s="605"/>
      <c r="K1943" s="605"/>
      <c r="L1943" s="605"/>
      <c r="M1943" s="605"/>
      <c r="N1943" s="605"/>
      <c r="O1943" s="605"/>
      <c r="P1943" s="605"/>
      <c r="Q1943" s="605"/>
    </row>
    <row r="1944" spans="6:17" x14ac:dyDescent="0.2">
      <c r="F1944" s="605"/>
      <c r="G1944" s="605"/>
      <c r="H1944" s="605"/>
      <c r="I1944" s="605"/>
      <c r="J1944" s="605"/>
      <c r="K1944" s="605"/>
      <c r="L1944" s="605"/>
      <c r="M1944" s="605"/>
      <c r="N1944" s="605"/>
      <c r="O1944" s="605"/>
      <c r="P1944" s="605"/>
      <c r="Q1944" s="605"/>
    </row>
    <row r="1945" spans="6:17" x14ac:dyDescent="0.2">
      <c r="F1945" s="605"/>
      <c r="G1945" s="605"/>
      <c r="H1945" s="605"/>
      <c r="I1945" s="605"/>
      <c r="J1945" s="605"/>
      <c r="K1945" s="605"/>
      <c r="L1945" s="605"/>
      <c r="M1945" s="605"/>
      <c r="N1945" s="605"/>
      <c r="O1945" s="605"/>
      <c r="P1945" s="605"/>
      <c r="Q1945" s="605"/>
    </row>
    <row r="1946" spans="6:17" x14ac:dyDescent="0.2">
      <c r="F1946" s="605"/>
      <c r="G1946" s="605"/>
      <c r="H1946" s="605"/>
      <c r="I1946" s="605"/>
      <c r="J1946" s="605"/>
      <c r="K1946" s="605"/>
      <c r="L1946" s="605"/>
      <c r="M1946" s="605"/>
      <c r="N1946" s="605"/>
      <c r="O1946" s="605"/>
      <c r="P1946" s="605"/>
      <c r="Q1946" s="605"/>
    </row>
    <row r="1947" spans="6:17" x14ac:dyDescent="0.2">
      <c r="F1947" s="605"/>
      <c r="G1947" s="605"/>
      <c r="H1947" s="605"/>
      <c r="I1947" s="605"/>
      <c r="J1947" s="605"/>
      <c r="K1947" s="605"/>
      <c r="L1947" s="605"/>
      <c r="M1947" s="605"/>
      <c r="N1947" s="605"/>
      <c r="O1947" s="605"/>
      <c r="P1947" s="605"/>
      <c r="Q1947" s="605"/>
    </row>
    <row r="1948" spans="6:17" x14ac:dyDescent="0.2">
      <c r="F1948" s="605"/>
      <c r="G1948" s="605"/>
      <c r="H1948" s="605"/>
      <c r="I1948" s="605"/>
      <c r="J1948" s="605"/>
      <c r="K1948" s="605"/>
      <c r="L1948" s="605"/>
      <c r="M1948" s="605"/>
      <c r="N1948" s="605"/>
      <c r="O1948" s="605"/>
      <c r="P1948" s="605"/>
      <c r="Q1948" s="605"/>
    </row>
    <row r="1949" spans="6:17" x14ac:dyDescent="0.2">
      <c r="F1949" s="605"/>
      <c r="G1949" s="605"/>
      <c r="H1949" s="605"/>
      <c r="I1949" s="605"/>
      <c r="J1949" s="605"/>
      <c r="K1949" s="605"/>
      <c r="L1949" s="605"/>
      <c r="M1949" s="605"/>
      <c r="N1949" s="605"/>
      <c r="O1949" s="605"/>
      <c r="P1949" s="605"/>
      <c r="Q1949" s="605"/>
    </row>
    <row r="1950" spans="6:17" x14ac:dyDescent="0.2">
      <c r="F1950" s="605"/>
      <c r="G1950" s="605"/>
      <c r="H1950" s="605"/>
      <c r="I1950" s="605"/>
      <c r="J1950" s="605"/>
      <c r="K1950" s="605"/>
      <c r="L1950" s="605"/>
      <c r="M1950" s="605"/>
      <c r="N1950" s="605"/>
      <c r="O1950" s="605"/>
      <c r="P1950" s="605"/>
      <c r="Q1950" s="605"/>
    </row>
    <row r="1951" spans="6:17" x14ac:dyDescent="0.2"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</row>
    <row r="1952" spans="6:17" x14ac:dyDescent="0.2">
      <c r="F1952" s="605"/>
      <c r="G1952" s="605"/>
      <c r="H1952" s="605"/>
      <c r="I1952" s="605"/>
      <c r="J1952" s="605"/>
      <c r="K1952" s="605"/>
      <c r="L1952" s="605"/>
      <c r="M1952" s="605"/>
      <c r="N1952" s="605"/>
      <c r="O1952" s="605"/>
      <c r="P1952" s="605"/>
      <c r="Q1952" s="605"/>
    </row>
    <row r="1953" spans="6:17" x14ac:dyDescent="0.2">
      <c r="F1953" s="605"/>
      <c r="G1953" s="605"/>
      <c r="H1953" s="605"/>
      <c r="I1953" s="605"/>
      <c r="J1953" s="605"/>
      <c r="K1953" s="605"/>
      <c r="L1953" s="605"/>
      <c r="M1953" s="605"/>
      <c r="N1953" s="605"/>
      <c r="O1953" s="605"/>
      <c r="P1953" s="605"/>
      <c r="Q1953" s="605"/>
    </row>
    <row r="1954" spans="6:17" x14ac:dyDescent="0.2">
      <c r="F1954" s="605"/>
      <c r="G1954" s="605"/>
      <c r="H1954" s="605"/>
      <c r="I1954" s="605"/>
      <c r="J1954" s="605"/>
      <c r="K1954" s="605"/>
      <c r="L1954" s="605"/>
      <c r="M1954" s="605"/>
      <c r="N1954" s="605"/>
      <c r="O1954" s="605"/>
      <c r="P1954" s="605"/>
      <c r="Q1954" s="605"/>
    </row>
    <row r="1955" spans="6:17" x14ac:dyDescent="0.2">
      <c r="F1955" s="605"/>
      <c r="G1955" s="605"/>
      <c r="H1955" s="605"/>
      <c r="I1955" s="605"/>
      <c r="J1955" s="605"/>
      <c r="K1955" s="605"/>
      <c r="L1955" s="605"/>
      <c r="M1955" s="605"/>
      <c r="N1955" s="605"/>
      <c r="O1955" s="605"/>
      <c r="P1955" s="605"/>
      <c r="Q1955" s="605"/>
    </row>
    <row r="1956" spans="6:17" x14ac:dyDescent="0.2">
      <c r="F1956" s="605"/>
      <c r="G1956" s="605"/>
      <c r="H1956" s="605"/>
      <c r="I1956" s="605"/>
      <c r="J1956" s="605"/>
      <c r="K1956" s="605"/>
      <c r="L1956" s="605"/>
      <c r="M1956" s="605"/>
      <c r="N1956" s="605"/>
      <c r="O1956" s="605"/>
      <c r="P1956" s="605"/>
      <c r="Q1956" s="605"/>
    </row>
    <row r="1957" spans="6:17" x14ac:dyDescent="0.2">
      <c r="F1957" s="605"/>
      <c r="G1957" s="605"/>
      <c r="H1957" s="605"/>
      <c r="I1957" s="605"/>
      <c r="J1957" s="605"/>
      <c r="K1957" s="605"/>
      <c r="L1957" s="605"/>
      <c r="M1957" s="605"/>
      <c r="N1957" s="605"/>
      <c r="O1957" s="605"/>
      <c r="P1957" s="605"/>
      <c r="Q1957" s="605"/>
    </row>
    <row r="1958" spans="6:17" x14ac:dyDescent="0.2">
      <c r="F1958" s="605"/>
      <c r="G1958" s="605"/>
      <c r="H1958" s="605"/>
      <c r="I1958" s="605"/>
      <c r="J1958" s="605"/>
      <c r="K1958" s="605"/>
      <c r="L1958" s="605"/>
      <c r="M1958" s="605"/>
      <c r="N1958" s="605"/>
      <c r="O1958" s="605"/>
      <c r="P1958" s="605"/>
      <c r="Q1958" s="605"/>
    </row>
    <row r="1959" spans="6:17" x14ac:dyDescent="0.2">
      <c r="F1959" s="605"/>
      <c r="G1959" s="605"/>
      <c r="H1959" s="605"/>
      <c r="I1959" s="605"/>
      <c r="J1959" s="605"/>
      <c r="K1959" s="605"/>
      <c r="L1959" s="605"/>
      <c r="M1959" s="605"/>
      <c r="N1959" s="605"/>
      <c r="O1959" s="605"/>
      <c r="P1959" s="605"/>
      <c r="Q1959" s="605"/>
    </row>
    <row r="1960" spans="6:17" x14ac:dyDescent="0.2">
      <c r="F1960" s="605"/>
      <c r="G1960" s="605"/>
      <c r="H1960" s="605"/>
      <c r="I1960" s="605"/>
      <c r="J1960" s="605"/>
      <c r="K1960" s="605"/>
      <c r="L1960" s="605"/>
      <c r="M1960" s="605"/>
      <c r="N1960" s="605"/>
      <c r="O1960" s="605"/>
      <c r="P1960" s="605"/>
      <c r="Q1960" s="605"/>
    </row>
    <row r="1961" spans="6:17" x14ac:dyDescent="0.2">
      <c r="F1961" s="605"/>
      <c r="G1961" s="605"/>
      <c r="H1961" s="605"/>
      <c r="I1961" s="605"/>
      <c r="J1961" s="605"/>
      <c r="K1961" s="605"/>
      <c r="L1961" s="605"/>
      <c r="M1961" s="605"/>
      <c r="N1961" s="605"/>
      <c r="O1961" s="605"/>
      <c r="P1961" s="605"/>
      <c r="Q1961" s="605"/>
    </row>
    <row r="1962" spans="6:17" x14ac:dyDescent="0.2">
      <c r="F1962" s="605"/>
      <c r="G1962" s="605"/>
      <c r="H1962" s="605"/>
      <c r="I1962" s="605"/>
      <c r="J1962" s="605"/>
      <c r="K1962" s="605"/>
      <c r="L1962" s="605"/>
      <c r="M1962" s="605"/>
      <c r="N1962" s="605"/>
      <c r="O1962" s="605"/>
      <c r="P1962" s="605"/>
      <c r="Q1962" s="605"/>
    </row>
    <row r="1963" spans="6:17" x14ac:dyDescent="0.2">
      <c r="F1963" s="605"/>
      <c r="G1963" s="605"/>
      <c r="H1963" s="605"/>
      <c r="I1963" s="605"/>
      <c r="J1963" s="605"/>
      <c r="K1963" s="605"/>
      <c r="L1963" s="605"/>
      <c r="M1963" s="605"/>
      <c r="N1963" s="605"/>
      <c r="O1963" s="605"/>
      <c r="P1963" s="605"/>
      <c r="Q1963" s="605"/>
    </row>
    <row r="1964" spans="6:17" x14ac:dyDescent="0.2">
      <c r="F1964" s="605"/>
      <c r="G1964" s="605"/>
      <c r="H1964" s="605"/>
      <c r="I1964" s="605"/>
      <c r="J1964" s="605"/>
      <c r="K1964" s="605"/>
      <c r="L1964" s="605"/>
      <c r="M1964" s="605"/>
      <c r="N1964" s="605"/>
      <c r="O1964" s="605"/>
      <c r="P1964" s="605"/>
      <c r="Q1964" s="605"/>
    </row>
    <row r="1965" spans="6:17" x14ac:dyDescent="0.2">
      <c r="F1965" s="605"/>
      <c r="G1965" s="605"/>
      <c r="H1965" s="605"/>
      <c r="I1965" s="605"/>
      <c r="J1965" s="605"/>
      <c r="K1965" s="605"/>
      <c r="L1965" s="605"/>
      <c r="M1965" s="605"/>
      <c r="N1965" s="605"/>
      <c r="O1965" s="605"/>
      <c r="P1965" s="605"/>
      <c r="Q1965" s="605"/>
    </row>
    <row r="1966" spans="6:17" x14ac:dyDescent="0.2">
      <c r="F1966" s="605"/>
      <c r="G1966" s="605"/>
      <c r="H1966" s="605"/>
      <c r="I1966" s="605"/>
      <c r="J1966" s="605"/>
      <c r="K1966" s="605"/>
      <c r="L1966" s="605"/>
      <c r="M1966" s="605"/>
      <c r="N1966" s="605"/>
      <c r="O1966" s="605"/>
      <c r="P1966" s="605"/>
      <c r="Q1966" s="605"/>
    </row>
    <row r="1967" spans="6:17" x14ac:dyDescent="0.2">
      <c r="F1967" s="605"/>
      <c r="G1967" s="605"/>
      <c r="H1967" s="605"/>
      <c r="I1967" s="605"/>
      <c r="J1967" s="605"/>
      <c r="K1967" s="605"/>
      <c r="L1967" s="605"/>
      <c r="M1967" s="605"/>
      <c r="N1967" s="605"/>
      <c r="O1967" s="605"/>
      <c r="P1967" s="605"/>
      <c r="Q1967" s="605"/>
    </row>
    <row r="1968" spans="6:17" x14ac:dyDescent="0.2">
      <c r="F1968" s="605"/>
      <c r="G1968" s="605"/>
      <c r="H1968" s="605"/>
      <c r="I1968" s="605"/>
      <c r="J1968" s="605"/>
      <c r="K1968" s="605"/>
      <c r="L1968" s="605"/>
      <c r="M1968" s="605"/>
      <c r="N1968" s="605"/>
      <c r="O1968" s="605"/>
      <c r="P1968" s="605"/>
      <c r="Q1968" s="605"/>
    </row>
    <row r="1969" spans="6:17" x14ac:dyDescent="0.2">
      <c r="F1969" s="605"/>
      <c r="G1969" s="605"/>
      <c r="H1969" s="605"/>
      <c r="I1969" s="605"/>
      <c r="J1969" s="605"/>
      <c r="K1969" s="605"/>
      <c r="L1969" s="605"/>
      <c r="M1969" s="605"/>
      <c r="N1969" s="605"/>
      <c r="O1969" s="605"/>
      <c r="P1969" s="605"/>
      <c r="Q1969" s="605"/>
    </row>
    <row r="1970" spans="6:17" x14ac:dyDescent="0.2">
      <c r="F1970" s="605"/>
      <c r="G1970" s="605"/>
      <c r="H1970" s="605"/>
      <c r="I1970" s="605"/>
      <c r="J1970" s="605"/>
      <c r="K1970" s="605"/>
      <c r="L1970" s="605"/>
      <c r="M1970" s="605"/>
      <c r="N1970" s="605"/>
      <c r="O1970" s="605"/>
      <c r="P1970" s="605"/>
      <c r="Q1970" s="605"/>
    </row>
    <row r="1971" spans="6:17" x14ac:dyDescent="0.2">
      <c r="F1971" s="605"/>
      <c r="G1971" s="605"/>
      <c r="H1971" s="605"/>
      <c r="I1971" s="605"/>
      <c r="J1971" s="605"/>
      <c r="K1971" s="605"/>
      <c r="L1971" s="605"/>
      <c r="M1971" s="605"/>
      <c r="N1971" s="605"/>
      <c r="O1971" s="605"/>
      <c r="P1971" s="605"/>
      <c r="Q1971" s="605"/>
    </row>
    <row r="1972" spans="6:17" x14ac:dyDescent="0.2">
      <c r="F1972" s="605"/>
      <c r="G1972" s="605"/>
      <c r="H1972" s="605"/>
      <c r="I1972" s="605"/>
      <c r="J1972" s="605"/>
      <c r="K1972" s="605"/>
      <c r="L1972" s="605"/>
      <c r="M1972" s="605"/>
      <c r="N1972" s="605"/>
      <c r="O1972" s="605"/>
      <c r="P1972" s="605"/>
      <c r="Q1972" s="605"/>
    </row>
    <row r="1973" spans="6:17" x14ac:dyDescent="0.2">
      <c r="F1973" s="605"/>
      <c r="G1973" s="605"/>
      <c r="H1973" s="605"/>
      <c r="I1973" s="605"/>
      <c r="J1973" s="605"/>
      <c r="K1973" s="605"/>
      <c r="L1973" s="605"/>
      <c r="M1973" s="605"/>
      <c r="N1973" s="605"/>
      <c r="O1973" s="605"/>
      <c r="P1973" s="605"/>
      <c r="Q1973" s="605"/>
    </row>
    <row r="1974" spans="6:17" x14ac:dyDescent="0.2">
      <c r="F1974" s="605"/>
      <c r="G1974" s="605"/>
      <c r="H1974" s="605"/>
      <c r="I1974" s="605"/>
      <c r="J1974" s="605"/>
      <c r="K1974" s="605"/>
      <c r="L1974" s="605"/>
      <c r="M1974" s="605"/>
      <c r="N1974" s="605"/>
      <c r="O1974" s="605"/>
      <c r="P1974" s="605"/>
      <c r="Q1974" s="605"/>
    </row>
    <row r="1975" spans="6:17" x14ac:dyDescent="0.2">
      <c r="F1975" s="605"/>
      <c r="G1975" s="605"/>
      <c r="H1975" s="605"/>
      <c r="I1975" s="605"/>
      <c r="J1975" s="605"/>
      <c r="K1975" s="605"/>
      <c r="L1975" s="605"/>
      <c r="M1975" s="605"/>
      <c r="N1975" s="605"/>
      <c r="O1975" s="605"/>
      <c r="P1975" s="605"/>
      <c r="Q1975" s="605"/>
    </row>
    <row r="1976" spans="6:17" x14ac:dyDescent="0.2">
      <c r="F1976" s="605"/>
      <c r="G1976" s="605"/>
      <c r="H1976" s="605"/>
      <c r="I1976" s="605"/>
      <c r="J1976" s="605"/>
      <c r="K1976" s="605"/>
      <c r="L1976" s="605"/>
      <c r="M1976" s="605"/>
      <c r="N1976" s="605"/>
      <c r="O1976" s="605"/>
      <c r="P1976" s="605"/>
      <c r="Q1976" s="605"/>
    </row>
    <row r="1977" spans="6:17" x14ac:dyDescent="0.2">
      <c r="F1977" s="605"/>
      <c r="G1977" s="605"/>
      <c r="H1977" s="605"/>
      <c r="I1977" s="605"/>
      <c r="J1977" s="605"/>
      <c r="K1977" s="605"/>
      <c r="L1977" s="605"/>
      <c r="M1977" s="605"/>
      <c r="N1977" s="605"/>
      <c r="O1977" s="605"/>
      <c r="P1977" s="605"/>
      <c r="Q1977" s="605"/>
    </row>
    <row r="1978" spans="6:17" x14ac:dyDescent="0.2">
      <c r="F1978" s="605"/>
      <c r="G1978" s="605"/>
      <c r="H1978" s="605"/>
      <c r="I1978" s="605"/>
      <c r="J1978" s="605"/>
      <c r="K1978" s="605"/>
      <c r="L1978" s="605"/>
      <c r="M1978" s="605"/>
      <c r="N1978" s="605"/>
      <c r="O1978" s="605"/>
      <c r="P1978" s="605"/>
      <c r="Q1978" s="605"/>
    </row>
    <row r="1979" spans="6:17" x14ac:dyDescent="0.2">
      <c r="F1979" s="605"/>
      <c r="G1979" s="605"/>
      <c r="H1979" s="605"/>
      <c r="I1979" s="605"/>
      <c r="J1979" s="605"/>
      <c r="K1979" s="605"/>
      <c r="L1979" s="605"/>
      <c r="M1979" s="605"/>
      <c r="N1979" s="605"/>
      <c r="O1979" s="605"/>
      <c r="P1979" s="605"/>
      <c r="Q1979" s="605"/>
    </row>
    <row r="1980" spans="6:17" x14ac:dyDescent="0.2">
      <c r="F1980" s="605"/>
      <c r="G1980" s="605"/>
      <c r="H1980" s="605"/>
      <c r="I1980" s="605"/>
      <c r="J1980" s="605"/>
      <c r="K1980" s="605"/>
      <c r="L1980" s="605"/>
      <c r="M1980" s="605"/>
      <c r="N1980" s="605"/>
      <c r="O1980" s="605"/>
      <c r="P1980" s="605"/>
      <c r="Q1980" s="605"/>
    </row>
    <row r="1981" spans="6:17" x14ac:dyDescent="0.2">
      <c r="F1981" s="605"/>
      <c r="G1981" s="605"/>
      <c r="H1981" s="605"/>
      <c r="I1981" s="605"/>
      <c r="J1981" s="605"/>
      <c r="K1981" s="605"/>
      <c r="L1981" s="605"/>
      <c r="M1981" s="605"/>
      <c r="N1981" s="605"/>
      <c r="O1981" s="605"/>
      <c r="P1981" s="605"/>
      <c r="Q1981" s="605"/>
    </row>
    <row r="1982" spans="6:17" x14ac:dyDescent="0.2">
      <c r="F1982" s="605"/>
      <c r="G1982" s="605"/>
      <c r="H1982" s="605"/>
      <c r="I1982" s="605"/>
      <c r="J1982" s="605"/>
      <c r="K1982" s="605"/>
      <c r="L1982" s="605"/>
      <c r="M1982" s="605"/>
      <c r="N1982" s="605"/>
      <c r="O1982" s="605"/>
      <c r="P1982" s="605"/>
      <c r="Q1982" s="605"/>
    </row>
    <row r="1983" spans="6:17" x14ac:dyDescent="0.2">
      <c r="F1983" s="605"/>
      <c r="G1983" s="605"/>
      <c r="H1983" s="605"/>
      <c r="I1983" s="605"/>
      <c r="J1983" s="605"/>
      <c r="K1983" s="605"/>
      <c r="L1983" s="605"/>
      <c r="M1983" s="605"/>
      <c r="N1983" s="605"/>
      <c r="O1983" s="605"/>
      <c r="P1983" s="605"/>
      <c r="Q1983" s="605"/>
    </row>
    <row r="1984" spans="6:17" x14ac:dyDescent="0.2">
      <c r="F1984" s="605"/>
      <c r="G1984" s="605"/>
      <c r="H1984" s="605"/>
      <c r="I1984" s="605"/>
      <c r="J1984" s="605"/>
      <c r="K1984" s="605"/>
      <c r="L1984" s="605"/>
      <c r="M1984" s="605"/>
      <c r="N1984" s="605"/>
      <c r="O1984" s="605"/>
      <c r="P1984" s="605"/>
      <c r="Q1984" s="605"/>
    </row>
    <row r="1985" spans="6:17" x14ac:dyDescent="0.2">
      <c r="F1985" s="605"/>
      <c r="G1985" s="605"/>
      <c r="H1985" s="605"/>
      <c r="I1985" s="605"/>
      <c r="J1985" s="605"/>
      <c r="K1985" s="605"/>
      <c r="L1985" s="605"/>
      <c r="M1985" s="605"/>
      <c r="N1985" s="605"/>
      <c r="O1985" s="605"/>
      <c r="P1985" s="605"/>
      <c r="Q1985" s="605"/>
    </row>
    <row r="1986" spans="6:17" x14ac:dyDescent="0.2">
      <c r="F1986" s="605"/>
      <c r="G1986" s="605"/>
      <c r="H1986" s="605"/>
      <c r="I1986" s="605"/>
      <c r="J1986" s="605"/>
      <c r="K1986" s="605"/>
      <c r="L1986" s="605"/>
      <c r="M1986" s="605"/>
      <c r="N1986" s="605"/>
      <c r="O1986" s="605"/>
      <c r="P1986" s="605"/>
      <c r="Q1986" s="605"/>
    </row>
    <row r="1987" spans="6:17" x14ac:dyDescent="0.2">
      <c r="F1987" s="605"/>
      <c r="G1987" s="605"/>
      <c r="H1987" s="605"/>
      <c r="I1987" s="605"/>
      <c r="J1987" s="605"/>
      <c r="K1987" s="605"/>
      <c r="L1987" s="605"/>
      <c r="M1987" s="605"/>
      <c r="N1987" s="605"/>
      <c r="O1987" s="605"/>
      <c r="P1987" s="605"/>
      <c r="Q1987" s="605"/>
    </row>
    <row r="1988" spans="6:17" x14ac:dyDescent="0.2">
      <c r="F1988" s="605"/>
      <c r="G1988" s="605"/>
      <c r="H1988" s="605"/>
      <c r="I1988" s="605"/>
      <c r="J1988" s="605"/>
      <c r="K1988" s="605"/>
      <c r="L1988" s="605"/>
      <c r="M1988" s="605"/>
      <c r="N1988" s="605"/>
      <c r="O1988" s="605"/>
      <c r="P1988" s="605"/>
      <c r="Q1988" s="605"/>
    </row>
    <row r="1989" spans="6:17" x14ac:dyDescent="0.2">
      <c r="F1989" s="605"/>
      <c r="G1989" s="605"/>
      <c r="H1989" s="605"/>
      <c r="I1989" s="605"/>
      <c r="J1989" s="605"/>
      <c r="K1989" s="605"/>
      <c r="L1989" s="605"/>
      <c r="M1989" s="605"/>
      <c r="N1989" s="605"/>
      <c r="O1989" s="605"/>
      <c r="P1989" s="605"/>
      <c r="Q1989" s="605"/>
    </row>
    <row r="1990" spans="6:17" x14ac:dyDescent="0.2">
      <c r="F1990" s="605"/>
      <c r="G1990" s="605"/>
      <c r="H1990" s="605"/>
      <c r="I1990" s="605"/>
      <c r="J1990" s="605"/>
      <c r="K1990" s="605"/>
      <c r="L1990" s="605"/>
      <c r="M1990" s="605"/>
      <c r="N1990" s="605"/>
      <c r="O1990" s="605"/>
      <c r="P1990" s="605"/>
      <c r="Q1990" s="605"/>
    </row>
    <row r="1991" spans="6:17" x14ac:dyDescent="0.2">
      <c r="F1991" s="605"/>
      <c r="G1991" s="605"/>
      <c r="H1991" s="605"/>
      <c r="I1991" s="605"/>
      <c r="J1991" s="605"/>
      <c r="K1991" s="605"/>
      <c r="L1991" s="605"/>
      <c r="M1991" s="605"/>
      <c r="N1991" s="605"/>
      <c r="O1991" s="605"/>
      <c r="P1991" s="605"/>
      <c r="Q1991" s="605"/>
    </row>
    <row r="1992" spans="6:17" x14ac:dyDescent="0.2">
      <c r="F1992" s="605"/>
      <c r="G1992" s="605"/>
      <c r="H1992" s="605"/>
      <c r="I1992" s="605"/>
      <c r="J1992" s="605"/>
      <c r="K1992" s="605"/>
      <c r="L1992" s="605"/>
      <c r="M1992" s="605"/>
      <c r="N1992" s="605"/>
      <c r="O1992" s="605"/>
      <c r="P1992" s="605"/>
      <c r="Q1992" s="605"/>
    </row>
    <row r="1993" spans="6:17" x14ac:dyDescent="0.2">
      <c r="F1993" s="605"/>
      <c r="G1993" s="605"/>
      <c r="H1993" s="605"/>
      <c r="I1993" s="605"/>
      <c r="J1993" s="605"/>
      <c r="K1993" s="605"/>
      <c r="L1993" s="605"/>
      <c r="M1993" s="605"/>
      <c r="N1993" s="605"/>
      <c r="O1993" s="605"/>
      <c r="P1993" s="605"/>
      <c r="Q1993" s="605"/>
    </row>
    <row r="1994" spans="6:17" x14ac:dyDescent="0.2">
      <c r="F1994" s="605"/>
      <c r="G1994" s="605"/>
      <c r="H1994" s="605"/>
      <c r="I1994" s="605"/>
      <c r="J1994" s="605"/>
      <c r="K1994" s="605"/>
      <c r="L1994" s="605"/>
      <c r="M1994" s="605"/>
      <c r="N1994" s="605"/>
      <c r="O1994" s="605"/>
      <c r="P1994" s="605"/>
      <c r="Q1994" s="605"/>
    </row>
    <row r="1995" spans="6:17" x14ac:dyDescent="0.2">
      <c r="F1995" s="605"/>
      <c r="G1995" s="605"/>
      <c r="H1995" s="605"/>
      <c r="I1995" s="605"/>
      <c r="J1995" s="605"/>
      <c r="K1995" s="605"/>
      <c r="L1995" s="605"/>
      <c r="M1995" s="605"/>
      <c r="N1995" s="605"/>
      <c r="O1995" s="605"/>
      <c r="P1995" s="605"/>
      <c r="Q1995" s="605"/>
    </row>
    <row r="1996" spans="6:17" x14ac:dyDescent="0.2">
      <c r="F1996" s="605"/>
      <c r="G1996" s="605"/>
      <c r="H1996" s="605"/>
      <c r="I1996" s="605"/>
      <c r="J1996" s="605"/>
      <c r="K1996" s="605"/>
      <c r="L1996" s="605"/>
      <c r="M1996" s="605"/>
      <c r="N1996" s="605"/>
      <c r="O1996" s="605"/>
      <c r="P1996" s="605"/>
      <c r="Q1996" s="605"/>
    </row>
    <row r="1997" spans="6:17" x14ac:dyDescent="0.2">
      <c r="F1997" s="605"/>
      <c r="G1997" s="605"/>
      <c r="H1997" s="605"/>
      <c r="I1997" s="605"/>
      <c r="J1997" s="605"/>
      <c r="K1997" s="605"/>
      <c r="L1997" s="605"/>
      <c r="M1997" s="605"/>
      <c r="N1997" s="605"/>
      <c r="O1997" s="605"/>
      <c r="P1997" s="605"/>
      <c r="Q1997" s="605"/>
    </row>
    <row r="1998" spans="6:17" x14ac:dyDescent="0.2">
      <c r="F1998" s="605"/>
      <c r="G1998" s="605"/>
      <c r="H1998" s="605"/>
      <c r="I1998" s="605"/>
      <c r="J1998" s="605"/>
      <c r="K1998" s="605"/>
      <c r="L1998" s="605"/>
      <c r="M1998" s="605"/>
      <c r="N1998" s="605"/>
      <c r="O1998" s="605"/>
      <c r="P1998" s="605"/>
      <c r="Q1998" s="605"/>
    </row>
    <row r="1999" spans="6:17" x14ac:dyDescent="0.2">
      <c r="F1999" s="605"/>
      <c r="G1999" s="605"/>
      <c r="H1999" s="605"/>
      <c r="I1999" s="605"/>
      <c r="J1999" s="605"/>
      <c r="K1999" s="605"/>
      <c r="L1999" s="605"/>
      <c r="M1999" s="605"/>
      <c r="N1999" s="605"/>
      <c r="O1999" s="605"/>
      <c r="P1999" s="605"/>
      <c r="Q1999" s="605"/>
    </row>
    <row r="2000" spans="6:17" x14ac:dyDescent="0.2">
      <c r="F2000" s="605"/>
      <c r="G2000" s="605"/>
      <c r="H2000" s="605"/>
      <c r="I2000" s="605"/>
      <c r="J2000" s="605"/>
      <c r="K2000" s="605"/>
      <c r="L2000" s="605"/>
      <c r="M2000" s="605"/>
      <c r="N2000" s="605"/>
      <c r="O2000" s="605"/>
      <c r="P2000" s="605"/>
      <c r="Q2000" s="605"/>
    </row>
    <row r="2001" spans="6:17" x14ac:dyDescent="0.2">
      <c r="F2001" s="605"/>
      <c r="G2001" s="605"/>
      <c r="H2001" s="605"/>
      <c r="I2001" s="605"/>
      <c r="J2001" s="605"/>
      <c r="K2001" s="605"/>
      <c r="L2001" s="605"/>
      <c r="M2001" s="605"/>
      <c r="N2001" s="605"/>
      <c r="O2001" s="605"/>
      <c r="P2001" s="605"/>
      <c r="Q2001" s="605"/>
    </row>
    <row r="2002" spans="6:17" x14ac:dyDescent="0.2">
      <c r="F2002" s="605"/>
      <c r="G2002" s="605"/>
      <c r="H2002" s="605"/>
      <c r="I2002" s="605"/>
      <c r="J2002" s="605"/>
      <c r="K2002" s="605"/>
      <c r="L2002" s="605"/>
      <c r="M2002" s="605"/>
      <c r="N2002" s="605"/>
      <c r="O2002" s="605"/>
      <c r="P2002" s="605"/>
      <c r="Q2002" s="605"/>
    </row>
    <row r="2003" spans="6:17" x14ac:dyDescent="0.2">
      <c r="F2003" s="605"/>
      <c r="G2003" s="605"/>
      <c r="H2003" s="605"/>
      <c r="I2003" s="605"/>
      <c r="J2003" s="605"/>
      <c r="K2003" s="605"/>
      <c r="L2003" s="605"/>
      <c r="M2003" s="605"/>
      <c r="N2003" s="605"/>
      <c r="O2003" s="605"/>
      <c r="P2003" s="605"/>
      <c r="Q2003" s="605"/>
    </row>
    <row r="2004" spans="6:17" x14ac:dyDescent="0.2">
      <c r="F2004" s="605"/>
      <c r="G2004" s="605"/>
      <c r="H2004" s="605"/>
      <c r="I2004" s="605"/>
      <c r="J2004" s="605"/>
      <c r="K2004" s="605"/>
      <c r="L2004" s="605"/>
      <c r="M2004" s="605"/>
      <c r="N2004" s="605"/>
      <c r="O2004" s="605"/>
      <c r="P2004" s="605"/>
      <c r="Q2004" s="605"/>
    </row>
    <row r="2005" spans="6:17" x14ac:dyDescent="0.2">
      <c r="F2005" s="605"/>
      <c r="G2005" s="605"/>
      <c r="H2005" s="605"/>
      <c r="I2005" s="605"/>
      <c r="J2005" s="605"/>
      <c r="K2005" s="605"/>
      <c r="L2005" s="605"/>
      <c r="M2005" s="605"/>
      <c r="N2005" s="605"/>
      <c r="O2005" s="605"/>
      <c r="P2005" s="605"/>
      <c r="Q2005" s="605"/>
    </row>
    <row r="2006" spans="6:17" x14ac:dyDescent="0.2">
      <c r="F2006" s="605"/>
      <c r="G2006" s="605"/>
      <c r="H2006" s="605"/>
      <c r="I2006" s="605"/>
      <c r="J2006" s="605"/>
      <c r="K2006" s="605"/>
      <c r="L2006" s="605"/>
      <c r="M2006" s="605"/>
      <c r="N2006" s="605"/>
      <c r="O2006" s="605"/>
      <c r="P2006" s="605"/>
      <c r="Q2006" s="605"/>
    </row>
    <row r="2007" spans="6:17" x14ac:dyDescent="0.2">
      <c r="F2007" s="605"/>
      <c r="G2007" s="605"/>
      <c r="H2007" s="605"/>
      <c r="I2007" s="605"/>
      <c r="J2007" s="605"/>
      <c r="K2007" s="605"/>
      <c r="L2007" s="605"/>
      <c r="M2007" s="605"/>
      <c r="N2007" s="605"/>
      <c r="O2007" s="605"/>
      <c r="P2007" s="605"/>
      <c r="Q2007" s="605"/>
    </row>
    <row r="2008" spans="6:17" x14ac:dyDescent="0.2">
      <c r="F2008" s="605"/>
      <c r="G2008" s="605"/>
      <c r="H2008" s="605"/>
      <c r="I2008" s="605"/>
      <c r="J2008" s="605"/>
      <c r="K2008" s="605"/>
      <c r="L2008" s="605"/>
      <c r="M2008" s="605"/>
      <c r="N2008" s="605"/>
      <c r="O2008" s="605"/>
      <c r="P2008" s="605"/>
      <c r="Q2008" s="605"/>
    </row>
    <row r="2009" spans="6:17" x14ac:dyDescent="0.2">
      <c r="F2009" s="605"/>
      <c r="G2009" s="605"/>
      <c r="H2009" s="605"/>
      <c r="I2009" s="605"/>
      <c r="J2009" s="605"/>
      <c r="K2009" s="605"/>
      <c r="L2009" s="605"/>
      <c r="M2009" s="605"/>
      <c r="N2009" s="605"/>
      <c r="O2009" s="605"/>
      <c r="P2009" s="605"/>
      <c r="Q2009" s="605"/>
    </row>
    <row r="2010" spans="6:17" x14ac:dyDescent="0.2"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</row>
    <row r="2011" spans="6:17" x14ac:dyDescent="0.2">
      <c r="F2011" s="605"/>
      <c r="G2011" s="605"/>
      <c r="H2011" s="605"/>
      <c r="I2011" s="605"/>
      <c r="J2011" s="605"/>
      <c r="K2011" s="605"/>
      <c r="L2011" s="605"/>
      <c r="M2011" s="605"/>
      <c r="N2011" s="605"/>
      <c r="O2011" s="605"/>
      <c r="P2011" s="605"/>
      <c r="Q2011" s="605"/>
    </row>
    <row r="2012" spans="6:17" x14ac:dyDescent="0.2">
      <c r="F2012" s="605"/>
      <c r="G2012" s="605"/>
      <c r="H2012" s="605"/>
      <c r="I2012" s="605"/>
      <c r="J2012" s="605"/>
      <c r="K2012" s="605"/>
      <c r="L2012" s="605"/>
      <c r="M2012" s="605"/>
      <c r="N2012" s="605"/>
      <c r="O2012" s="605"/>
      <c r="P2012" s="605"/>
      <c r="Q2012" s="605"/>
    </row>
    <row r="2013" spans="6:17" x14ac:dyDescent="0.2">
      <c r="F2013" s="605"/>
      <c r="G2013" s="605"/>
      <c r="H2013" s="605"/>
      <c r="I2013" s="605"/>
      <c r="J2013" s="605"/>
      <c r="K2013" s="605"/>
      <c r="L2013" s="605"/>
      <c r="M2013" s="605"/>
      <c r="N2013" s="605"/>
      <c r="O2013" s="605"/>
      <c r="P2013" s="605"/>
      <c r="Q2013" s="605"/>
    </row>
    <row r="2014" spans="6:17" x14ac:dyDescent="0.2">
      <c r="F2014" s="605"/>
      <c r="G2014" s="605"/>
      <c r="H2014" s="605"/>
      <c r="I2014" s="605"/>
      <c r="J2014" s="605"/>
      <c r="K2014" s="605"/>
      <c r="L2014" s="605"/>
      <c r="M2014" s="605"/>
      <c r="N2014" s="605"/>
      <c r="O2014" s="605"/>
      <c r="P2014" s="605"/>
      <c r="Q2014" s="605"/>
    </row>
    <row r="2015" spans="6:17" x14ac:dyDescent="0.2">
      <c r="F2015" s="605"/>
      <c r="G2015" s="605"/>
      <c r="H2015" s="605"/>
      <c r="I2015" s="605"/>
      <c r="J2015" s="605"/>
      <c r="K2015" s="605"/>
      <c r="L2015" s="605"/>
      <c r="M2015" s="605"/>
      <c r="N2015" s="605"/>
      <c r="O2015" s="605"/>
      <c r="P2015" s="605"/>
      <c r="Q2015" s="605"/>
    </row>
    <row r="2016" spans="6:17" x14ac:dyDescent="0.2">
      <c r="F2016" s="605"/>
      <c r="G2016" s="605"/>
      <c r="H2016" s="605"/>
      <c r="I2016" s="605"/>
      <c r="J2016" s="605"/>
      <c r="K2016" s="605"/>
      <c r="L2016" s="605"/>
      <c r="M2016" s="605"/>
      <c r="N2016" s="605"/>
      <c r="O2016" s="605"/>
      <c r="P2016" s="605"/>
      <c r="Q2016" s="605"/>
    </row>
    <row r="2017" spans="6:17" x14ac:dyDescent="0.2">
      <c r="F2017" s="605"/>
      <c r="G2017" s="605"/>
      <c r="H2017" s="605"/>
      <c r="I2017" s="605"/>
      <c r="J2017" s="605"/>
      <c r="K2017" s="605"/>
      <c r="L2017" s="605"/>
      <c r="M2017" s="605"/>
      <c r="N2017" s="605"/>
      <c r="O2017" s="605"/>
      <c r="P2017" s="605"/>
      <c r="Q2017" s="605"/>
    </row>
    <row r="2018" spans="6:17" x14ac:dyDescent="0.2">
      <c r="F2018" s="605"/>
      <c r="G2018" s="605"/>
      <c r="H2018" s="605"/>
      <c r="I2018" s="605"/>
      <c r="J2018" s="605"/>
      <c r="K2018" s="605"/>
      <c r="L2018" s="605"/>
      <c r="M2018" s="605"/>
      <c r="N2018" s="605"/>
      <c r="O2018" s="605"/>
      <c r="P2018" s="605"/>
      <c r="Q2018" s="605"/>
    </row>
    <row r="2019" spans="6:17" x14ac:dyDescent="0.2">
      <c r="F2019" s="605"/>
      <c r="G2019" s="605"/>
      <c r="H2019" s="605"/>
      <c r="I2019" s="605"/>
      <c r="J2019" s="605"/>
      <c r="K2019" s="605"/>
      <c r="L2019" s="605"/>
      <c r="M2019" s="605"/>
      <c r="N2019" s="605"/>
      <c r="O2019" s="605"/>
      <c r="P2019" s="605"/>
      <c r="Q2019" s="605"/>
    </row>
    <row r="2020" spans="6:17" x14ac:dyDescent="0.2">
      <c r="F2020" s="605"/>
      <c r="G2020" s="605"/>
      <c r="H2020" s="605"/>
      <c r="I2020" s="605"/>
      <c r="J2020" s="605"/>
      <c r="K2020" s="605"/>
      <c r="L2020" s="605"/>
      <c r="M2020" s="605"/>
      <c r="N2020" s="605"/>
      <c r="O2020" s="605"/>
      <c r="P2020" s="605"/>
      <c r="Q2020" s="605"/>
    </row>
    <row r="2021" spans="6:17" x14ac:dyDescent="0.2">
      <c r="F2021" s="605"/>
      <c r="G2021" s="605"/>
      <c r="H2021" s="605"/>
      <c r="I2021" s="605"/>
      <c r="J2021" s="605"/>
      <c r="K2021" s="605"/>
      <c r="L2021" s="605"/>
      <c r="M2021" s="605"/>
      <c r="N2021" s="605"/>
      <c r="O2021" s="605"/>
      <c r="P2021" s="605"/>
      <c r="Q2021" s="605"/>
    </row>
    <row r="2022" spans="6:17" x14ac:dyDescent="0.2">
      <c r="F2022" s="605"/>
      <c r="G2022" s="605"/>
      <c r="H2022" s="605"/>
      <c r="I2022" s="605"/>
      <c r="J2022" s="605"/>
      <c r="K2022" s="605"/>
      <c r="L2022" s="605"/>
      <c r="M2022" s="605"/>
      <c r="N2022" s="605"/>
      <c r="O2022" s="605"/>
      <c r="P2022" s="605"/>
      <c r="Q2022" s="605"/>
    </row>
    <row r="2023" spans="6:17" x14ac:dyDescent="0.2">
      <c r="F2023" s="605"/>
      <c r="G2023" s="605"/>
      <c r="H2023" s="605"/>
      <c r="I2023" s="605"/>
      <c r="J2023" s="605"/>
      <c r="K2023" s="605"/>
      <c r="L2023" s="605"/>
      <c r="M2023" s="605"/>
      <c r="N2023" s="605"/>
      <c r="O2023" s="605"/>
      <c r="P2023" s="605"/>
      <c r="Q2023" s="605"/>
    </row>
    <row r="2024" spans="6:17" x14ac:dyDescent="0.2">
      <c r="F2024" s="605"/>
      <c r="G2024" s="605"/>
      <c r="H2024" s="605"/>
      <c r="I2024" s="605"/>
      <c r="J2024" s="605"/>
      <c r="K2024" s="605"/>
      <c r="L2024" s="605"/>
      <c r="M2024" s="605"/>
      <c r="N2024" s="605"/>
      <c r="O2024" s="605"/>
      <c r="P2024" s="605"/>
      <c r="Q2024" s="605"/>
    </row>
    <row r="2025" spans="6:17" x14ac:dyDescent="0.2">
      <c r="F2025" s="605"/>
      <c r="G2025" s="605"/>
      <c r="H2025" s="605"/>
      <c r="I2025" s="605"/>
      <c r="J2025" s="605"/>
      <c r="K2025" s="605"/>
      <c r="L2025" s="605"/>
      <c r="M2025" s="605"/>
      <c r="N2025" s="605"/>
      <c r="O2025" s="605"/>
      <c r="P2025" s="605"/>
      <c r="Q2025" s="605"/>
    </row>
    <row r="2026" spans="6:17" x14ac:dyDescent="0.2">
      <c r="F2026" s="605"/>
      <c r="G2026" s="605"/>
      <c r="H2026" s="605"/>
      <c r="I2026" s="605"/>
      <c r="J2026" s="605"/>
      <c r="K2026" s="605"/>
      <c r="L2026" s="605"/>
      <c r="M2026" s="605"/>
      <c r="N2026" s="605"/>
      <c r="O2026" s="605"/>
      <c r="P2026" s="605"/>
      <c r="Q2026" s="605"/>
    </row>
    <row r="2027" spans="6:17" x14ac:dyDescent="0.2">
      <c r="F2027" s="605"/>
      <c r="G2027" s="605"/>
      <c r="H2027" s="605"/>
      <c r="I2027" s="605"/>
      <c r="J2027" s="605"/>
      <c r="K2027" s="605"/>
      <c r="L2027" s="605"/>
      <c r="M2027" s="605"/>
      <c r="N2027" s="605"/>
      <c r="O2027" s="605"/>
      <c r="P2027" s="605"/>
      <c r="Q2027" s="605"/>
    </row>
    <row r="2028" spans="6:17" x14ac:dyDescent="0.2">
      <c r="F2028" s="605"/>
      <c r="G2028" s="605"/>
      <c r="H2028" s="605"/>
      <c r="I2028" s="605"/>
      <c r="J2028" s="605"/>
      <c r="K2028" s="605"/>
      <c r="L2028" s="605"/>
      <c r="M2028" s="605"/>
      <c r="N2028" s="605"/>
      <c r="O2028" s="605"/>
      <c r="P2028" s="605"/>
      <c r="Q2028" s="605"/>
    </row>
    <row r="2029" spans="6:17" x14ac:dyDescent="0.2">
      <c r="F2029" s="605"/>
      <c r="G2029" s="605"/>
      <c r="H2029" s="605"/>
      <c r="I2029" s="605"/>
      <c r="J2029" s="605"/>
      <c r="K2029" s="605"/>
      <c r="L2029" s="605"/>
      <c r="M2029" s="605"/>
      <c r="N2029" s="605"/>
      <c r="O2029" s="605"/>
      <c r="P2029" s="605"/>
      <c r="Q2029" s="605"/>
    </row>
    <row r="2030" spans="6:17" x14ac:dyDescent="0.2">
      <c r="F2030" s="605"/>
      <c r="G2030" s="605"/>
      <c r="H2030" s="605"/>
      <c r="I2030" s="605"/>
      <c r="J2030" s="605"/>
      <c r="K2030" s="605"/>
      <c r="L2030" s="605"/>
      <c r="M2030" s="605"/>
      <c r="N2030" s="605"/>
      <c r="O2030" s="605"/>
      <c r="P2030" s="605"/>
      <c r="Q2030" s="605"/>
    </row>
    <row r="2031" spans="6:17" x14ac:dyDescent="0.2">
      <c r="F2031" s="605"/>
      <c r="G2031" s="605"/>
      <c r="H2031" s="605"/>
      <c r="I2031" s="605"/>
      <c r="J2031" s="605"/>
      <c r="K2031" s="605"/>
      <c r="L2031" s="605"/>
      <c r="M2031" s="605"/>
      <c r="N2031" s="605"/>
      <c r="O2031" s="605"/>
      <c r="P2031" s="605"/>
      <c r="Q2031" s="605"/>
    </row>
    <row r="2032" spans="6:17" x14ac:dyDescent="0.2">
      <c r="F2032" s="605"/>
      <c r="G2032" s="605"/>
      <c r="H2032" s="605"/>
      <c r="I2032" s="605"/>
      <c r="J2032" s="605"/>
      <c r="K2032" s="605"/>
      <c r="L2032" s="605"/>
      <c r="M2032" s="605"/>
      <c r="N2032" s="605"/>
      <c r="O2032" s="605"/>
      <c r="P2032" s="605"/>
      <c r="Q2032" s="605"/>
    </row>
    <row r="2033" spans="6:17" x14ac:dyDescent="0.2">
      <c r="F2033" s="605"/>
      <c r="G2033" s="605"/>
      <c r="H2033" s="605"/>
      <c r="I2033" s="605"/>
      <c r="J2033" s="605"/>
      <c r="K2033" s="605"/>
      <c r="L2033" s="605"/>
      <c r="M2033" s="605"/>
      <c r="N2033" s="605"/>
      <c r="O2033" s="605"/>
      <c r="P2033" s="605"/>
      <c r="Q2033" s="605"/>
    </row>
    <row r="2034" spans="6:17" x14ac:dyDescent="0.2">
      <c r="F2034" s="605"/>
      <c r="G2034" s="605"/>
      <c r="H2034" s="605"/>
      <c r="I2034" s="605"/>
      <c r="J2034" s="605"/>
      <c r="K2034" s="605"/>
      <c r="L2034" s="605"/>
      <c r="M2034" s="605"/>
      <c r="N2034" s="605"/>
      <c r="O2034" s="605"/>
      <c r="P2034" s="605"/>
      <c r="Q2034" s="605"/>
    </row>
    <row r="2035" spans="6:17" x14ac:dyDescent="0.2">
      <c r="F2035" s="605"/>
      <c r="G2035" s="605"/>
      <c r="H2035" s="605"/>
      <c r="I2035" s="605"/>
      <c r="J2035" s="605"/>
      <c r="K2035" s="605"/>
      <c r="L2035" s="605"/>
      <c r="M2035" s="605"/>
      <c r="N2035" s="605"/>
      <c r="O2035" s="605"/>
      <c r="P2035" s="605"/>
      <c r="Q2035" s="605"/>
    </row>
    <row r="2036" spans="6:17" x14ac:dyDescent="0.2">
      <c r="F2036" s="605"/>
      <c r="G2036" s="605"/>
      <c r="H2036" s="605"/>
      <c r="I2036" s="605"/>
      <c r="J2036" s="605"/>
      <c r="K2036" s="605"/>
      <c r="L2036" s="605"/>
      <c r="M2036" s="605"/>
      <c r="N2036" s="605"/>
      <c r="O2036" s="605"/>
      <c r="P2036" s="605"/>
      <c r="Q2036" s="605"/>
    </row>
    <row r="2037" spans="6:17" x14ac:dyDescent="0.2">
      <c r="F2037" s="605"/>
      <c r="G2037" s="605"/>
      <c r="H2037" s="605"/>
      <c r="I2037" s="605"/>
      <c r="J2037" s="605"/>
      <c r="K2037" s="605"/>
      <c r="L2037" s="605"/>
      <c r="M2037" s="605"/>
      <c r="N2037" s="605"/>
      <c r="O2037" s="605"/>
      <c r="P2037" s="605"/>
      <c r="Q2037" s="605"/>
    </row>
    <row r="2038" spans="6:17" x14ac:dyDescent="0.2">
      <c r="F2038" s="605"/>
      <c r="G2038" s="605"/>
      <c r="H2038" s="605"/>
      <c r="I2038" s="605"/>
      <c r="J2038" s="605"/>
      <c r="K2038" s="605"/>
      <c r="L2038" s="605"/>
      <c r="M2038" s="605"/>
      <c r="N2038" s="605"/>
      <c r="O2038" s="605"/>
      <c r="P2038" s="605"/>
      <c r="Q2038" s="605"/>
    </row>
    <row r="2039" spans="6:17" x14ac:dyDescent="0.2">
      <c r="F2039" s="605"/>
      <c r="G2039" s="605"/>
      <c r="H2039" s="605"/>
      <c r="I2039" s="605"/>
      <c r="J2039" s="605"/>
      <c r="K2039" s="605"/>
      <c r="L2039" s="605"/>
      <c r="M2039" s="605"/>
      <c r="N2039" s="605"/>
      <c r="O2039" s="605"/>
      <c r="P2039" s="605"/>
      <c r="Q2039" s="605"/>
    </row>
    <row r="2040" spans="6:17" x14ac:dyDescent="0.2">
      <c r="F2040" s="605"/>
      <c r="G2040" s="605"/>
      <c r="H2040" s="605"/>
      <c r="I2040" s="605"/>
      <c r="J2040" s="605"/>
      <c r="K2040" s="605"/>
      <c r="L2040" s="605"/>
      <c r="M2040" s="605"/>
      <c r="N2040" s="605"/>
      <c r="O2040" s="605"/>
      <c r="P2040" s="605"/>
      <c r="Q2040" s="605"/>
    </row>
    <row r="2041" spans="6:17" x14ac:dyDescent="0.2">
      <c r="F2041" s="605"/>
      <c r="G2041" s="605"/>
      <c r="H2041" s="605"/>
      <c r="I2041" s="605"/>
      <c r="J2041" s="605"/>
      <c r="K2041" s="605"/>
      <c r="L2041" s="605"/>
      <c r="M2041" s="605"/>
      <c r="N2041" s="605"/>
      <c r="O2041" s="605"/>
      <c r="P2041" s="605"/>
      <c r="Q2041" s="605"/>
    </row>
    <row r="2042" spans="6:17" x14ac:dyDescent="0.2">
      <c r="F2042" s="605"/>
      <c r="G2042" s="605"/>
      <c r="H2042" s="605"/>
      <c r="I2042" s="605"/>
      <c r="J2042" s="605"/>
      <c r="K2042" s="605"/>
      <c r="L2042" s="605"/>
      <c r="M2042" s="605"/>
      <c r="N2042" s="605"/>
      <c r="O2042" s="605"/>
      <c r="P2042" s="605"/>
      <c r="Q2042" s="605"/>
    </row>
    <row r="2043" spans="6:17" x14ac:dyDescent="0.2">
      <c r="F2043" s="605"/>
      <c r="G2043" s="605"/>
      <c r="H2043" s="605"/>
      <c r="I2043" s="605"/>
      <c r="J2043" s="605"/>
      <c r="K2043" s="605"/>
      <c r="L2043" s="605"/>
      <c r="M2043" s="605"/>
      <c r="N2043" s="605"/>
      <c r="O2043" s="605"/>
      <c r="P2043" s="605"/>
      <c r="Q2043" s="605"/>
    </row>
    <row r="2044" spans="6:17" x14ac:dyDescent="0.2">
      <c r="F2044" s="605"/>
      <c r="G2044" s="605"/>
      <c r="H2044" s="605"/>
      <c r="I2044" s="605"/>
      <c r="J2044" s="605"/>
      <c r="K2044" s="605"/>
      <c r="L2044" s="605"/>
      <c r="M2044" s="605"/>
      <c r="N2044" s="605"/>
      <c r="O2044" s="605"/>
      <c r="P2044" s="605"/>
      <c r="Q2044" s="605"/>
    </row>
    <row r="2045" spans="6:17" x14ac:dyDescent="0.2">
      <c r="F2045" s="605"/>
      <c r="G2045" s="605"/>
      <c r="H2045" s="605"/>
      <c r="I2045" s="605"/>
      <c r="J2045" s="605"/>
      <c r="K2045" s="605"/>
      <c r="L2045" s="605"/>
      <c r="M2045" s="605"/>
      <c r="N2045" s="605"/>
      <c r="O2045" s="605"/>
      <c r="P2045" s="605"/>
      <c r="Q2045" s="605"/>
    </row>
    <row r="2046" spans="6:17" x14ac:dyDescent="0.2">
      <c r="F2046" s="605"/>
      <c r="G2046" s="605"/>
      <c r="H2046" s="605"/>
      <c r="I2046" s="605"/>
      <c r="J2046" s="605"/>
      <c r="K2046" s="605"/>
      <c r="L2046" s="605"/>
      <c r="M2046" s="605"/>
      <c r="N2046" s="605"/>
      <c r="O2046" s="605"/>
      <c r="P2046" s="605"/>
      <c r="Q2046" s="605"/>
    </row>
    <row r="2047" spans="6:17" x14ac:dyDescent="0.2">
      <c r="F2047" s="605"/>
      <c r="G2047" s="605"/>
      <c r="H2047" s="605"/>
      <c r="I2047" s="605"/>
      <c r="J2047" s="605"/>
      <c r="K2047" s="605"/>
      <c r="L2047" s="605"/>
      <c r="M2047" s="605"/>
      <c r="N2047" s="605"/>
      <c r="O2047" s="605"/>
      <c r="P2047" s="605"/>
      <c r="Q2047" s="605"/>
    </row>
    <row r="2048" spans="6:17" x14ac:dyDescent="0.2">
      <c r="F2048" s="605"/>
      <c r="G2048" s="605"/>
      <c r="H2048" s="605"/>
      <c r="I2048" s="605"/>
      <c r="J2048" s="605"/>
      <c r="K2048" s="605"/>
      <c r="L2048" s="605"/>
      <c r="M2048" s="605"/>
      <c r="N2048" s="605"/>
      <c r="O2048" s="605"/>
      <c r="P2048" s="605"/>
      <c r="Q2048" s="605"/>
    </row>
    <row r="2049" spans="6:17" x14ac:dyDescent="0.2">
      <c r="F2049" s="605"/>
      <c r="G2049" s="605"/>
      <c r="H2049" s="605"/>
      <c r="I2049" s="605"/>
      <c r="J2049" s="605"/>
      <c r="K2049" s="605"/>
      <c r="L2049" s="605"/>
      <c r="M2049" s="605"/>
      <c r="N2049" s="605"/>
      <c r="O2049" s="605"/>
      <c r="P2049" s="605"/>
      <c r="Q2049" s="605"/>
    </row>
    <row r="2050" spans="6:17" x14ac:dyDescent="0.2">
      <c r="F2050" s="605"/>
      <c r="G2050" s="605"/>
      <c r="H2050" s="605"/>
      <c r="I2050" s="605"/>
      <c r="J2050" s="605"/>
      <c r="K2050" s="605"/>
      <c r="L2050" s="605"/>
      <c r="M2050" s="605"/>
      <c r="N2050" s="605"/>
      <c r="O2050" s="605"/>
      <c r="P2050" s="605"/>
      <c r="Q2050" s="605"/>
    </row>
    <row r="2051" spans="6:17" x14ac:dyDescent="0.2">
      <c r="F2051" s="605"/>
      <c r="G2051" s="605"/>
      <c r="H2051" s="605"/>
      <c r="I2051" s="605"/>
      <c r="J2051" s="605"/>
      <c r="K2051" s="605"/>
      <c r="L2051" s="605"/>
      <c r="M2051" s="605"/>
      <c r="N2051" s="605"/>
      <c r="O2051" s="605"/>
      <c r="P2051" s="605"/>
      <c r="Q2051" s="605"/>
    </row>
    <row r="2052" spans="6:17" x14ac:dyDescent="0.2">
      <c r="Q2052" s="605"/>
    </row>
    <row r="2053" spans="6:17" x14ac:dyDescent="0.2">
      <c r="Q2053" s="605"/>
    </row>
    <row r="2054" spans="6:17" x14ac:dyDescent="0.2">
      <c r="Q2054" s="605"/>
    </row>
    <row r="2055" spans="6:17" x14ac:dyDescent="0.2">
      <c r="Q2055" s="605"/>
    </row>
    <row r="2056" spans="6:17" x14ac:dyDescent="0.2">
      <c r="Q2056" s="605"/>
    </row>
    <row r="2057" spans="6:17" x14ac:dyDescent="0.2">
      <c r="Q2057" s="605"/>
    </row>
    <row r="2058" spans="6:17" x14ac:dyDescent="0.2">
      <c r="Q2058" s="605"/>
    </row>
    <row r="2059" spans="6:17" x14ac:dyDescent="0.2">
      <c r="Q2059" s="605"/>
    </row>
    <row r="2060" spans="6:17" x14ac:dyDescent="0.2">
      <c r="Q2060" s="605"/>
    </row>
    <row r="2061" spans="6:17" x14ac:dyDescent="0.2">
      <c r="Q2061" s="605"/>
    </row>
    <row r="2062" spans="6:17" x14ac:dyDescent="0.2">
      <c r="Q2062" s="605"/>
    </row>
    <row r="2063" spans="6:17" x14ac:dyDescent="0.2">
      <c r="Q2063" s="605"/>
    </row>
    <row r="2064" spans="6:17" x14ac:dyDescent="0.2">
      <c r="Q2064" s="605"/>
    </row>
    <row r="2065" spans="17:17" x14ac:dyDescent="0.2">
      <c r="Q2065" s="605"/>
    </row>
    <row r="2066" spans="17:17" x14ac:dyDescent="0.2">
      <c r="Q2066" s="605"/>
    </row>
    <row r="2067" spans="17:17" x14ac:dyDescent="0.2">
      <c r="Q2067" s="605"/>
    </row>
    <row r="2068" spans="17:17" x14ac:dyDescent="0.2">
      <c r="Q2068" s="605"/>
    </row>
    <row r="2069" spans="17:17" x14ac:dyDescent="0.2">
      <c r="Q2069" s="605"/>
    </row>
    <row r="2070" spans="17:17" x14ac:dyDescent="0.2">
      <c r="Q2070" s="605"/>
    </row>
    <row r="2071" spans="17:17" x14ac:dyDescent="0.2">
      <c r="Q2071" s="605"/>
    </row>
    <row r="2072" spans="17:17" x14ac:dyDescent="0.2">
      <c r="Q2072" s="605"/>
    </row>
    <row r="2073" spans="17:17" x14ac:dyDescent="0.2">
      <c r="Q2073" s="605"/>
    </row>
    <row r="2074" spans="17:17" x14ac:dyDescent="0.2">
      <c r="Q2074" s="605"/>
    </row>
    <row r="2075" spans="17:17" x14ac:dyDescent="0.2">
      <c r="Q2075" s="605"/>
    </row>
    <row r="2076" spans="17:17" x14ac:dyDescent="0.2">
      <c r="Q2076" s="605"/>
    </row>
    <row r="2077" spans="17:17" x14ac:dyDescent="0.2">
      <c r="Q2077" s="605"/>
    </row>
    <row r="2078" spans="17:17" x14ac:dyDescent="0.2">
      <c r="Q2078" s="605"/>
    </row>
    <row r="2079" spans="17:17" x14ac:dyDescent="0.2">
      <c r="Q2079" s="605"/>
    </row>
    <row r="2080" spans="17:17" x14ac:dyDescent="0.2">
      <c r="Q2080" s="605"/>
    </row>
    <row r="2081" spans="17:17" x14ac:dyDescent="0.2">
      <c r="Q2081" s="605"/>
    </row>
    <row r="2082" spans="17:17" x14ac:dyDescent="0.2">
      <c r="Q2082" s="605"/>
    </row>
    <row r="2083" spans="17:17" x14ac:dyDescent="0.2">
      <c r="Q2083" s="605"/>
    </row>
    <row r="2084" spans="17:17" x14ac:dyDescent="0.2">
      <c r="Q2084" s="605"/>
    </row>
    <row r="2085" spans="17:17" x14ac:dyDescent="0.2">
      <c r="Q2085" s="605"/>
    </row>
    <row r="2086" spans="17:17" x14ac:dyDescent="0.2">
      <c r="Q2086" s="605"/>
    </row>
    <row r="2087" spans="17:17" x14ac:dyDescent="0.2">
      <c r="Q2087" s="605"/>
    </row>
    <row r="2088" spans="17:17" x14ac:dyDescent="0.2">
      <c r="Q2088" s="605"/>
    </row>
    <row r="2089" spans="17:17" x14ac:dyDescent="0.2">
      <c r="Q2089" s="605"/>
    </row>
    <row r="2090" spans="17:17" x14ac:dyDescent="0.2">
      <c r="Q2090" s="605"/>
    </row>
    <row r="2091" spans="17:17" x14ac:dyDescent="0.2">
      <c r="Q2091" s="605"/>
    </row>
    <row r="2092" spans="17:17" x14ac:dyDescent="0.2">
      <c r="Q2092" s="605"/>
    </row>
    <row r="2093" spans="17:17" x14ac:dyDescent="0.2">
      <c r="Q2093" s="605"/>
    </row>
    <row r="2094" spans="17:17" x14ac:dyDescent="0.2">
      <c r="Q2094" s="605"/>
    </row>
    <row r="2095" spans="17:17" x14ac:dyDescent="0.2">
      <c r="Q2095" s="605"/>
    </row>
    <row r="2096" spans="17:17" x14ac:dyDescent="0.2">
      <c r="Q2096" s="605"/>
    </row>
    <row r="2097" spans="17:17" x14ac:dyDescent="0.2">
      <c r="Q2097" s="605"/>
    </row>
    <row r="2098" spans="17:17" x14ac:dyDescent="0.2">
      <c r="Q2098" s="605"/>
    </row>
    <row r="2099" spans="17:17" x14ac:dyDescent="0.2">
      <c r="Q2099" s="605"/>
    </row>
    <row r="2100" spans="17:17" x14ac:dyDescent="0.2">
      <c r="Q2100" s="605"/>
    </row>
    <row r="2101" spans="17:17" x14ac:dyDescent="0.2">
      <c r="Q2101" s="605"/>
    </row>
    <row r="2102" spans="17:17" x14ac:dyDescent="0.2">
      <c r="Q2102" s="605"/>
    </row>
    <row r="2103" spans="17:17" x14ac:dyDescent="0.2">
      <c r="Q2103" s="605"/>
    </row>
    <row r="2104" spans="17:17" x14ac:dyDescent="0.2">
      <c r="Q2104" s="605"/>
    </row>
    <row r="2105" spans="17:17" x14ac:dyDescent="0.2">
      <c r="Q2105" s="605"/>
    </row>
    <row r="2106" spans="17:17" x14ac:dyDescent="0.2">
      <c r="Q2106" s="605"/>
    </row>
    <row r="2107" spans="17:17" x14ac:dyDescent="0.2">
      <c r="Q2107" s="605"/>
    </row>
    <row r="2108" spans="17:17" x14ac:dyDescent="0.2">
      <c r="Q2108" s="605"/>
    </row>
    <row r="2109" spans="17:17" x14ac:dyDescent="0.2">
      <c r="Q2109" s="605"/>
    </row>
    <row r="2110" spans="17:17" x14ac:dyDescent="0.2">
      <c r="Q2110" s="605"/>
    </row>
    <row r="2111" spans="17:17" x14ac:dyDescent="0.2">
      <c r="Q2111" s="605"/>
    </row>
    <row r="2112" spans="17:17" x14ac:dyDescent="0.2">
      <c r="Q2112" s="605"/>
    </row>
    <row r="2113" spans="17:17" x14ac:dyDescent="0.2">
      <c r="Q2113" s="605"/>
    </row>
    <row r="2114" spans="17:17" x14ac:dyDescent="0.2">
      <c r="Q2114" s="605"/>
    </row>
    <row r="2115" spans="17:17" x14ac:dyDescent="0.2">
      <c r="Q2115" s="605"/>
    </row>
    <row r="2116" spans="17:17" x14ac:dyDescent="0.2">
      <c r="Q2116" s="605"/>
    </row>
    <row r="2117" spans="17:17" x14ac:dyDescent="0.2">
      <c r="Q2117" s="605"/>
    </row>
    <row r="2118" spans="17:17" x14ac:dyDescent="0.2">
      <c r="Q2118" s="605"/>
    </row>
    <row r="2119" spans="17:17" x14ac:dyDescent="0.2">
      <c r="Q2119" s="605"/>
    </row>
    <row r="2120" spans="17:17" x14ac:dyDescent="0.2">
      <c r="Q2120" s="605"/>
    </row>
    <row r="2121" spans="17:17" x14ac:dyDescent="0.2">
      <c r="Q2121" s="605"/>
    </row>
    <row r="2122" spans="17:17" x14ac:dyDescent="0.2">
      <c r="Q2122" s="605"/>
    </row>
    <row r="2123" spans="17:17" x14ac:dyDescent="0.2">
      <c r="Q2123" s="605"/>
    </row>
    <row r="2124" spans="17:17" x14ac:dyDescent="0.2">
      <c r="Q2124" s="605"/>
    </row>
    <row r="2125" spans="17:17" x14ac:dyDescent="0.2">
      <c r="Q2125" s="605"/>
    </row>
    <row r="2126" spans="17:17" x14ac:dyDescent="0.2">
      <c r="Q2126" s="605"/>
    </row>
    <row r="2127" spans="17:17" x14ac:dyDescent="0.2">
      <c r="Q2127" s="605"/>
    </row>
    <row r="2128" spans="17:17" x14ac:dyDescent="0.2">
      <c r="Q2128" s="605"/>
    </row>
    <row r="2129" spans="17:17" x14ac:dyDescent="0.2">
      <c r="Q2129" s="605"/>
    </row>
    <row r="2130" spans="17:17" x14ac:dyDescent="0.2">
      <c r="Q2130" s="605"/>
    </row>
    <row r="2131" spans="17:17" x14ac:dyDescent="0.2">
      <c r="Q2131" s="605"/>
    </row>
    <row r="2132" spans="17:17" x14ac:dyDescent="0.2">
      <c r="Q2132" s="605"/>
    </row>
    <row r="2133" spans="17:17" x14ac:dyDescent="0.2">
      <c r="Q2133" s="605"/>
    </row>
    <row r="2134" spans="17:17" x14ac:dyDescent="0.2">
      <c r="Q2134" s="605"/>
    </row>
    <row r="2135" spans="17:17" x14ac:dyDescent="0.2">
      <c r="Q2135" s="605"/>
    </row>
    <row r="2136" spans="17:17" x14ac:dyDescent="0.2">
      <c r="Q2136" s="605"/>
    </row>
    <row r="2137" spans="17:17" x14ac:dyDescent="0.2">
      <c r="Q2137" s="605"/>
    </row>
    <row r="2138" spans="17:17" x14ac:dyDescent="0.2">
      <c r="Q2138" s="605"/>
    </row>
    <row r="2139" spans="17:17" x14ac:dyDescent="0.2">
      <c r="Q2139" s="605"/>
    </row>
    <row r="2140" spans="17:17" x14ac:dyDescent="0.2">
      <c r="Q2140" s="605"/>
    </row>
    <row r="2141" spans="17:17" x14ac:dyDescent="0.2">
      <c r="Q2141" s="605"/>
    </row>
    <row r="2142" spans="17:17" x14ac:dyDescent="0.2">
      <c r="Q2142" s="605"/>
    </row>
    <row r="2143" spans="17:17" x14ac:dyDescent="0.2">
      <c r="Q2143" s="605"/>
    </row>
    <row r="2144" spans="17:17" x14ac:dyDescent="0.2">
      <c r="Q2144" s="605"/>
    </row>
    <row r="2145" spans="17:17" x14ac:dyDescent="0.2">
      <c r="Q2145" s="605"/>
    </row>
    <row r="2146" spans="17:17" x14ac:dyDescent="0.2">
      <c r="Q2146" s="605"/>
    </row>
    <row r="2147" spans="17:17" x14ac:dyDescent="0.2">
      <c r="Q2147" s="605"/>
    </row>
    <row r="2148" spans="17:17" x14ac:dyDescent="0.2">
      <c r="Q2148" s="605"/>
    </row>
    <row r="2149" spans="17:17" x14ac:dyDescent="0.2">
      <c r="Q2149" s="605"/>
    </row>
    <row r="2150" spans="17:17" x14ac:dyDescent="0.2">
      <c r="Q2150" s="605"/>
    </row>
    <row r="2151" spans="17:17" x14ac:dyDescent="0.2">
      <c r="Q2151" s="605"/>
    </row>
    <row r="2152" spans="17:17" x14ac:dyDescent="0.2">
      <c r="Q2152" s="605"/>
    </row>
    <row r="2153" spans="17:17" x14ac:dyDescent="0.2">
      <c r="Q2153" s="605"/>
    </row>
    <row r="2154" spans="17:17" x14ac:dyDescent="0.2">
      <c r="Q2154" s="605"/>
    </row>
    <row r="2155" spans="17:17" x14ac:dyDescent="0.2">
      <c r="Q2155" s="605"/>
    </row>
    <row r="2156" spans="17:17" x14ac:dyDescent="0.2">
      <c r="Q2156" s="605"/>
    </row>
    <row r="2157" spans="17:17" x14ac:dyDescent="0.2">
      <c r="Q2157" s="605"/>
    </row>
    <row r="2158" spans="17:17" x14ac:dyDescent="0.2">
      <c r="Q2158" s="605"/>
    </row>
    <row r="2159" spans="17:17" x14ac:dyDescent="0.2">
      <c r="Q2159" s="605"/>
    </row>
    <row r="2160" spans="17:17" x14ac:dyDescent="0.2">
      <c r="Q2160" s="605"/>
    </row>
    <row r="2161" spans="17:17" x14ac:dyDescent="0.2">
      <c r="Q2161" s="605"/>
    </row>
    <row r="2162" spans="17:17" x14ac:dyDescent="0.2">
      <c r="Q2162" s="605"/>
    </row>
    <row r="2163" spans="17:17" x14ac:dyDescent="0.2">
      <c r="Q2163" s="605"/>
    </row>
    <row r="2164" spans="17:17" x14ac:dyDescent="0.2">
      <c r="Q2164" s="605"/>
    </row>
    <row r="2165" spans="17:17" x14ac:dyDescent="0.2">
      <c r="Q2165" s="605"/>
    </row>
    <row r="2166" spans="17:17" x14ac:dyDescent="0.2">
      <c r="Q2166" s="605"/>
    </row>
    <row r="2167" spans="17:17" x14ac:dyDescent="0.2">
      <c r="Q2167" s="605"/>
    </row>
    <row r="2168" spans="17:17" x14ac:dyDescent="0.2">
      <c r="Q2168" s="605"/>
    </row>
    <row r="2169" spans="17:17" x14ac:dyDescent="0.2">
      <c r="Q2169" s="605"/>
    </row>
    <row r="2170" spans="17:17" x14ac:dyDescent="0.2">
      <c r="Q2170" s="605"/>
    </row>
    <row r="2171" spans="17:17" x14ac:dyDescent="0.2">
      <c r="Q2171" s="605"/>
    </row>
    <row r="2172" spans="17:17" x14ac:dyDescent="0.2">
      <c r="Q2172" s="605"/>
    </row>
    <row r="2173" spans="17:17" x14ac:dyDescent="0.2">
      <c r="Q2173" s="605"/>
    </row>
    <row r="2174" spans="17:17" x14ac:dyDescent="0.2">
      <c r="Q2174" s="605"/>
    </row>
    <row r="2175" spans="17:17" x14ac:dyDescent="0.2">
      <c r="Q2175" s="605"/>
    </row>
    <row r="2176" spans="17:17" x14ac:dyDescent="0.2">
      <c r="Q2176" s="605"/>
    </row>
    <row r="2177" spans="17:17" x14ac:dyDescent="0.2">
      <c r="Q2177" s="605"/>
    </row>
    <row r="2178" spans="17:17" x14ac:dyDescent="0.2">
      <c r="Q2178" s="605"/>
    </row>
    <row r="2179" spans="17:17" x14ac:dyDescent="0.2">
      <c r="Q2179" s="605"/>
    </row>
    <row r="2180" spans="17:17" x14ac:dyDescent="0.2">
      <c r="Q2180" s="605"/>
    </row>
    <row r="2181" spans="17:17" x14ac:dyDescent="0.2">
      <c r="Q2181" s="605"/>
    </row>
    <row r="2182" spans="17:17" x14ac:dyDescent="0.2">
      <c r="Q2182" s="605"/>
    </row>
    <row r="2183" spans="17:17" x14ac:dyDescent="0.2">
      <c r="Q2183" s="605"/>
    </row>
    <row r="2184" spans="17:17" x14ac:dyDescent="0.2">
      <c r="Q2184" s="605"/>
    </row>
    <row r="2185" spans="17:17" x14ac:dyDescent="0.2">
      <c r="Q2185" s="605"/>
    </row>
    <row r="2186" spans="17:17" x14ac:dyDescent="0.2">
      <c r="Q2186" s="605"/>
    </row>
    <row r="2187" spans="17:17" x14ac:dyDescent="0.2">
      <c r="Q2187" s="605"/>
    </row>
    <row r="2188" spans="17:17" x14ac:dyDescent="0.2">
      <c r="Q2188" s="605"/>
    </row>
    <row r="2189" spans="17:17" x14ac:dyDescent="0.2">
      <c r="Q2189" s="605"/>
    </row>
    <row r="2190" spans="17:17" x14ac:dyDescent="0.2">
      <c r="Q2190" s="605"/>
    </row>
    <row r="2191" spans="17:17" x14ac:dyDescent="0.2">
      <c r="Q2191" s="605"/>
    </row>
    <row r="2192" spans="17:17" x14ac:dyDescent="0.2">
      <c r="Q2192" s="605"/>
    </row>
    <row r="2193" spans="17:17" x14ac:dyDescent="0.2">
      <c r="Q2193" s="605"/>
    </row>
    <row r="2194" spans="17:17" x14ac:dyDescent="0.2">
      <c r="Q2194" s="605"/>
    </row>
    <row r="2195" spans="17:17" x14ac:dyDescent="0.2">
      <c r="Q2195" s="605"/>
    </row>
    <row r="2196" spans="17:17" x14ac:dyDescent="0.2">
      <c r="Q2196" s="605"/>
    </row>
    <row r="2197" spans="17:17" x14ac:dyDescent="0.2">
      <c r="Q2197" s="605"/>
    </row>
    <row r="2198" spans="17:17" x14ac:dyDescent="0.2">
      <c r="Q2198" s="605"/>
    </row>
    <row r="2199" spans="17:17" x14ac:dyDescent="0.2">
      <c r="Q2199" s="605"/>
    </row>
    <row r="2200" spans="17:17" x14ac:dyDescent="0.2">
      <c r="Q2200" s="605"/>
    </row>
    <row r="2201" spans="17:17" x14ac:dyDescent="0.2">
      <c r="Q2201" s="605"/>
    </row>
    <row r="2202" spans="17:17" x14ac:dyDescent="0.2">
      <c r="Q2202" s="605"/>
    </row>
    <row r="2203" spans="17:17" x14ac:dyDescent="0.2">
      <c r="Q2203" s="605"/>
    </row>
    <row r="2204" spans="17:17" x14ac:dyDescent="0.2">
      <c r="Q2204" s="605"/>
    </row>
    <row r="2205" spans="17:17" x14ac:dyDescent="0.2">
      <c r="Q2205" s="605"/>
    </row>
    <row r="2206" spans="17:17" x14ac:dyDescent="0.2">
      <c r="Q2206" s="605"/>
    </row>
    <row r="2207" spans="17:17" x14ac:dyDescent="0.2">
      <c r="Q2207" s="605"/>
    </row>
    <row r="2208" spans="17:17" x14ac:dyDescent="0.2">
      <c r="Q2208" s="605"/>
    </row>
    <row r="2209" spans="17:17" x14ac:dyDescent="0.2">
      <c r="Q2209" s="605"/>
    </row>
    <row r="2210" spans="17:17" x14ac:dyDescent="0.2">
      <c r="Q2210" s="605"/>
    </row>
    <row r="2211" spans="17:17" x14ac:dyDescent="0.2">
      <c r="Q2211" s="605"/>
    </row>
    <row r="2212" spans="17:17" x14ac:dyDescent="0.2">
      <c r="Q2212" s="605"/>
    </row>
    <row r="2213" spans="17:17" x14ac:dyDescent="0.2">
      <c r="Q2213" s="605"/>
    </row>
    <row r="2214" spans="17:17" x14ac:dyDescent="0.2">
      <c r="Q2214" s="605"/>
    </row>
    <row r="2215" spans="17:17" x14ac:dyDescent="0.2">
      <c r="Q2215" s="605"/>
    </row>
    <row r="2216" spans="17:17" x14ac:dyDescent="0.2">
      <c r="Q2216" s="605"/>
    </row>
    <row r="2217" spans="17:17" x14ac:dyDescent="0.2">
      <c r="Q2217" s="605"/>
    </row>
    <row r="2218" spans="17:17" x14ac:dyDescent="0.2">
      <c r="Q2218" s="605"/>
    </row>
    <row r="2219" spans="17:17" x14ac:dyDescent="0.2">
      <c r="Q2219" s="605"/>
    </row>
    <row r="2220" spans="17:17" x14ac:dyDescent="0.2">
      <c r="Q2220" s="605"/>
    </row>
    <row r="2221" spans="17:17" x14ac:dyDescent="0.2">
      <c r="Q2221" s="605"/>
    </row>
    <row r="2222" spans="17:17" x14ac:dyDescent="0.2">
      <c r="Q2222" s="605"/>
    </row>
    <row r="2223" spans="17:17" x14ac:dyDescent="0.2">
      <c r="Q2223" s="605"/>
    </row>
    <row r="2224" spans="17:17" x14ac:dyDescent="0.2">
      <c r="Q2224" s="605"/>
    </row>
    <row r="2225" spans="17:17" x14ac:dyDescent="0.2">
      <c r="Q2225" s="605"/>
    </row>
    <row r="2226" spans="17:17" x14ac:dyDescent="0.2">
      <c r="Q2226" s="605"/>
    </row>
    <row r="2227" spans="17:17" x14ac:dyDescent="0.2">
      <c r="Q2227" s="605"/>
    </row>
    <row r="2228" spans="17:17" x14ac:dyDescent="0.2">
      <c r="Q2228" s="605"/>
    </row>
    <row r="2229" spans="17:17" x14ac:dyDescent="0.2">
      <c r="Q2229" s="605"/>
    </row>
    <row r="2230" spans="17:17" x14ac:dyDescent="0.2">
      <c r="Q2230" s="605"/>
    </row>
    <row r="2231" spans="17:17" x14ac:dyDescent="0.2">
      <c r="Q2231" s="605"/>
    </row>
    <row r="2232" spans="17:17" x14ac:dyDescent="0.2">
      <c r="Q2232" s="605"/>
    </row>
    <row r="2233" spans="17:17" x14ac:dyDescent="0.2">
      <c r="Q2233" s="605"/>
    </row>
    <row r="2234" spans="17:17" x14ac:dyDescent="0.2">
      <c r="Q2234" s="605"/>
    </row>
    <row r="2235" spans="17:17" x14ac:dyDescent="0.2">
      <c r="Q2235" s="605"/>
    </row>
    <row r="2236" spans="17:17" x14ac:dyDescent="0.2">
      <c r="Q2236" s="605"/>
    </row>
    <row r="2237" spans="17:17" x14ac:dyDescent="0.2">
      <c r="Q2237" s="605"/>
    </row>
    <row r="2238" spans="17:17" x14ac:dyDescent="0.2">
      <c r="Q2238" s="605"/>
    </row>
    <row r="2239" spans="17:17" x14ac:dyDescent="0.2">
      <c r="Q2239" s="605"/>
    </row>
    <row r="2240" spans="17:17" x14ac:dyDescent="0.2">
      <c r="Q2240" s="605"/>
    </row>
    <row r="2241" spans="17:17" x14ac:dyDescent="0.2">
      <c r="Q2241" s="605"/>
    </row>
    <row r="2242" spans="17:17" x14ac:dyDescent="0.2">
      <c r="Q2242" s="605"/>
    </row>
    <row r="2243" spans="17:17" x14ac:dyDescent="0.2">
      <c r="Q2243" s="605"/>
    </row>
    <row r="2244" spans="17:17" x14ac:dyDescent="0.2">
      <c r="Q2244" s="605"/>
    </row>
    <row r="2245" spans="17:17" x14ac:dyDescent="0.2">
      <c r="Q2245" s="605"/>
    </row>
    <row r="2246" spans="17:17" x14ac:dyDescent="0.2">
      <c r="Q2246" s="605"/>
    </row>
    <row r="2247" spans="17:17" x14ac:dyDescent="0.2">
      <c r="Q2247" s="605"/>
    </row>
    <row r="2248" spans="17:17" x14ac:dyDescent="0.2">
      <c r="Q2248" s="605"/>
    </row>
    <row r="2249" spans="17:17" x14ac:dyDescent="0.2">
      <c r="Q2249" s="605"/>
    </row>
    <row r="2250" spans="17:17" x14ac:dyDescent="0.2">
      <c r="Q2250" s="605"/>
    </row>
    <row r="2251" spans="17:17" x14ac:dyDescent="0.2">
      <c r="Q2251" s="605"/>
    </row>
    <row r="2252" spans="17:17" x14ac:dyDescent="0.2">
      <c r="Q2252" s="605"/>
    </row>
    <row r="2253" spans="17:17" x14ac:dyDescent="0.2">
      <c r="Q2253" s="605"/>
    </row>
    <row r="2254" spans="17:17" x14ac:dyDescent="0.2">
      <c r="Q2254" s="605"/>
    </row>
    <row r="2255" spans="17:17" x14ac:dyDescent="0.2">
      <c r="Q2255" s="605"/>
    </row>
    <row r="2256" spans="17:17" x14ac:dyDescent="0.2">
      <c r="Q2256" s="605"/>
    </row>
    <row r="2257" spans="17:17" x14ac:dyDescent="0.2">
      <c r="Q2257" s="605"/>
    </row>
    <row r="2258" spans="17:17" x14ac:dyDescent="0.2">
      <c r="Q2258" s="605"/>
    </row>
    <row r="2259" spans="17:17" x14ac:dyDescent="0.2">
      <c r="Q2259" s="605"/>
    </row>
    <row r="2260" spans="17:17" x14ac:dyDescent="0.2">
      <c r="Q2260" s="605"/>
    </row>
    <row r="2261" spans="17:17" x14ac:dyDescent="0.2">
      <c r="Q2261" s="605"/>
    </row>
    <row r="2262" spans="17:17" x14ac:dyDescent="0.2">
      <c r="Q2262" s="605"/>
    </row>
  </sheetData>
  <mergeCells count="99">
    <mergeCell ref="A36:J36"/>
    <mergeCell ref="A37:J37"/>
    <mergeCell ref="J21:K21"/>
    <mergeCell ref="J25:N25"/>
    <mergeCell ref="E25:E27"/>
    <mergeCell ref="F25:I25"/>
    <mergeCell ref="A29:Q29"/>
    <mergeCell ref="A25:A27"/>
    <mergeCell ref="B25:B27"/>
    <mergeCell ref="C25:C27"/>
    <mergeCell ref="D12:N12"/>
    <mergeCell ref="J16:K16"/>
    <mergeCell ref="J17:K17"/>
    <mergeCell ref="J18:K18"/>
    <mergeCell ref="J19:K19"/>
    <mergeCell ref="J20:K20"/>
    <mergeCell ref="D25:D27"/>
    <mergeCell ref="Q25:Q27"/>
    <mergeCell ref="F26:F27"/>
    <mergeCell ref="G26:I26"/>
    <mergeCell ref="J26:J27"/>
    <mergeCell ref="K26:K27"/>
    <mergeCell ref="L26:N26"/>
    <mergeCell ref="O25:O27"/>
    <mergeCell ref="P25:P27"/>
    <mergeCell ref="A38:J38"/>
    <mergeCell ref="A39:J39"/>
    <mergeCell ref="A40:J40"/>
    <mergeCell ref="A45:J45"/>
    <mergeCell ref="A41:J41"/>
    <mergeCell ref="A42:J42"/>
    <mergeCell ref="A43:J43"/>
    <mergeCell ref="A44:J44"/>
    <mergeCell ref="A46:J46"/>
    <mergeCell ref="A47:J47"/>
    <mergeCell ref="A48:J48"/>
    <mergeCell ref="A49:J49"/>
    <mergeCell ref="A50:J50"/>
    <mergeCell ref="A59:Q59"/>
    <mergeCell ref="A51:Q51"/>
    <mergeCell ref="A64:J64"/>
    <mergeCell ref="A65:J65"/>
    <mergeCell ref="A66:J66"/>
    <mergeCell ref="A67:J67"/>
    <mergeCell ref="A68:J68"/>
    <mergeCell ref="A69:J69"/>
    <mergeCell ref="A70:J70"/>
    <mergeCell ref="A71:J71"/>
    <mergeCell ref="A72:J72"/>
    <mergeCell ref="A73:J73"/>
    <mergeCell ref="A74:J74"/>
    <mergeCell ref="A79:J79"/>
    <mergeCell ref="A77:J77"/>
    <mergeCell ref="A78:J78"/>
    <mergeCell ref="A75:J75"/>
    <mergeCell ref="A76:J76"/>
    <mergeCell ref="A80:Q80"/>
    <mergeCell ref="A82:J82"/>
    <mergeCell ref="A83:J83"/>
    <mergeCell ref="A84:J84"/>
    <mergeCell ref="A85:J85"/>
    <mergeCell ref="A87:J87"/>
    <mergeCell ref="A86:J86"/>
    <mergeCell ref="A88:J88"/>
    <mergeCell ref="A89:J89"/>
    <mergeCell ref="A90:J90"/>
    <mergeCell ref="A91:J91"/>
    <mergeCell ref="A92:J92"/>
    <mergeCell ref="A93:J93"/>
    <mergeCell ref="A94:J94"/>
    <mergeCell ref="A95:Q95"/>
    <mergeCell ref="A115:J115"/>
    <mergeCell ref="A116:J116"/>
    <mergeCell ref="A117:J117"/>
    <mergeCell ref="A118:J118"/>
    <mergeCell ref="A130:J130"/>
    <mergeCell ref="A119:J119"/>
    <mergeCell ref="A120:J120"/>
    <mergeCell ref="A121:J121"/>
    <mergeCell ref="A122:Q122"/>
    <mergeCell ref="A123:J123"/>
    <mergeCell ref="A124:J124"/>
    <mergeCell ref="A142:J142"/>
    <mergeCell ref="A136:J136"/>
    <mergeCell ref="A137:J137"/>
    <mergeCell ref="A138:J138"/>
    <mergeCell ref="A139:J139"/>
    <mergeCell ref="A125:J125"/>
    <mergeCell ref="A126:J126"/>
    <mergeCell ref="A127:J127"/>
    <mergeCell ref="A128:J128"/>
    <mergeCell ref="A129:J129"/>
    <mergeCell ref="A140:J140"/>
    <mergeCell ref="A141:J141"/>
    <mergeCell ref="A131:J131"/>
    <mergeCell ref="A132:J132"/>
    <mergeCell ref="A133:J133"/>
    <mergeCell ref="A134:J134"/>
    <mergeCell ref="A135:J13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3A4A7B88905094DAF4A06F4A6C96B20" ma:contentTypeVersion="1" ma:contentTypeDescription="Создание документа." ma:contentTypeScope="" ma:versionID="5079da5058ac52ba69ae33ac415a2069">
  <xsd:schema xmlns:xsd="http://www.w3.org/2001/XMLSchema" xmlns:xs="http://www.w3.org/2001/XMLSchema" xmlns:p="http://schemas.microsoft.com/office/2006/metadata/properties" xmlns:ns2="8c08e5bd-f3b7-4047-9918-66f8afcafe2c" targetNamespace="http://schemas.microsoft.com/office/2006/metadata/properties" ma:root="true" ma:fieldsID="82c77df477493ffbcc37f70604681744" ns2:_="">
    <xsd:import namespace="8c08e5bd-f3b7-4047-9918-66f8afcafe2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8e5bd-f3b7-4047-9918-66f8afcafe2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B1251A-0B6E-4BD8-84BA-C461134BE9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8e5bd-f3b7-4047-9918-66f8afcafe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80995B-2BB0-42F0-9AB8-A85BDF7C5607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4E735EC9-1DE3-44EF-94CF-2B6A6A2417B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B8EF6E0-7C66-45A7-85F5-CF9236455823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0517F5A6-EB35-434B-B00B-3BE70EC6283C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8c08e5bd-f3b7-4047-9918-66f8afcafe2c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8</vt:i4>
      </vt:variant>
    </vt:vector>
  </HeadingPairs>
  <TitlesOfParts>
    <vt:vector size="28" baseType="lpstr">
      <vt:lpstr>пр.1.1. утв в 2015</vt:lpstr>
      <vt:lpstr>пр.2.2 утв в 2015</vt:lpstr>
      <vt:lpstr>1.1 корр 2016</vt:lpstr>
      <vt:lpstr>1.2.</vt:lpstr>
      <vt:lpstr>2.2.</vt:lpstr>
      <vt:lpstr>1.3</vt:lpstr>
      <vt:lpstr>1.4</vt:lpstr>
      <vt:lpstr>п. 12</vt:lpstr>
      <vt:lpstr>п. 13</vt:lpstr>
      <vt:lpstr>п. 14</vt:lpstr>
      <vt:lpstr>п. 15</vt:lpstr>
      <vt:lpstr>п. 16</vt:lpstr>
      <vt:lpstr>п. 17 а</vt:lpstr>
      <vt:lpstr>п. 17 б</vt:lpstr>
      <vt:lpstr>п. 17 в</vt:lpstr>
      <vt:lpstr>п. 17 г</vt:lpstr>
      <vt:lpstr>п. 17 д</vt:lpstr>
      <vt:lpstr>п. 18 а</vt:lpstr>
      <vt:lpstr>п. 18 б</vt:lpstr>
      <vt:lpstr>п. 18 в</vt:lpstr>
      <vt:lpstr>'1.1 корр 2016'!Заголовки_для_печати</vt:lpstr>
      <vt:lpstr>'1.2.'!Заголовки_для_печати</vt:lpstr>
      <vt:lpstr>'1.4'!Заголовки_для_печати</vt:lpstr>
      <vt:lpstr>'2.2.'!Заголовки_для_печати</vt:lpstr>
      <vt:lpstr>'1.1 корр 2016'!Область_печати</vt:lpstr>
      <vt:lpstr>'1.2.'!Область_печати</vt:lpstr>
      <vt:lpstr>'1.3'!Область_печати</vt:lpstr>
      <vt:lpstr>'2.2.'!Область_печати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dergach</dc:creator>
  <cp:lastModifiedBy>Администратор</cp:lastModifiedBy>
  <cp:lastPrinted>2015-09-18T02:11:52Z</cp:lastPrinted>
  <dcterms:created xsi:type="dcterms:W3CDTF">2013-07-22T06:08:05Z</dcterms:created>
  <dcterms:modified xsi:type="dcterms:W3CDTF">2016-03-02T01:01:53Z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7SZ3KZWC3VSA-27-295</vt:lpwstr>
  </property>
  <property fmtid="{D5CDD505-2E9C-101B-9397-08002B2CF9AE}" pid="3" name="_dlc_DocIdItemGuid">
    <vt:lpwstr>856bdd1c-914f-4377-9350-209acbb548d4</vt:lpwstr>
  </property>
  <property fmtid="{D5CDD505-2E9C-101B-9397-08002B2CF9AE}" pid="4" name="_dlc_DocIdUrl">
    <vt:lpwstr>http://portal/OpenInform/_layouts/DocIdRedir.aspx?ID=7SZ3KZWC3VSA-27-295, 7SZ3KZWC3VSA-27-295</vt:lpwstr>
  </property>
</Properties>
</file>