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3 квартал 2015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'3 квартал 2015 г'!$3:$5</definedName>
    <definedName name="_xlnm.Print_Area" localSheetId="0">'3 квартал 2015 г'!$A$1:$K$551</definedName>
  </definedNames>
  <calcPr calcId="144525"/>
</workbook>
</file>

<file path=xl/calcChain.xml><?xml version="1.0" encoding="utf-8"?>
<calcChain xmlns="http://schemas.openxmlformats.org/spreadsheetml/2006/main">
  <c r="J163" i="2" l="1"/>
  <c r="J162" i="2"/>
  <c r="J161" i="2"/>
  <c r="J141" i="2"/>
  <c r="J124" i="2"/>
  <c r="J104" i="2"/>
  <c r="J94" i="2"/>
  <c r="J86" i="2"/>
  <c r="J81" i="2"/>
  <c r="J519" i="2"/>
  <c r="J517" i="2"/>
  <c r="J504" i="2"/>
  <c r="J503" i="2"/>
  <c r="J497" i="2"/>
  <c r="J491" i="2"/>
  <c r="J482" i="2"/>
  <c r="J481" i="2"/>
  <c r="J476" i="2"/>
  <c r="J442" i="2"/>
  <c r="J441" i="2"/>
  <c r="J439" i="2"/>
  <c r="J433" i="2"/>
  <c r="J405" i="2"/>
  <c r="J404" i="2"/>
  <c r="J403" i="2"/>
  <c r="J394" i="2"/>
  <c r="J383" i="2"/>
  <c r="J379" i="2"/>
  <c r="J376" i="2"/>
  <c r="J348" i="2"/>
  <c r="J304" i="2"/>
  <c r="J303" i="2"/>
  <c r="J298" i="2"/>
  <c r="J281" i="2"/>
  <c r="J280" i="2"/>
  <c r="J272" i="2"/>
  <c r="J271" i="2"/>
  <c r="J268" i="2"/>
  <c r="J242" i="2"/>
  <c r="J232" i="2"/>
  <c r="J225" i="2"/>
  <c r="J194" i="2"/>
  <c r="J193" i="2"/>
  <c r="J191" i="2"/>
  <c r="J190" i="2"/>
  <c r="J189" i="2"/>
  <c r="J187" i="2"/>
  <c r="J179" i="2"/>
  <c r="J177" i="2"/>
  <c r="J170" i="2"/>
  <c r="J168" i="2"/>
  <c r="J166" i="2"/>
  <c r="J165" i="2"/>
  <c r="J164" i="2"/>
  <c r="J518" i="2" l="1"/>
  <c r="J520" i="2"/>
  <c r="K517" i="2"/>
  <c r="K521" i="2"/>
  <c r="K522" i="2"/>
  <c r="K523" i="2"/>
  <c r="K524" i="2"/>
  <c r="K520" i="2"/>
  <c r="K519" i="2"/>
  <c r="K518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K458" i="2"/>
  <c r="K457" i="2"/>
  <c r="K198" i="2"/>
  <c r="E234" i="2" l="1"/>
  <c r="E131" i="2" s="1"/>
  <c r="E133" i="2" s="1"/>
  <c r="E308" i="2" s="1"/>
  <c r="E310" i="2" s="1"/>
  <c r="E312" i="2" s="1"/>
  <c r="E358" i="2" s="1"/>
  <c r="E518" i="2"/>
  <c r="E520" i="2" s="1"/>
  <c r="E522" i="2" s="1"/>
  <c r="E524" i="2" s="1"/>
  <c r="E166" i="2"/>
  <c r="E233" i="2" s="1"/>
  <c r="E130" i="2" s="1"/>
  <c r="E132" i="2" s="1"/>
  <c r="E134" i="2" s="1"/>
  <c r="E309" i="2" s="1"/>
  <c r="E311" i="2" s="1"/>
  <c r="E313" i="2" s="1"/>
  <c r="E235" i="2" s="1"/>
  <c r="E517" i="2"/>
  <c r="E519" i="2" s="1"/>
  <c r="E521" i="2" s="1"/>
  <c r="E523" i="2" s="1"/>
  <c r="K36" i="2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l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F517" i="2"/>
  <c r="F518" i="2" s="1"/>
  <c r="F519" i="2" s="1"/>
  <c r="F520" i="2" s="1"/>
  <c r="F521" i="2" s="1"/>
  <c r="F522" i="2" s="1"/>
  <c r="F523" i="2" s="1"/>
  <c r="F524" i="2" s="1"/>
  <c r="K54" i="2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<sst xmlns="http://schemas.openxmlformats.org/spreadsheetml/2006/main" count="1916" uniqueCount="330">
  <si>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</si>
  <si>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</si>
  <si>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</si>
  <si>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</si>
  <si>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</si>
  <si>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</si>
  <si>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</si>
  <si>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</si>
  <si>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</si>
  <si>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</si>
  <si>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</si>
  <si>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</si>
  <si>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</si>
  <si>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</si>
  <si>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</si>
  <si>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</si>
  <si>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</si>
  <si>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</si>
  <si>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</si>
  <si>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</si>
  <si>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</si>
  <si>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</si>
  <si>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</si>
  <si>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</si>
  <si>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</si>
  <si>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</si>
  <si>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</si>
  <si>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</si>
  <si>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</si>
  <si>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</si>
  <si>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</si>
  <si>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</si>
  <si>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</si>
  <si>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</si>
  <si>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</si>
  <si>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</si>
  <si>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</si>
  <si>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</si>
  <si>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</si>
  <si>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</si>
  <si>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</si>
  <si>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</si>
  <si>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</si>
  <si>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</si>
  <si>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</si>
  <si>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</si>
  <si>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</si>
  <si>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</si>
  <si>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</si>
  <si>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</si>
  <si>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</si>
  <si>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</si>
  <si>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</si>
  <si>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</si>
  <si>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</si>
  <si>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</si>
  <si>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</si>
  <si>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</si>
  <si>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</si>
  <si>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</si>
  <si>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</si>
  <si>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</si>
  <si>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</si>
  <si>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</si>
  <si>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</si>
  <si>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</si>
  <si>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</si>
  <si>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</si>
  <si>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</si>
  <si>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</si>
  <si>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</si>
  <si>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</si>
  <si>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</si>
  <si>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</si>
  <si>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</si>
  <si>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</si>
  <si>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</si>
  <si>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</si>
  <si>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</si>
  <si>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</si>
  <si>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</si>
  <si>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</si>
  <si>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</si>
  <si>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</si>
  <si>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</si>
  <si>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</si>
  <si>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</si>
  <si>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</si>
  <si>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</si>
  <si>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</si>
  <si>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</si>
  <si>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</si>
  <si>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</si>
  <si>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</si>
  <si>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</si>
  <si>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</si>
  <si>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</si>
  <si>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</si>
  <si>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</si>
  <si>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</si>
  <si>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</si>
  <si>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</si>
  <si>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</si>
  <si>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</si>
  <si>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</si>
  <si>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</si>
  <si>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</si>
  <si>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</si>
  <si>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</si>
  <si>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</si>
  <si>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</si>
  <si>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</si>
  <si>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</si>
  <si>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</si>
  <si>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</si>
  <si>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</si>
  <si>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</si>
  <si>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</si>
  <si>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</si>
  <si>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</si>
  <si>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</si>
  <si>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</si>
  <si>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</si>
  <si>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</si>
  <si>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</si>
  <si>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</si>
  <si>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</si>
  <si>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</si>
  <si>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</si>
  <si>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</si>
  <si>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</si>
  <si>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</si>
  <si>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</si>
  <si>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</si>
  <si>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</si>
  <si>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</si>
  <si>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</si>
  <si>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</si>
  <si>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</si>
  <si>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</si>
  <si>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</si>
  <si>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</si>
  <si>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</si>
  <si>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</si>
  <si>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</si>
  <si>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</si>
  <si>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</si>
  <si>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</si>
  <si>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</si>
  <si>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</si>
  <si>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</si>
  <si>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</si>
  <si>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</si>
  <si>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</si>
  <si>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</si>
  <si>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</si>
  <si>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</si>
  <si>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</si>
  <si>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</si>
  <si>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</si>
  <si>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</si>
  <si>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</si>
  <si>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</si>
  <si>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</si>
  <si>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</si>
  <si>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</si>
  <si>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</si>
  <si>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</si>
  <si>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</si>
  <si>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</si>
  <si>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</si>
  <si>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</si>
  <si>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</si>
  <si>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</si>
  <si>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</si>
  <si>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</si>
  <si>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</si>
  <si>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</si>
  <si>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</si>
  <si>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</si>
  <si>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</si>
  <si>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</si>
  <si>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</si>
  <si>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</si>
  <si>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</si>
  <si>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</si>
  <si>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</si>
  <si>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</si>
  <si>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</si>
  <si>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</si>
  <si>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</si>
  <si>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</si>
  <si>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</si>
  <si>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</si>
  <si>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</si>
  <si>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</si>
  <si>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</si>
  <si>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</si>
  <si>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</si>
  <si>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</si>
  <si>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</si>
  <si>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</si>
  <si>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</si>
  <si>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</si>
  <si>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</si>
  <si>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</si>
  <si>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</si>
  <si>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</si>
  <si>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</si>
  <si>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</si>
  <si>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</si>
  <si>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</si>
  <si>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</si>
  <si>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</si>
  <si>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</si>
  <si>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</si>
  <si>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</si>
  <si>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</si>
  <si>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</si>
  <si>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</si>
  <si>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</si>
  <si>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</si>
  <si>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</si>
  <si>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</si>
  <si>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</si>
  <si>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</si>
  <si>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</si>
  <si>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</si>
  <si>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</si>
  <si>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</si>
  <si>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</si>
  <si>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</si>
  <si>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</si>
  <si>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</si>
  <si>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</si>
  <si>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</si>
  <si>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</si>
  <si>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</si>
  <si>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</si>
  <si>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</si>
  <si>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</si>
  <si>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</si>
  <si>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</si>
  <si>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</si>
  <si>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</si>
  <si>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</si>
  <si>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</si>
  <si>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</si>
  <si>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</si>
  <si>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</si>
  <si>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</si>
  <si>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</si>
  <si>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</si>
  <si>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</si>
  <si>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</si>
  <si>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</si>
  <si>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</si>
  <si>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</si>
  <si>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</si>
  <si>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</si>
  <si>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</si>
  <si>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</si>
  <si>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</si>
  <si>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</si>
  <si>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</si>
  <si>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</si>
  <si>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</si>
  <si>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</si>
  <si>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</si>
  <si>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</si>
  <si>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</si>
  <si>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</si>
  <si>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</si>
  <si>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</si>
  <si>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</si>
  <si>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</si>
  <si>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</si>
  <si>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</si>
  <si>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</si>
  <si>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</si>
  <si>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</si>
  <si>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</si>
  <si>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</si>
  <si>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</si>
  <si>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</si>
  <si>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</si>
  <si>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</si>
  <si>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</si>
  <si>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</si>
  <si>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</si>
  <si>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</si>
  <si>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</si>
  <si>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</si>
  <si>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</si>
  <si>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</si>
  <si>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</si>
  <si>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</si>
  <si>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</si>
  <si>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</si>
  <si>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</si>
  <si>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</si>
  <si>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</si>
  <si>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</si>
  <si>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</si>
  <si>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</si>
  <si>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</si>
  <si>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</si>
  <si>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</si>
  <si>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</si>
  <si>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</si>
  <si>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</si>
  <si>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</si>
  <si>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</si>
  <si>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</si>
  <si>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</si>
  <si>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</si>
  <si>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</si>
  <si>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</si>
  <si>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</si>
  <si>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</si>
  <si>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</si>
  <si>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</si>
  <si>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</si>
  <si>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</si>
  <si>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</si>
  <si>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01.07.2015 г</t>
  </si>
  <si>
    <t>Металлургов, 9 Б стр. 1</t>
  </si>
  <si>
    <t>Корнеева, 24 Г</t>
  </si>
  <si>
    <t>Абытаевская, 15 (встроенная в ПНС)</t>
  </si>
  <si>
    <t>Рязанская, 85 стр.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</si>
</sst>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/>
    <xf numFmtId="0" fontId="5" fillId="0" borderId="14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65" fontId="1" fillId="0" borderId="4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1"/>
  <sheetViews>
    <sheetView tabSelected="1" view="pageBreakPreview" zoomScale="60" zoomScaleNormal="100" workbookViewId="0">
      <pane ySplit="5" topLeftCell="A466" activePane="bottomLeft" state="frozen"/>
      <selection pane="bottomLeft" activeCell="E515" sqref="E515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301" t="s">
        <v>324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7" x14ac:dyDescent="0.2">
      <c r="A2" s="4"/>
      <c r="B2" s="5"/>
      <c r="C2" s="5"/>
      <c r="D2" s="156"/>
      <c r="E2" s="187"/>
      <c r="F2" s="5"/>
      <c r="G2" s="5" t="s">
        <v>325</v>
      </c>
      <c r="H2" s="5"/>
      <c r="I2" s="65"/>
    </row>
    <row r="3" spans="1:17" s="34" customFormat="1" ht="15" customHeight="1" x14ac:dyDescent="0.2">
      <c r="A3" s="299" t="s">
        <v>0</v>
      </c>
      <c r="B3" s="302" t="s">
        <v>124</v>
      </c>
      <c r="C3" s="303"/>
      <c r="D3" s="304"/>
      <c r="E3" s="299" t="s">
        <v>101</v>
      </c>
      <c r="F3" s="302" t="s">
        <v>100</v>
      </c>
      <c r="G3" s="303"/>
      <c r="H3" s="304"/>
      <c r="I3" s="308" t="s">
        <v>95</v>
      </c>
      <c r="J3" s="309"/>
      <c r="K3" s="310"/>
    </row>
    <row r="4" spans="1:17" s="34" customFormat="1" ht="30" x14ac:dyDescent="0.2">
      <c r="A4" s="300"/>
      <c r="B4" s="305"/>
      <c r="C4" s="306"/>
      <c r="D4" s="307"/>
      <c r="E4" s="300"/>
      <c r="F4" s="305"/>
      <c r="G4" s="306"/>
      <c r="H4" s="307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96">
        <v>2</v>
      </c>
      <c r="C5" s="297"/>
      <c r="D5" s="298"/>
      <c r="E5" s="185">
        <v>3</v>
      </c>
      <c r="F5" s="296">
        <v>4</v>
      </c>
      <c r="G5" s="297"/>
      <c r="H5" s="298"/>
      <c r="I5" s="241">
        <v>5</v>
      </c>
      <c r="J5" s="30">
        <v>6</v>
      </c>
      <c r="K5" s="241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267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68"/>
      <c r="K7" s="88">
        <f t="shared" si="0"/>
        <v>0</v>
      </c>
    </row>
    <row r="8" spans="1:17" s="22" customFormat="1" x14ac:dyDescent="0.2">
      <c r="A8" s="189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269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0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270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269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68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271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267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68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272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273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267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68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274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274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267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68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267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68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275">
        <v>0.53600000000000003</v>
      </c>
      <c r="K25" s="222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275">
        <v>0.47899999999999998</v>
      </c>
      <c r="K26" s="222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272">
        <v>0.23599999999999999</v>
      </c>
      <c r="K27" s="219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275">
        <v>0.35899999999999999</v>
      </c>
      <c r="K28" s="222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1" t="s">
        <v>180</v>
      </c>
      <c r="I29" s="99">
        <v>0.1</v>
      </c>
      <c r="J29" s="272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275">
        <v>5.8000000000000003E-2</v>
      </c>
      <c r="K30" s="222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272">
        <v>0.24399999999999999</v>
      </c>
      <c r="K31" s="219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273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272">
        <v>0.52700000000000002</v>
      </c>
      <c r="K33" s="219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275">
        <v>0.498</v>
      </c>
      <c r="K34" s="222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1" t="s">
        <v>194</v>
      </c>
      <c r="I35" s="99">
        <v>0.4</v>
      </c>
      <c r="J35" s="272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275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276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275">
        <v>0.72</v>
      </c>
      <c r="K38" s="222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4"/>
      <c r="I39" s="101">
        <v>1</v>
      </c>
      <c r="J39" s="273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272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273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272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273">
        <v>7.32</v>
      </c>
      <c r="K43" s="227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272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275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276">
        <v>7.46E-2</v>
      </c>
      <c r="K46" s="225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275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276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276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267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68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267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68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267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68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267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68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277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278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272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273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246" t="str">
        <f>F345</f>
        <v>г. Красноярск</v>
      </c>
      <c r="G62" s="46" t="s">
        <v>90</v>
      </c>
      <c r="H62" s="72" t="s">
        <v>159</v>
      </c>
      <c r="I62" s="62">
        <v>0</v>
      </c>
      <c r="J62" s="279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267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68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267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68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267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68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272">
        <v>0.192</v>
      </c>
      <c r="K69" s="219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273">
        <v>0.24</v>
      </c>
      <c r="K70" s="227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272">
        <v>0.1</v>
      </c>
      <c r="K71" s="219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273">
        <v>0.123</v>
      </c>
      <c r="K72" s="227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272">
        <v>0.24</v>
      </c>
      <c r="K73" s="219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273">
        <v>0.25600000000000001</v>
      </c>
      <c r="K74" s="227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271">
        <v>0.11</v>
      </c>
      <c r="K75" s="220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5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246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280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5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281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269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68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68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5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279">
        <f>0.34+0.03/0.89</f>
        <v>0.37370786516853938</v>
      </c>
      <c r="K81" s="62">
        <f t="shared" si="24"/>
        <v>2.6292134831460645E-2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267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68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267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68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68">
        <f>0.172+0.015/0.89</f>
        <v>0.18885393258426963</v>
      </c>
      <c r="K86" s="88">
        <f t="shared" si="24"/>
        <v>0.21114606741573039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267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68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267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68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267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68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277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278">
        <f>0.17+0.01/0.89</f>
        <v>0.18123595505617979</v>
      </c>
      <c r="K94" s="85">
        <f t="shared" si="24"/>
        <v>6.8764044943820213E-2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267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68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267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68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271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246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279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68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246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279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68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246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279">
        <f>0.228+0.03/0.89</f>
        <v>0.26170786516853933</v>
      </c>
      <c r="K104" s="62">
        <f t="shared" si="24"/>
        <v>0.13829213483146069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267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68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267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68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277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278">
        <v>0.30199999999999999</v>
      </c>
      <c r="K110" s="230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277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278">
        <v>0.20799999999999999</v>
      </c>
      <c r="K112" s="230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38" t="s">
        <v>175</v>
      </c>
      <c r="I113" s="216">
        <v>6.3E-2</v>
      </c>
      <c r="J113" s="282">
        <v>0.02</v>
      </c>
      <c r="K113" s="237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267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68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267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68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271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272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273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275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275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272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273">
        <f>0.069+0.015/0.89</f>
        <v>8.5853932584269668E-2</v>
      </c>
      <c r="K124" s="101">
        <f t="shared" si="24"/>
        <v>7.4146067415730335E-2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272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273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197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275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197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275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246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279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3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281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4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5">
        <v>0.4</v>
      </c>
      <c r="J131" s="283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5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1">
        <v>0.4</v>
      </c>
      <c r="J132" s="284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2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3">
        <v>0.16</v>
      </c>
      <c r="J133" s="285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6"/>
      <c r="I134" s="133">
        <v>0.16</v>
      </c>
      <c r="J134" s="275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277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274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277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278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272">
        <v>0.11</v>
      </c>
      <c r="K139" s="219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275">
        <v>0.13200000000000001</v>
      </c>
      <c r="K140" s="222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267">
        <f>0.232+0.015/0.89</f>
        <v>0.24885393258426969</v>
      </c>
      <c r="K141" s="221">
        <f t="shared" si="42"/>
        <v>0.15114606741573033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277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17">
        <v>1</v>
      </c>
      <c r="J143" s="286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277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278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277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246" t="str">
        <f>F146</f>
        <v>г. Красноярск</v>
      </c>
      <c r="G147" s="46" t="s">
        <v>1</v>
      </c>
      <c r="H147" s="72" t="s">
        <v>8</v>
      </c>
      <c r="I147" s="212">
        <v>0.4</v>
      </c>
      <c r="J147" s="287">
        <v>0.223</v>
      </c>
      <c r="K147" s="212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271">
        <v>0.378</v>
      </c>
      <c r="K148" s="220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277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278">
        <v>9.6000000000000002E-2</v>
      </c>
      <c r="K150" s="230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5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246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279">
        <v>0.17799999999999999</v>
      </c>
      <c r="K151" s="226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3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271">
        <v>0.183</v>
      </c>
      <c r="K152" s="220">
        <f t="shared" si="42"/>
        <v>0.21700000000000003</v>
      </c>
    </row>
    <row r="153" spans="1:17" s="235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267">
        <v>0.16400000000000001</v>
      </c>
      <c r="K153" s="221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68">
        <v>0.186</v>
      </c>
      <c r="K154" s="228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274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277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278">
        <v>0.54900000000000004</v>
      </c>
      <c r="K157" s="230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274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274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246" t="str">
        <f>F159</f>
        <v>г. Красноярск</v>
      </c>
      <c r="G160" s="46" t="s">
        <v>1</v>
      </c>
      <c r="H160" s="32" t="s">
        <v>222</v>
      </c>
      <c r="I160" s="62">
        <v>0</v>
      </c>
      <c r="J160" s="279"/>
      <c r="K160" s="226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3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274">
        <f>0.928+(0.01+0.04+0.01)/0.89</f>
        <v>0.99541573033707875</v>
      </c>
      <c r="K161" s="83">
        <f t="shared" si="42"/>
        <v>4.5842696629212476E-3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246" t="str">
        <f>F515</f>
        <v>г. Красноярск</v>
      </c>
      <c r="G162" s="46" t="s">
        <v>1</v>
      </c>
      <c r="H162" s="72" t="s">
        <v>16</v>
      </c>
      <c r="I162" s="212">
        <v>0.32</v>
      </c>
      <c r="J162" s="288">
        <f>0.3+(0.015+0.01)/0.89</f>
        <v>0.32808988764044944</v>
      </c>
      <c r="K162" s="212">
        <f t="shared" si="42"/>
        <v>-8.0898876404494335E-3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3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274">
        <f>0.536+(0.015+0.03)/0.89</f>
        <v>0.58656179775280903</v>
      </c>
      <c r="K163" s="83">
        <f t="shared" si="42"/>
        <v>4.3438202247190971E-2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246" t="str">
        <f>F426</f>
        <v>г. Красноярск</v>
      </c>
      <c r="G164" s="46" t="s">
        <v>1</v>
      </c>
      <c r="H164" s="58" t="s">
        <v>18</v>
      </c>
      <c r="I164" s="212">
        <v>0.32</v>
      </c>
      <c r="J164" s="287">
        <f>0.28+(0.015+0.015)/0.89</f>
        <v>0.31370786516853932</v>
      </c>
      <c r="K164" s="212">
        <f t="shared" si="42"/>
        <v>6.2921348314606829E-3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246" t="str">
        <f>F164</f>
        <v>г. Красноярск</v>
      </c>
      <c r="G165" s="46" t="s">
        <v>1</v>
      </c>
      <c r="H165" s="72" t="s">
        <v>19</v>
      </c>
      <c r="I165" s="212">
        <v>0.32</v>
      </c>
      <c r="J165" s="287">
        <f>0.288+0.015/0.89</f>
        <v>0.30485393258426963</v>
      </c>
      <c r="K165" s="212">
        <f t="shared" si="42"/>
        <v>1.514606741573038E-2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246" t="str">
        <f>F162</f>
        <v>г. Красноярск</v>
      </c>
      <c r="G166" s="46" t="s">
        <v>1</v>
      </c>
      <c r="H166" s="72" t="s">
        <v>21</v>
      </c>
      <c r="I166" s="239">
        <v>0.32</v>
      </c>
      <c r="J166" s="288">
        <f>0.25+0.015/0.89</f>
        <v>0.26685393258426965</v>
      </c>
      <c r="K166" s="212">
        <f t="shared" si="42"/>
        <v>5.3146067415730358E-2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246" t="str">
        <f>F428</f>
        <v>г. Красноярск</v>
      </c>
      <c r="G167" s="46" t="s">
        <v>1</v>
      </c>
      <c r="H167" s="58" t="s">
        <v>22</v>
      </c>
      <c r="I167" s="212">
        <v>0.32</v>
      </c>
      <c r="J167" s="287">
        <v>0.24</v>
      </c>
      <c r="K167" s="212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3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271">
        <f>0.2+0.015/0.89</f>
        <v>0.21685393258426966</v>
      </c>
      <c r="K168" s="87">
        <f t="shared" si="42"/>
        <v>3.314606741573034E-2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277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278">
        <f>0.153+0.015/0.89</f>
        <v>0.16985393258426967</v>
      </c>
      <c r="K170" s="85">
        <f t="shared" si="42"/>
        <v>0.83014606741573038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246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279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271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271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277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278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277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278">
        <f>0.215+0.01/0.89</f>
        <v>0.22623595505617977</v>
      </c>
      <c r="K177" s="85">
        <f t="shared" si="42"/>
        <v>0.77376404494382023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274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274">
        <f>0.051+0.015/0.89</f>
        <v>6.7853932584269666E-2</v>
      </c>
      <c r="K179" s="83">
        <f t="shared" si="42"/>
        <v>0.93214606741573036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246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279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267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68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0" t="s">
        <v>218</v>
      </c>
      <c r="I183" s="133">
        <v>0.1</v>
      </c>
      <c r="J183" s="275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0" t="s">
        <v>218</v>
      </c>
      <c r="I184" s="133">
        <v>0.1</v>
      </c>
      <c r="J184" s="275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272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273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198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271">
        <f>0.284+0.01/0.89</f>
        <v>0.29523595505617972</v>
      </c>
      <c r="K187" s="87">
        <f t="shared" si="42"/>
        <v>0.1047640449438203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277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278">
        <f>0.426+0.015/0.89</f>
        <v>0.44285393258426964</v>
      </c>
      <c r="K189" s="85">
        <f t="shared" si="42"/>
        <v>0.18714606741573037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274">
        <f>0.279+0.015/0.89</f>
        <v>0.29585393258426967</v>
      </c>
      <c r="K190" s="83">
        <f t="shared" si="42"/>
        <v>0.33414606741573033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274">
        <f>0.287+0.03/0.89</f>
        <v>0.32070786516853933</v>
      </c>
      <c r="K191" s="84">
        <f t="shared" si="42"/>
        <v>0.30929213483146067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5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246" t="str">
        <f>F48</f>
        <v>г. Красноярск</v>
      </c>
      <c r="G192" s="69" t="s">
        <v>93</v>
      </c>
      <c r="H192" s="7" t="s">
        <v>80</v>
      </c>
      <c r="I192" s="212">
        <v>0.63</v>
      </c>
      <c r="J192" s="287">
        <v>0.22900000000000001</v>
      </c>
      <c r="K192" s="212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277">
        <f>0.277+0.03/0.89</f>
        <v>0.31070786516853932</v>
      </c>
      <c r="K193" s="66">
        <f t="shared" si="42"/>
        <v>0.31929213483146068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278">
        <f>0.282+0.03/0.89</f>
        <v>0.31570786516853933</v>
      </c>
      <c r="K194" s="85">
        <f t="shared" si="42"/>
        <v>0.31429213483146068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272">
        <v>5.7599999999999998E-2</v>
      </c>
      <c r="K195" s="219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273">
        <v>7.1999999999999995E-2</v>
      </c>
      <c r="K196" s="227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267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68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267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68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1" t="s">
        <v>211</v>
      </c>
      <c r="I201" s="99">
        <v>1</v>
      </c>
      <c r="J201" s="289">
        <v>0.59099999999999997</v>
      </c>
      <c r="K201" s="219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6"/>
      <c r="I202" s="133">
        <v>1</v>
      </c>
      <c r="J202" s="290">
        <v>0.47699999999999998</v>
      </c>
      <c r="K202" s="222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6"/>
      <c r="I203" s="133">
        <v>1</v>
      </c>
      <c r="J203" s="290">
        <v>0.62</v>
      </c>
      <c r="K203" s="222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4"/>
      <c r="I204" s="101">
        <v>1</v>
      </c>
      <c r="J204" s="291">
        <v>0.61499999999999999</v>
      </c>
      <c r="K204" s="227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5">
        <v>0.1</v>
      </c>
      <c r="J205" s="283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1">
        <v>0.1</v>
      </c>
      <c r="J206" s="284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5">
        <v>0.4</v>
      </c>
      <c r="J207" s="283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273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272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273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272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4"/>
      <c r="I212" s="101">
        <v>0.4</v>
      </c>
      <c r="J212" s="273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5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246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68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5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246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279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267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68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6" t="s">
        <v>210</v>
      </c>
      <c r="I217" s="133">
        <v>0.4</v>
      </c>
      <c r="J217" s="275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6"/>
      <c r="I218" s="133">
        <v>0.4</v>
      </c>
      <c r="J218" s="275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1" t="s">
        <v>210</v>
      </c>
      <c r="I219" s="99">
        <v>0.63</v>
      </c>
      <c r="J219" s="272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273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4" t="s">
        <v>161</v>
      </c>
      <c r="I221" s="87">
        <v>0.63</v>
      </c>
      <c r="J221" s="271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4"/>
      <c r="I222" s="87">
        <v>0.63</v>
      </c>
      <c r="J222" s="271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267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68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267">
        <f>0.303+(0.03+0.045)/0.89</f>
        <v>0.38726966292134829</v>
      </c>
      <c r="K225" s="64">
        <f t="shared" si="50"/>
        <v>0.24273033707865171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68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271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271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246" t="str">
        <f>F124</f>
        <v>г. Красноярск</v>
      </c>
      <c r="G229" s="69" t="s">
        <v>93</v>
      </c>
      <c r="H229" s="7" t="s">
        <v>77</v>
      </c>
      <c r="I229" s="212">
        <v>0.63</v>
      </c>
      <c r="J229" s="287">
        <v>0.32600000000000001</v>
      </c>
      <c r="K229" s="212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271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277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278">
        <f>0.489+(0.015+0.015+0.07)/0.89</f>
        <v>0.6013595505617978</v>
      </c>
      <c r="K232" s="85">
        <f t="shared" si="50"/>
        <v>0.3986404494382022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269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270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36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5" t="str">
        <f>E313</f>
        <v>ООО "КрасКом"</v>
      </c>
      <c r="F235" s="246" t="str">
        <f>F358</f>
        <v>г. Красноярск</v>
      </c>
      <c r="G235" s="69" t="s">
        <v>93</v>
      </c>
      <c r="H235" s="7" t="s">
        <v>84</v>
      </c>
      <c r="I235" s="212"/>
      <c r="J235" s="287"/>
      <c r="K235" s="212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246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279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267">
        <v>0.184</v>
      </c>
      <c r="K237" s="221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1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68">
        <v>0.15</v>
      </c>
      <c r="K238" s="228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29" t="s">
        <v>24</v>
      </c>
      <c r="E239" s="30" t="str">
        <f>E252</f>
        <v>ООО "КрасКом"</v>
      </c>
      <c r="F239" s="246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279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272">
        <v>0.28899999999999998</v>
      </c>
      <c r="K240" s="99">
        <f t="shared" si="50"/>
        <v>0.34100000000000003</v>
      </c>
    </row>
    <row r="241" spans="1:17" s="22" customFormat="1" x14ac:dyDescent="0.2">
      <c r="A241" s="193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1">
        <v>0.63</v>
      </c>
      <c r="J241" s="284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267">
        <f>0.078+0.015/0.89</f>
        <v>9.4853932584269662E-2</v>
      </c>
      <c r="K242" s="62">
        <f t="shared" si="50"/>
        <v>6.5146067415730341E-2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267">
        <v>0.34</v>
      </c>
      <c r="K243" s="221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68">
        <v>0.38900000000000001</v>
      </c>
      <c r="K244" s="228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246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279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0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267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1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68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272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273">
        <v>0.38900000000000001</v>
      </c>
      <c r="K249" s="101">
        <f t="shared" si="50"/>
        <v>0.24099999999999999</v>
      </c>
    </row>
    <row r="250" spans="1:17" s="10" customFormat="1" x14ac:dyDescent="0.2">
      <c r="A250" s="191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272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273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267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68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1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272">
        <v>0.192</v>
      </c>
      <c r="K254" s="99">
        <f t="shared" si="50"/>
        <v>0.20800000000000002</v>
      </c>
    </row>
    <row r="255" spans="1:17" s="10" customFormat="1" ht="14.25" customHeight="1" x14ac:dyDescent="0.2">
      <c r="A255" s="193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273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267">
        <v>0.20200000000000001</v>
      </c>
      <c r="K256" s="221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271">
        <v>0.372</v>
      </c>
      <c r="K257" s="220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3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3">
        <v>0</v>
      </c>
      <c r="J258" s="285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272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273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272">
        <v>7.67</v>
      </c>
      <c r="K261" s="99">
        <f t="shared" si="50"/>
        <v>2.33</v>
      </c>
    </row>
    <row r="262" spans="1:17" s="22" customFormat="1" x14ac:dyDescent="0.2">
      <c r="A262" s="193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1">
        <v>10</v>
      </c>
      <c r="J262" s="284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274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276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272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273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267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68">
        <f>0.079+0.004/0.89</f>
        <v>8.3494382022471905E-2</v>
      </c>
      <c r="K268" s="88">
        <f t="shared" si="60"/>
        <v>0.31650561797752813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277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278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246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279">
        <f>0.328+(0.06+0.029)/0.89</f>
        <v>0.42799999999999999</v>
      </c>
      <c r="K271" s="62">
        <f t="shared" si="60"/>
        <v>-2.7999999999999969E-2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278">
        <f>0.532+0.015/0.89</f>
        <v>0.54885393258426973</v>
      </c>
      <c r="K272" s="85">
        <f t="shared" si="60"/>
        <v>1.1146067415730321E-2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272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273">
        <v>0.23599999999999999</v>
      </c>
      <c r="K274" s="101">
        <f t="shared" si="60"/>
        <v>0.16400000000000003</v>
      </c>
    </row>
    <row r="275" spans="1:17" s="10" customFormat="1" x14ac:dyDescent="0.2">
      <c r="A275" s="185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246" t="str">
        <f>F49</f>
        <v>г. Красноярск</v>
      </c>
      <c r="G275" s="46" t="s">
        <v>91</v>
      </c>
      <c r="H275" s="7" t="s">
        <v>39</v>
      </c>
      <c r="I275" s="212">
        <v>0.4</v>
      </c>
      <c r="J275" s="287">
        <v>0.13200000000000001</v>
      </c>
      <c r="K275" s="212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272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273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267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3" t="s">
        <v>3</v>
      </c>
      <c r="C279" s="48">
        <v>722</v>
      </c>
      <c r="D279" s="188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271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277">
        <f>0.432+0.07/0.89</f>
        <v>0.51065168539325845</v>
      </c>
      <c r="K280" s="66">
        <f t="shared" si="60"/>
        <v>0.48934831460674155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278">
        <f>0.395+0.07/0.89</f>
        <v>0.47365168539325847</v>
      </c>
      <c r="K281" s="85">
        <f t="shared" si="60"/>
        <v>0.52634831460674159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267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68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267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68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267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68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277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278">
        <v>0</v>
      </c>
      <c r="K289" s="230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1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272">
        <v>0.20699999999999999</v>
      </c>
      <c r="K290" s="219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3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273">
        <v>0.19800000000000001</v>
      </c>
      <c r="K291" s="227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271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246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279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267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68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271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88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271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246" t="str">
        <f>F171</f>
        <v>г. Красноярск</v>
      </c>
      <c r="G298" s="46" t="s">
        <v>91</v>
      </c>
      <c r="H298" s="7" t="s">
        <v>41</v>
      </c>
      <c r="I298" s="212">
        <v>0.63</v>
      </c>
      <c r="J298" s="287">
        <f>0.41+0.015/0.89</f>
        <v>0.42685393258426962</v>
      </c>
      <c r="K298" s="212">
        <f t="shared" si="60"/>
        <v>0.20314606741573038</v>
      </c>
    </row>
    <row r="299" spans="1:17" s="10" customFormat="1" x14ac:dyDescent="0.2">
      <c r="A299" s="185">
        <v>178</v>
      </c>
      <c r="B299" s="44" t="s">
        <v>13</v>
      </c>
      <c r="C299" s="46">
        <v>8002</v>
      </c>
      <c r="D299" s="199" t="s">
        <v>5</v>
      </c>
      <c r="E299" s="30" t="str">
        <f>E231</f>
        <v>ООО "КрасКом"</v>
      </c>
      <c r="F299" s="246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279">
        <v>0.59399999999999997</v>
      </c>
      <c r="K299" s="62">
        <f t="shared" si="60"/>
        <v>-0.19399999999999995</v>
      </c>
    </row>
    <row r="300" spans="1:17" s="10" customFormat="1" x14ac:dyDescent="0.2">
      <c r="A300" s="192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09" t="s">
        <v>204</v>
      </c>
      <c r="I300" s="133">
        <v>0.4</v>
      </c>
      <c r="J300" s="275">
        <v>0.14799999999999999</v>
      </c>
      <c r="K300" s="133">
        <f t="shared" si="60"/>
        <v>0.252</v>
      </c>
    </row>
    <row r="301" spans="1:17" s="10" customFormat="1" x14ac:dyDescent="0.2">
      <c r="A301" s="192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09"/>
      <c r="I301" s="133">
        <v>0.4</v>
      </c>
      <c r="J301" s="275">
        <v>0.154</v>
      </c>
      <c r="K301" s="133">
        <f t="shared" si="60"/>
        <v>0.24600000000000002</v>
      </c>
    </row>
    <row r="302" spans="1:17" s="10" customFormat="1" x14ac:dyDescent="0.2">
      <c r="A302" s="185">
        <v>180</v>
      </c>
      <c r="B302" s="44" t="s">
        <v>3</v>
      </c>
      <c r="C302" s="46">
        <v>8035</v>
      </c>
      <c r="D302" s="199" t="s">
        <v>24</v>
      </c>
      <c r="E302" s="30" t="str">
        <f>E300</f>
        <v>ООО "КрасКом"</v>
      </c>
      <c r="F302" s="246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279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267">
        <f>0.79+0.035/0.89</f>
        <v>0.82932584269662923</v>
      </c>
      <c r="K303" s="64">
        <f t="shared" si="60"/>
        <v>0.17067415730337077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68">
        <f>0.768+(0.035+0.015)/0.89</f>
        <v>0.82417977528089892</v>
      </c>
      <c r="K304" s="88">
        <f t="shared" si="60"/>
        <v>0.17582022471910108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277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278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271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5" t="s">
        <v>203</v>
      </c>
      <c r="I308" s="99">
        <v>0.16</v>
      </c>
      <c r="J308" s="272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07"/>
      <c r="I309" s="101">
        <v>0.16</v>
      </c>
      <c r="J309" s="273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275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275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276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275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272">
        <v>0.22700000000000001</v>
      </c>
      <c r="K314" s="219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197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275">
        <v>0.46200000000000002</v>
      </c>
      <c r="K315" s="222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272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273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272">
        <v>0.97599999999999998</v>
      </c>
      <c r="K318" s="219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273">
        <v>0.83399999999999996</v>
      </c>
      <c r="K319" s="227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267">
        <v>5.3999999999999999E-2</v>
      </c>
      <c r="K320" s="221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68">
        <v>1.9E-2</v>
      </c>
      <c r="K321" s="228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267">
        <v>0.443</v>
      </c>
      <c r="K322" s="221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271">
        <v>0.39900000000000002</v>
      </c>
      <c r="K323" s="220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3" t="s">
        <v>171</v>
      </c>
      <c r="I324" s="117">
        <v>1.6</v>
      </c>
      <c r="J324" s="292">
        <v>0.71399999999999997</v>
      </c>
      <c r="K324" s="223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2" t="s">
        <v>92</v>
      </c>
      <c r="H325" s="208"/>
      <c r="I325" s="216">
        <v>1.6</v>
      </c>
      <c r="J325" s="282">
        <v>0.48599999999999999</v>
      </c>
      <c r="K325" s="224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277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278">
        <v>0.104</v>
      </c>
      <c r="K327" s="230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277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278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267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68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267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68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277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278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4">
        <v>0.25</v>
      </c>
      <c r="J336" s="293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17">
        <v>0.25</v>
      </c>
      <c r="J337" s="286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272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197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275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197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275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197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275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197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275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273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197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272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197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273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272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273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5">
        <v>1</v>
      </c>
      <c r="J348" s="272">
        <f>0.561+0.087/0.89</f>
        <v>0.65875280898876409</v>
      </c>
      <c r="K348" s="219">
        <f t="shared" si="68"/>
        <v>0.34124719101123591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3">
        <v>1</v>
      </c>
      <c r="J349" s="275">
        <v>0.435</v>
      </c>
      <c r="K349" s="222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3">
        <v>1</v>
      </c>
      <c r="J350" s="275">
        <v>0.39800000000000002</v>
      </c>
      <c r="K350" s="222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1">
        <v>1</v>
      </c>
      <c r="J351" s="273">
        <v>0.504</v>
      </c>
      <c r="K351" s="227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274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274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277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278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246" t="str">
        <f>F16</f>
        <v>г. Красноярск</v>
      </c>
      <c r="G356" s="46" t="s">
        <v>92</v>
      </c>
      <c r="H356" s="181" t="s">
        <v>49</v>
      </c>
      <c r="I356" s="212">
        <v>0.32</v>
      </c>
      <c r="J356" s="287">
        <v>0.14369999999999999</v>
      </c>
      <c r="K356" s="212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274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274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246" t="str">
        <f>F357</f>
        <v>г. Красноярск</v>
      </c>
      <c r="G359" s="46" t="s">
        <v>92</v>
      </c>
      <c r="H359" s="72" t="s">
        <v>166</v>
      </c>
      <c r="I359" s="62">
        <v>1</v>
      </c>
      <c r="J359" s="279">
        <v>0.498</v>
      </c>
      <c r="K359" s="62">
        <f t="shared" si="68"/>
        <v>0.502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4" t="s">
        <v>53</v>
      </c>
      <c r="I360" s="83">
        <v>0.32</v>
      </c>
      <c r="J360" s="274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278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267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68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277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278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272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273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272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273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5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246" t="str">
        <f t="shared" si="69"/>
        <v>г. Красноярск</v>
      </c>
      <c r="G370" s="46" t="s">
        <v>92</v>
      </c>
      <c r="H370" s="72" t="s">
        <v>56</v>
      </c>
      <c r="I370" s="212">
        <v>0.4</v>
      </c>
      <c r="J370" s="287">
        <v>9.1999999999999998E-2</v>
      </c>
      <c r="K370" s="212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267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68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277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278">
        <v>0.24099999999999999</v>
      </c>
      <c r="K374" s="230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267">
        <v>0.77300000000000002</v>
      </c>
      <c r="K375" s="221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68">
        <f>0.679+0.045/0.89</f>
        <v>0.72956179775280905</v>
      </c>
      <c r="K376" s="228">
        <f t="shared" si="68"/>
        <v>0.27043820224719095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272">
        <v>0.38400000000000001</v>
      </c>
      <c r="K377" s="219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273">
        <v>0.40200000000000002</v>
      </c>
      <c r="K378" s="227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267">
        <f>0.678+(0.016+0.016)/0.89</f>
        <v>0.71395505617977528</v>
      </c>
      <c r="K379" s="221">
        <f t="shared" si="68"/>
        <v>0.28604494382022472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271">
        <v>0.70299999999999996</v>
      </c>
      <c r="K380" s="220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267">
        <v>0.63300000000000001</v>
      </c>
      <c r="K381" s="221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271">
        <v>0.60199999999999998</v>
      </c>
      <c r="K382" s="220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267">
        <f>0.321+0.014/0.89</f>
        <v>0.33673033707865169</v>
      </c>
      <c r="K383" s="221">
        <f t="shared" si="68"/>
        <v>0.29326966292134832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271">
        <v>0.4</v>
      </c>
      <c r="K384" s="220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267">
        <v>0.53100000000000003</v>
      </c>
      <c r="K385" s="221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271">
        <v>0.48199999999999998</v>
      </c>
      <c r="K386" s="220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267">
        <v>0.627</v>
      </c>
      <c r="K387" s="221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68">
        <v>0.54900000000000004</v>
      </c>
      <c r="K388" s="228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277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278">
        <v>0.36699999999999999</v>
      </c>
      <c r="K390" s="230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267">
        <v>0.443</v>
      </c>
      <c r="K391" s="221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68">
        <v>0.38200000000000001</v>
      </c>
      <c r="K392" s="228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267">
        <v>0.495</v>
      </c>
      <c r="K393" s="221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68">
        <f>0.448+0.015/0.89</f>
        <v>0.46485393258426966</v>
      </c>
      <c r="K394" s="228">
        <f t="shared" si="74"/>
        <v>0.53514606741573034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274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274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267">
        <v>0.23899999999999999</v>
      </c>
      <c r="K397" s="221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68">
        <v>0.252</v>
      </c>
      <c r="K398" s="228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6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271">
        <v>0.41599999999999998</v>
      </c>
      <c r="K399" s="220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6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271">
        <v>0.39700000000000002</v>
      </c>
      <c r="K400" s="220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277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278">
        <v>0.32500000000000001</v>
      </c>
      <c r="K402" s="230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274">
        <f>0.675+0.0162/0.89</f>
        <v>0.69320224719101131</v>
      </c>
      <c r="K403" s="84">
        <f t="shared" si="74"/>
        <v>0.30679775280898869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274">
        <f>0.639+0.024/0.89</f>
        <v>0.66596629213483149</v>
      </c>
      <c r="K404" s="84">
        <f t="shared" si="74"/>
        <v>0.33403370786516851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267">
        <f>0.531+0.02/0.89</f>
        <v>0.55347191011235952</v>
      </c>
      <c r="K405" s="221">
        <f t="shared" si="74"/>
        <v>0.44652808988764048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68">
        <v>0.55200000000000005</v>
      </c>
      <c r="K406" s="228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274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3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274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277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278">
        <v>0.48599999999999999</v>
      </c>
      <c r="K410" s="230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3" t="s">
        <v>3</v>
      </c>
      <c r="C411" s="48">
        <v>963</v>
      </c>
      <c r="D411" s="188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271">
        <v>0.47699999999999998</v>
      </c>
      <c r="K411" s="220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271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267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68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271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271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267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68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271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271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267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68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267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68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267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68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274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274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267">
        <v>0.14799999999999999</v>
      </c>
      <c r="K429" s="64">
        <f t="shared" si="74"/>
        <v>0.252</v>
      </c>
    </row>
    <row r="430" spans="1:11" s="10" customFormat="1" x14ac:dyDescent="0.2">
      <c r="A430" s="186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68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271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271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267">
        <f>0.311+0.015/0.89</f>
        <v>0.32785393258426965</v>
      </c>
      <c r="K433" s="64">
        <f t="shared" si="74"/>
        <v>0.30214606741573036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68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274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274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292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294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271">
        <f>0.098+0.04/0.89</f>
        <v>0.1429438202247191</v>
      </c>
      <c r="K439" s="87">
        <f t="shared" si="74"/>
        <v>0.1070561797752809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271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272">
        <f>0.267+0.04/0.89</f>
        <v>0.31194382022471911</v>
      </c>
      <c r="K441" s="99">
        <f t="shared" si="74"/>
        <v>8.8056179775280907E-2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273">
        <f>0.303+0.01/0.89</f>
        <v>0.31423595505617974</v>
      </c>
      <c r="K442" s="101">
        <f t="shared" si="74"/>
        <v>8.5764044943820283E-2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271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271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267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68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271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271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267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68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271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271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267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68">
        <v>0.496</v>
      </c>
      <c r="K454" s="88">
        <f t="shared" ref="K454:K517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267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68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271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271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267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68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271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271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267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68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274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274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267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68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246" t="str">
        <f>F229</f>
        <v>г. Красноярск</v>
      </c>
      <c r="G469" s="46" t="s">
        <v>92</v>
      </c>
      <c r="H469" s="72" t="s">
        <v>66</v>
      </c>
      <c r="I469" s="212">
        <v>0.25</v>
      </c>
      <c r="J469" s="287">
        <v>5.7299999999999997E-2</v>
      </c>
      <c r="K469" s="212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45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246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279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274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274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277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278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277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278">
        <f>0.521+(0.019+0.106)/0.89</f>
        <v>0.66144943820224722</v>
      </c>
      <c r="K476" s="85">
        <f t="shared" si="81"/>
        <v>0.33855056179775278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88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271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88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271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267">
        <v>0.311</v>
      </c>
      <c r="K479" s="221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68">
        <v>0.35899999999999999</v>
      </c>
      <c r="K480" s="228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3" t="s">
        <v>3</v>
      </c>
      <c r="C481" s="48">
        <v>9097</v>
      </c>
      <c r="D481" s="188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271">
        <f>0.567+(0.03+0.03)/0.89</f>
        <v>0.63441573033707854</v>
      </c>
      <c r="K481" s="220">
        <f t="shared" si="81"/>
        <v>0.36558426966292146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88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271">
        <f>0.601+(0.015+0.03)/0.89</f>
        <v>0.65156179775280898</v>
      </c>
      <c r="K482" s="220">
        <f t="shared" si="81"/>
        <v>0.34843820224719102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267">
        <v>0.58899999999999997</v>
      </c>
      <c r="K483" s="221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68">
        <v>0.61399999999999999</v>
      </c>
      <c r="K484" s="228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88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271">
        <v>0.55900000000000005</v>
      </c>
      <c r="K485" s="220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88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271">
        <v>0.53400000000000003</v>
      </c>
      <c r="K486" s="220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267">
        <v>0.44800000000000001</v>
      </c>
      <c r="K487" s="221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68">
        <v>0.36899999999999999</v>
      </c>
      <c r="K488" s="228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88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271">
        <v>0.47499999999999998</v>
      </c>
      <c r="K489" s="220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271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267">
        <f>0.332+0.0664/0.89</f>
        <v>0.40660674157303373</v>
      </c>
      <c r="K491" s="64">
        <f t="shared" si="81"/>
        <v>0.59339325842696633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68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271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271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267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68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274">
        <f>0.301+0.035/0.89</f>
        <v>0.34032584269662919</v>
      </c>
      <c r="K497" s="83">
        <f t="shared" si="81"/>
        <v>0.65967415730337087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274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267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68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271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271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267">
        <f>0.686+0.165/0.89</f>
        <v>0.87139325842696636</v>
      </c>
      <c r="K503" s="64">
        <f t="shared" si="81"/>
        <v>0.12860674157303364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68">
        <f>0.51+(0.165+0.015)/0.89</f>
        <v>0.71224719101123601</v>
      </c>
      <c r="K504" s="88">
        <f t="shared" si="81"/>
        <v>0.28775280898876399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271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271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277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278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274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274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3" t="s">
        <v>173</v>
      </c>
      <c r="I511" s="117">
        <v>1</v>
      </c>
      <c r="J511" s="292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08"/>
      <c r="I512" s="120">
        <v>1</v>
      </c>
      <c r="J512" s="294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88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271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88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271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2" t="str">
        <f>F335</f>
        <v>г. Красноярск</v>
      </c>
      <c r="G515" s="171" t="s">
        <v>92</v>
      </c>
      <c r="H515" s="240" t="s">
        <v>170</v>
      </c>
      <c r="I515" s="111">
        <v>0.4</v>
      </c>
      <c r="J515" s="295">
        <v>9.2999999999999999E-2</v>
      </c>
      <c r="K515" s="112">
        <f t="shared" si="81"/>
        <v>0.30700000000000005</v>
      </c>
    </row>
    <row r="516" spans="1:17" s="22" customFormat="1" x14ac:dyDescent="0.2">
      <c r="A516" s="186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270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7" spans="1:17" s="22" customFormat="1" ht="18.75" x14ac:dyDescent="0.3">
      <c r="A517" s="218">
        <v>288</v>
      </c>
      <c r="B517" s="250" t="s">
        <v>3</v>
      </c>
      <c r="C517" s="247">
        <v>10154</v>
      </c>
      <c r="D517" s="80" t="s">
        <v>24</v>
      </c>
      <c r="E517" s="19" t="str">
        <f t="shared" ref="E517:E524" si="86">E515</f>
        <v>ООО "КрасКом"</v>
      </c>
      <c r="F517" s="16" t="str">
        <f t="shared" ref="F517:F524" si="87">F516</f>
        <v>г. Красноярск</v>
      </c>
      <c r="G517" s="48" t="s">
        <v>92</v>
      </c>
      <c r="H517" s="252" t="s">
        <v>326</v>
      </c>
      <c r="I517" s="66">
        <v>0.63</v>
      </c>
      <c r="J517" s="277">
        <f>0.1042+0.098/0.89</f>
        <v>0.2143123595505618</v>
      </c>
      <c r="K517" s="87">
        <f t="shared" si="81"/>
        <v>0.41568764044943818</v>
      </c>
      <c r="L517" s="10"/>
      <c r="M517" s="10"/>
      <c r="N517" s="10"/>
      <c r="O517" s="10"/>
      <c r="P517" s="10"/>
      <c r="Q517" s="10"/>
    </row>
    <row r="518" spans="1:17" s="22" customFormat="1" x14ac:dyDescent="0.2">
      <c r="A518" s="248"/>
      <c r="B518" s="251" t="s">
        <v>3</v>
      </c>
      <c r="C518" s="249">
        <v>10154</v>
      </c>
      <c r="D518" s="13" t="s">
        <v>24</v>
      </c>
      <c r="E518" s="23" t="str">
        <f t="shared" si="86"/>
        <v>ООО "КрасКом"</v>
      </c>
      <c r="F518" s="17" t="str">
        <f t="shared" si="87"/>
        <v>г. Красноярск</v>
      </c>
      <c r="G518" s="48" t="s">
        <v>92</v>
      </c>
      <c r="H518" s="236"/>
      <c r="I518" s="85">
        <v>0.63</v>
      </c>
      <c r="J518" s="278">
        <f>0.1042</f>
        <v>0.1042</v>
      </c>
      <c r="K518" s="87">
        <f t="shared" ref="K518:K524" si="88">I518-J518</f>
        <v>0.52580000000000005</v>
      </c>
      <c r="L518" s="10"/>
      <c r="M518" s="10"/>
      <c r="N518" s="10"/>
      <c r="O518" s="10"/>
      <c r="P518" s="10"/>
      <c r="Q518" s="10"/>
    </row>
    <row r="519" spans="1:17" ht="18.75" x14ac:dyDescent="0.3">
      <c r="A519" s="218">
        <v>289</v>
      </c>
      <c r="B519" s="250" t="s">
        <v>3</v>
      </c>
      <c r="C519" s="247">
        <v>786</v>
      </c>
      <c r="D519" s="80" t="s">
        <v>24</v>
      </c>
      <c r="E519" s="19" t="str">
        <f t="shared" si="86"/>
        <v>ООО "КрасКом"</v>
      </c>
      <c r="F519" s="16" t="str">
        <f t="shared" si="87"/>
        <v>г. Красноярск</v>
      </c>
      <c r="G519" s="235" t="s">
        <v>91</v>
      </c>
      <c r="H519" s="253" t="s">
        <v>327</v>
      </c>
      <c r="I519" s="66">
        <v>1</v>
      </c>
      <c r="J519" s="277">
        <f>0.268+0.15/0.89</f>
        <v>0.43653932584269661</v>
      </c>
      <c r="K519" s="66">
        <f t="shared" si="88"/>
        <v>0.56346067415730339</v>
      </c>
    </row>
    <row r="520" spans="1:17" x14ac:dyDescent="0.2">
      <c r="A520" s="248"/>
      <c r="B520" s="251" t="s">
        <v>3</v>
      </c>
      <c r="C520" s="249">
        <v>786</v>
      </c>
      <c r="D520" s="13" t="s">
        <v>24</v>
      </c>
      <c r="E520" s="23" t="str">
        <f t="shared" si="86"/>
        <v>ООО "КрасКом"</v>
      </c>
      <c r="F520" s="17" t="str">
        <f t="shared" si="87"/>
        <v>г. Красноярск</v>
      </c>
      <c r="G520" s="236" t="s">
        <v>91</v>
      </c>
      <c r="H520" s="236"/>
      <c r="I520" s="85">
        <v>1</v>
      </c>
      <c r="J520" s="278">
        <f>0.166</f>
        <v>0.16600000000000001</v>
      </c>
      <c r="K520" s="85">
        <f t="shared" si="88"/>
        <v>0.83399999999999996</v>
      </c>
    </row>
    <row r="521" spans="1:17" ht="37.5" x14ac:dyDescent="0.3">
      <c r="A521" s="218">
        <v>290</v>
      </c>
      <c r="B521" s="250" t="s">
        <v>3</v>
      </c>
      <c r="C521" s="257">
        <v>6153</v>
      </c>
      <c r="D521" s="260" t="s">
        <v>24</v>
      </c>
      <c r="E521" s="19" t="str">
        <f t="shared" si="86"/>
        <v>ООО "КрасКом"</v>
      </c>
      <c r="F521" s="16" t="str">
        <f t="shared" si="87"/>
        <v>г. Красноярск</v>
      </c>
      <c r="G521" s="261" t="s">
        <v>93</v>
      </c>
      <c r="H521" s="261" t="s">
        <v>328</v>
      </c>
      <c r="I521" s="263">
        <v>1</v>
      </c>
      <c r="J521" s="277">
        <v>9.5000000000000001E-2</v>
      </c>
      <c r="K521" s="66">
        <f t="shared" si="88"/>
        <v>0.90500000000000003</v>
      </c>
    </row>
    <row r="522" spans="1:17" ht="18.75" x14ac:dyDescent="0.3">
      <c r="A522" s="248"/>
      <c r="B522" s="251" t="s">
        <v>3</v>
      </c>
      <c r="C522" s="262">
        <v>6153</v>
      </c>
      <c r="D522" s="262" t="s">
        <v>24</v>
      </c>
      <c r="E522" s="23" t="str">
        <f t="shared" si="86"/>
        <v>ООО "КрасКом"</v>
      </c>
      <c r="F522" s="17" t="str">
        <f t="shared" si="87"/>
        <v>г. Красноярск</v>
      </c>
      <c r="G522" s="258"/>
      <c r="H522" s="258"/>
      <c r="I522" s="264">
        <v>1</v>
      </c>
      <c r="J522" s="278">
        <v>0.188</v>
      </c>
      <c r="K522" s="85">
        <f t="shared" si="88"/>
        <v>0.81200000000000006</v>
      </c>
    </row>
    <row r="523" spans="1:17" ht="18.75" x14ac:dyDescent="0.3">
      <c r="A523" s="218">
        <v>291</v>
      </c>
      <c r="B523" s="250" t="s">
        <v>3</v>
      </c>
      <c r="C523" s="257">
        <v>7</v>
      </c>
      <c r="D523" s="257" t="s">
        <v>5</v>
      </c>
      <c r="E523" s="19" t="str">
        <f t="shared" si="86"/>
        <v>ООО "КрасКом"</v>
      </c>
      <c r="F523" s="16" t="str">
        <f t="shared" si="87"/>
        <v>г. Красноярск</v>
      </c>
      <c r="G523" s="257" t="s">
        <v>90</v>
      </c>
      <c r="H523" s="257" t="s">
        <v>329</v>
      </c>
      <c r="I523" s="265">
        <v>0.4</v>
      </c>
      <c r="J523" s="277">
        <v>0.21</v>
      </c>
      <c r="K523" s="66">
        <f t="shared" si="88"/>
        <v>0.19000000000000003</v>
      </c>
    </row>
    <row r="524" spans="1:17" ht="18.75" x14ac:dyDescent="0.3">
      <c r="A524" s="248"/>
      <c r="B524" s="251" t="s">
        <v>3</v>
      </c>
      <c r="C524" s="259">
        <v>7</v>
      </c>
      <c r="D524" s="259" t="s">
        <v>5</v>
      </c>
      <c r="E524" s="23" t="str">
        <f t="shared" si="86"/>
        <v>ООО "КрасКом"</v>
      </c>
      <c r="F524" s="17" t="str">
        <f t="shared" si="87"/>
        <v>г. Красноярск</v>
      </c>
      <c r="G524" s="259"/>
      <c r="H524" s="259"/>
      <c r="I524" s="266">
        <v>0.4</v>
      </c>
      <c r="J524" s="278">
        <v>0.188</v>
      </c>
      <c r="K524" s="85">
        <f t="shared" si="88"/>
        <v>0.21200000000000002</v>
      </c>
    </row>
    <row r="525" spans="1:17" x14ac:dyDescent="0.2">
      <c r="A525" s="254"/>
      <c r="B525" s="255"/>
      <c r="C525" s="157"/>
      <c r="D525" s="12"/>
      <c r="E525" s="8"/>
      <c r="F525" s="8"/>
      <c r="I525" s="256"/>
      <c r="J525" s="254"/>
      <c r="K525" s="256"/>
    </row>
    <row r="526" spans="1:17" x14ac:dyDescent="0.2">
      <c r="A526" s="254"/>
      <c r="B526" s="255"/>
      <c r="C526" s="157"/>
      <c r="D526" s="12"/>
      <c r="E526" s="8"/>
      <c r="F526" s="8"/>
      <c r="I526" s="256"/>
      <c r="J526" s="254"/>
      <c r="K526" s="256"/>
    </row>
    <row r="527" spans="1:17" x14ac:dyDescent="0.2">
      <c r="B527" s="243"/>
      <c r="C527" s="10" t="s">
        <v>318</v>
      </c>
    </row>
    <row r="528" spans="1:17" x14ac:dyDescent="0.2">
      <c r="B528" s="244"/>
      <c r="C528" s="10" t="s">
        <v>319</v>
      </c>
    </row>
    <row r="541" spans="3:10" x14ac:dyDescent="0.2">
      <c r="C541" s="157" t="s">
        <v>323</v>
      </c>
      <c r="J541" s="35" t="s">
        <v>320</v>
      </c>
    </row>
    <row r="550" spans="1:1" x14ac:dyDescent="0.2">
      <c r="A550" s="245" t="s">
        <v>321</v>
      </c>
    </row>
    <row r="551" spans="1:1" x14ac:dyDescent="0.2">
      <c r="A551" s="245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 квартал 2015 г</vt:lpstr>
      <vt:lpstr>Лист1</vt:lpstr>
      <vt:lpstr>'3 квартал 2015 г'!Заголовки_для_печати</vt:lpstr>
      <vt:lpstr>'3 квартал 2015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2015-10-16T04:54:12Z</dcterms:modified>
</cp:coreProperties>
</file>