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120" yWindow="60" windowWidth="21720" windowHeight="11760" activeTab="3"/>
  </bookViews>
  <sheets>
    <sheet name="16.12.2015 ПОС" sheetId="1" r:id="rId1"/>
    <sheet name="16.12.2015г ЦФОС 1" sheetId="2" r:id="rId2"/>
    <sheet name="16.12.2015г ЦФОС 2 " sheetId="3" r:id="rId3"/>
    <sheet name="16.12.2015г ГПП-32" sheetId="4" r:id="rId4"/>
  </sheets>
  <calcPr calcId="144525"/>
</workbook>
</file>

<file path=xl/calcChain.xml><?xml version="1.0" encoding="utf-8"?>
<calcChain xmlns="http://schemas.openxmlformats.org/spreadsheetml/2006/main">
  <c r="H16" i="2"/>
  <c r="C33" i="1" l="1"/>
  <c r="C5" i="4"/>
  <c r="D5" s="1"/>
  <c r="H5"/>
  <c r="I5" s="1"/>
  <c r="K5"/>
  <c r="L5" s="1"/>
  <c r="P5"/>
  <c r="Q5" s="1"/>
  <c r="S5"/>
  <c r="T5" s="1"/>
  <c r="V5"/>
  <c r="W5" s="1"/>
  <c r="Y5"/>
  <c r="Z5" s="1"/>
  <c r="AB5"/>
  <c r="AC5" s="1"/>
  <c r="AE5"/>
  <c r="AF5" s="1"/>
  <c r="AH5"/>
  <c r="AI5"/>
  <c r="AK5"/>
  <c r="AL5"/>
  <c r="C6"/>
  <c r="D6" s="1"/>
  <c r="H6"/>
  <c r="I6" s="1"/>
  <c r="K6"/>
  <c r="L6"/>
  <c r="P6"/>
  <c r="Q6" s="1"/>
  <c r="S6"/>
  <c r="T6" s="1"/>
  <c r="V6"/>
  <c r="W6" s="1"/>
  <c r="Y6"/>
  <c r="Z6"/>
  <c r="AB6"/>
  <c r="AC6"/>
  <c r="AE6"/>
  <c r="AF6"/>
  <c r="AH6"/>
  <c r="AI6"/>
  <c r="AK6"/>
  <c r="AL6"/>
  <c r="C7"/>
  <c r="D7" s="1"/>
  <c r="H7"/>
  <c r="I7" s="1"/>
  <c r="K7"/>
  <c r="L7" s="1"/>
  <c r="P7"/>
  <c r="Q7"/>
  <c r="S7"/>
  <c r="T7" s="1"/>
  <c r="V7"/>
  <c r="W7"/>
  <c r="Y7"/>
  <c r="Z7" s="1"/>
  <c r="AB7"/>
  <c r="AC7"/>
  <c r="AE7"/>
  <c r="AF7"/>
  <c r="AH7"/>
  <c r="AI7"/>
  <c r="AK7"/>
  <c r="AL7"/>
  <c r="C8"/>
  <c r="D8"/>
  <c r="H8"/>
  <c r="I8" s="1"/>
  <c r="K8"/>
  <c r="L8" s="1"/>
  <c r="P8"/>
  <c r="Q8"/>
  <c r="S8"/>
  <c r="T8" s="1"/>
  <c r="V8"/>
  <c r="W8" s="1"/>
  <c r="Y8"/>
  <c r="Z8"/>
  <c r="AB8"/>
  <c r="AC8" s="1"/>
  <c r="AE8"/>
  <c r="AF8"/>
  <c r="AH8"/>
  <c r="AI8"/>
  <c r="AK8"/>
  <c r="AL8"/>
  <c r="C9"/>
  <c r="D9"/>
  <c r="H9"/>
  <c r="I9" s="1"/>
  <c r="K9"/>
  <c r="L9" s="1"/>
  <c r="P9"/>
  <c r="Q9" s="1"/>
  <c r="S9"/>
  <c r="T9" s="1"/>
  <c r="V9"/>
  <c r="W9" s="1"/>
  <c r="Y9"/>
  <c r="Z9" s="1"/>
  <c r="AB9"/>
  <c r="AC9" s="1"/>
  <c r="AE9"/>
  <c r="AF9" s="1"/>
  <c r="AH9"/>
  <c r="AI9"/>
  <c r="AK9"/>
  <c r="AL9"/>
  <c r="C10"/>
  <c r="D10" s="1"/>
  <c r="H10"/>
  <c r="I10" s="1"/>
  <c r="K10"/>
  <c r="L10"/>
  <c r="P10"/>
  <c r="Q10"/>
  <c r="S10"/>
  <c r="T10" s="1"/>
  <c r="V10"/>
  <c r="W10" s="1"/>
  <c r="Y10"/>
  <c r="Z10"/>
  <c r="AB10"/>
  <c r="AC10"/>
  <c r="AE10"/>
  <c r="AF10"/>
  <c r="AH10"/>
  <c r="AI10"/>
  <c r="AK10"/>
  <c r="AL10"/>
  <c r="C11"/>
  <c r="D11" s="1"/>
  <c r="H11"/>
  <c r="I11" s="1"/>
  <c r="K11"/>
  <c r="L11"/>
  <c r="P11"/>
  <c r="Q11" s="1"/>
  <c r="S11"/>
  <c r="T11" s="1"/>
  <c r="V11"/>
  <c r="W11"/>
  <c r="Y11"/>
  <c r="Z11"/>
  <c r="AB11"/>
  <c r="AC11"/>
  <c r="AE11"/>
  <c r="AF11"/>
  <c r="AH11"/>
  <c r="AI11"/>
  <c r="AK11"/>
  <c r="AL11"/>
  <c r="C12"/>
  <c r="D12"/>
  <c r="H12"/>
  <c r="I12" s="1"/>
  <c r="K12"/>
  <c r="L12" s="1"/>
  <c r="P12"/>
  <c r="Q12" s="1"/>
  <c r="S12"/>
  <c r="T12" s="1"/>
  <c r="V12"/>
  <c r="W12" s="1"/>
  <c r="Y12"/>
  <c r="Z12" s="1"/>
  <c r="AB12"/>
  <c r="AC12"/>
  <c r="AE12"/>
  <c r="AF12" s="1"/>
  <c r="AH12"/>
  <c r="AI12"/>
  <c r="AK12"/>
  <c r="AL12"/>
  <c r="C13"/>
  <c r="D13"/>
  <c r="H13"/>
  <c r="I13" s="1"/>
  <c r="K13"/>
  <c r="L13"/>
  <c r="P13"/>
  <c r="Q13"/>
  <c r="S13"/>
  <c r="T13"/>
  <c r="V13"/>
  <c r="W13" s="1"/>
  <c r="Y13"/>
  <c r="Z13"/>
  <c r="AB13"/>
  <c r="AC13" s="1"/>
  <c r="AE13"/>
  <c r="AF13" s="1"/>
  <c r="AH13"/>
  <c r="AI13"/>
  <c r="AK13"/>
  <c r="AL13"/>
  <c r="C14"/>
  <c r="D14" s="1"/>
  <c r="H14"/>
  <c r="I14"/>
  <c r="K14"/>
  <c r="L14"/>
  <c r="P14"/>
  <c r="Q14"/>
  <c r="S14"/>
  <c r="T14" s="1"/>
  <c r="V14"/>
  <c r="W14" s="1"/>
  <c r="Y14"/>
  <c r="Z14" s="1"/>
  <c r="AB14"/>
  <c r="AC14" s="1"/>
  <c r="AE14"/>
  <c r="AF14" s="1"/>
  <c r="AH14"/>
  <c r="AI14"/>
  <c r="AK14"/>
  <c r="AL14"/>
  <c r="C15"/>
  <c r="D15" s="1"/>
  <c r="H15"/>
  <c r="I15" s="1"/>
  <c r="K15"/>
  <c r="L15"/>
  <c r="P15"/>
  <c r="Q15" s="1"/>
  <c r="S15"/>
  <c r="T15" s="1"/>
  <c r="V15"/>
  <c r="W15" s="1"/>
  <c r="Y15"/>
  <c r="Z15"/>
  <c r="AB15"/>
  <c r="AC15"/>
  <c r="AE15"/>
  <c r="AF15" s="1"/>
  <c r="AH15"/>
  <c r="AI15"/>
  <c r="AK15"/>
  <c r="AL15"/>
  <c r="C16"/>
  <c r="D16"/>
  <c r="H16"/>
  <c r="I16" s="1"/>
  <c r="K16"/>
  <c r="L16" s="1"/>
  <c r="P16"/>
  <c r="Q16" s="1"/>
  <c r="S16"/>
  <c r="T16" s="1"/>
  <c r="V16"/>
  <c r="W16" s="1"/>
  <c r="Y16"/>
  <c r="Z16" s="1"/>
  <c r="AB16"/>
  <c r="AC16" s="1"/>
  <c r="AE16"/>
  <c r="AF16" s="1"/>
  <c r="AH16"/>
  <c r="AI16"/>
  <c r="AK16"/>
  <c r="AL16"/>
  <c r="C17"/>
  <c r="D17"/>
  <c r="H17"/>
  <c r="I17" s="1"/>
  <c r="K17"/>
  <c r="L17"/>
  <c r="P17"/>
  <c r="Q17"/>
  <c r="S17"/>
  <c r="T17" s="1"/>
  <c r="V17"/>
  <c r="W17" s="1"/>
  <c r="Y17"/>
  <c r="Z17" s="1"/>
  <c r="AB17"/>
  <c r="AC17" s="1"/>
  <c r="AE17"/>
  <c r="AF17" s="1"/>
  <c r="AH17"/>
  <c r="AI17"/>
  <c r="AK17"/>
  <c r="AL17"/>
  <c r="C18"/>
  <c r="D18" s="1"/>
  <c r="H18"/>
  <c r="I18" s="1"/>
  <c r="K18"/>
  <c r="L18" s="1"/>
  <c r="P18"/>
  <c r="Q18"/>
  <c r="S18"/>
  <c r="T18" s="1"/>
  <c r="V18"/>
  <c r="W18" s="1"/>
  <c r="Y18"/>
  <c r="Z18" s="1"/>
  <c r="AB18"/>
  <c r="AC18"/>
  <c r="AE18"/>
  <c r="AF18" s="1"/>
  <c r="AH18"/>
  <c r="AI18"/>
  <c r="AK18"/>
  <c r="AL18"/>
  <c r="C19"/>
  <c r="D19" s="1"/>
  <c r="H19"/>
  <c r="I19" s="1"/>
  <c r="K19"/>
  <c r="L19"/>
  <c r="P19"/>
  <c r="Q19" s="1"/>
  <c r="S19"/>
  <c r="T19" s="1"/>
  <c r="V19"/>
  <c r="W19" s="1"/>
  <c r="Y19"/>
  <c r="Z19"/>
  <c r="AB19"/>
  <c r="AC19" s="1"/>
  <c r="AE19"/>
  <c r="AF19" s="1"/>
  <c r="AH19"/>
  <c r="AI19"/>
  <c r="AK19"/>
  <c r="AL19"/>
  <c r="C20"/>
  <c r="D20"/>
  <c r="H20"/>
  <c r="I20" s="1"/>
  <c r="K20"/>
  <c r="L20"/>
  <c r="P20"/>
  <c r="Q20" s="1"/>
  <c r="S20"/>
  <c r="T20"/>
  <c r="V20"/>
  <c r="W20" s="1"/>
  <c r="Y20"/>
  <c r="Z20" s="1"/>
  <c r="AB20"/>
  <c r="AC20" s="1"/>
  <c r="AE20"/>
  <c r="AF20" s="1"/>
  <c r="AH20"/>
  <c r="AI20"/>
  <c r="AK20"/>
  <c r="AL20"/>
  <c r="C21"/>
  <c r="D21"/>
  <c r="H21"/>
  <c r="I21" s="1"/>
  <c r="K21"/>
  <c r="L21"/>
  <c r="P21"/>
  <c r="Q21" s="1"/>
  <c r="S21"/>
  <c r="T21" s="1"/>
  <c r="V21"/>
  <c r="W21" s="1"/>
  <c r="Y21"/>
  <c r="Z21" s="1"/>
  <c r="AB21"/>
  <c r="AC21"/>
  <c r="AE21"/>
  <c r="AF21" s="1"/>
  <c r="AH21"/>
  <c r="AI21"/>
  <c r="AK21"/>
  <c r="AL21"/>
  <c r="C22"/>
  <c r="D22" s="1"/>
  <c r="H22"/>
  <c r="I22" s="1"/>
  <c r="K22"/>
  <c r="L22"/>
  <c r="P22"/>
  <c r="Q22" s="1"/>
  <c r="S22"/>
  <c r="T22" s="1"/>
  <c r="V22"/>
  <c r="W22" s="1"/>
  <c r="Y22"/>
  <c r="Z22"/>
  <c r="AB22"/>
  <c r="AC22" s="1"/>
  <c r="AE22"/>
  <c r="AF22" s="1"/>
  <c r="AH22"/>
  <c r="AI22"/>
  <c r="AK22"/>
  <c r="AL22"/>
  <c r="C23"/>
  <c r="D23" s="1"/>
  <c r="H23"/>
  <c r="I23" s="1"/>
  <c r="K23"/>
  <c r="L23" s="1"/>
  <c r="P23"/>
  <c r="Q23" s="1"/>
  <c r="S23"/>
  <c r="T23" s="1"/>
  <c r="V23"/>
  <c r="W23" s="1"/>
  <c r="Y23"/>
  <c r="Z23"/>
  <c r="AB23"/>
  <c r="AC23" s="1"/>
  <c r="AE23"/>
  <c r="AF23" s="1"/>
  <c r="AH23"/>
  <c r="AI23"/>
  <c r="AK23"/>
  <c r="AL23"/>
  <c r="C24"/>
  <c r="D24"/>
  <c r="H24"/>
  <c r="I24" s="1"/>
  <c r="K24"/>
  <c r="L24" s="1"/>
  <c r="P24"/>
  <c r="Q24" s="1"/>
  <c r="S24"/>
  <c r="T24" s="1"/>
  <c r="V24"/>
  <c r="W24" s="1"/>
  <c r="Y24"/>
  <c r="Z24" s="1"/>
  <c r="AB24"/>
  <c r="AC24" s="1"/>
  <c r="AE24"/>
  <c r="AF24" s="1"/>
  <c r="AH24"/>
  <c r="AI24"/>
  <c r="AK24"/>
  <c r="AL24"/>
  <c r="C25"/>
  <c r="D25"/>
  <c r="H25"/>
  <c r="I25" s="1"/>
  <c r="K25"/>
  <c r="L25" s="1"/>
  <c r="P25"/>
  <c r="Q25" s="1"/>
  <c r="S25"/>
  <c r="T25" s="1"/>
  <c r="V25"/>
  <c r="W25" s="1"/>
  <c r="Y25"/>
  <c r="Z25"/>
  <c r="AB25"/>
  <c r="AC25"/>
  <c r="AE25"/>
  <c r="AF25" s="1"/>
  <c r="AH25"/>
  <c r="AI25"/>
  <c r="AK25"/>
  <c r="AL25"/>
  <c r="C26"/>
  <c r="D26" s="1"/>
  <c r="H26"/>
  <c r="I26" s="1"/>
  <c r="K26"/>
  <c r="L26"/>
  <c r="P26"/>
  <c r="Q26" s="1"/>
  <c r="S26"/>
  <c r="T26"/>
  <c r="V26"/>
  <c r="W26"/>
  <c r="Y26"/>
  <c r="Z26" s="1"/>
  <c r="AB26"/>
  <c r="AC26"/>
  <c r="AE26"/>
  <c r="AF26" s="1"/>
  <c r="AH26"/>
  <c r="AI26"/>
  <c r="AK26"/>
  <c r="AL26"/>
  <c r="C27"/>
  <c r="D27" s="1"/>
  <c r="H27"/>
  <c r="I27" s="1"/>
  <c r="K27"/>
  <c r="L27" s="1"/>
  <c r="P27"/>
  <c r="Q27" s="1"/>
  <c r="S27"/>
  <c r="T27"/>
  <c r="V27"/>
  <c r="W27"/>
  <c r="Y27"/>
  <c r="Z27" s="1"/>
  <c r="AB27"/>
  <c r="AC27" s="1"/>
  <c r="AE27"/>
  <c r="AF27" s="1"/>
  <c r="AH27"/>
  <c r="AI27"/>
  <c r="AK27"/>
  <c r="AL27"/>
  <c r="C28"/>
  <c r="D28"/>
  <c r="H28"/>
  <c r="I28" s="1"/>
  <c r="K28"/>
  <c r="L28" s="1"/>
  <c r="P28"/>
  <c r="Q28" s="1"/>
  <c r="S28"/>
  <c r="T28" s="1"/>
  <c r="V28"/>
  <c r="W28" s="1"/>
  <c r="Y28"/>
  <c r="Z28"/>
  <c r="AB28"/>
  <c r="AC28" s="1"/>
  <c r="AE28"/>
  <c r="AF28" s="1"/>
  <c r="AH28"/>
  <c r="AI28"/>
  <c r="AK28"/>
  <c r="AL28"/>
  <c r="AA28" i="3"/>
  <c r="AB28"/>
  <c r="X28"/>
  <c r="Y28" s="1"/>
  <c r="U28"/>
  <c r="V28"/>
  <c r="R28"/>
  <c r="S28" s="1"/>
  <c r="O28"/>
  <c r="P28" s="1"/>
  <c r="L28"/>
  <c r="M28" s="1"/>
  <c r="I28"/>
  <c r="J28" s="1"/>
  <c r="F28"/>
  <c r="G28" s="1"/>
  <c r="C28"/>
  <c r="D28" s="1"/>
  <c r="AB27"/>
  <c r="AA27"/>
  <c r="X27"/>
  <c r="Y27" s="1"/>
  <c r="V27"/>
  <c r="U27"/>
  <c r="R27"/>
  <c r="S27"/>
  <c r="P27"/>
  <c r="O27"/>
  <c r="L27"/>
  <c r="M27"/>
  <c r="J27"/>
  <c r="I27"/>
  <c r="F27"/>
  <c r="G27"/>
  <c r="C27"/>
  <c r="D27" s="1"/>
  <c r="AA26"/>
  <c r="AB26"/>
  <c r="X26"/>
  <c r="Y26"/>
  <c r="U26"/>
  <c r="V26"/>
  <c r="R26"/>
  <c r="S26" s="1"/>
  <c r="O26"/>
  <c r="P26" s="1"/>
  <c r="L26"/>
  <c r="M26" s="1"/>
  <c r="I26"/>
  <c r="J26" s="1"/>
  <c r="F26"/>
  <c r="G26" s="1"/>
  <c r="C26"/>
  <c r="D26" s="1"/>
  <c r="AB25"/>
  <c r="AA25"/>
  <c r="X25"/>
  <c r="Y25" s="1"/>
  <c r="V25"/>
  <c r="U25"/>
  <c r="R25"/>
  <c r="S25"/>
  <c r="O25"/>
  <c r="P25" s="1"/>
  <c r="L25"/>
  <c r="M25" s="1"/>
  <c r="I25"/>
  <c r="J25" s="1"/>
  <c r="F25"/>
  <c r="G25"/>
  <c r="C25"/>
  <c r="D25" s="1"/>
  <c r="AA24"/>
  <c r="AB24"/>
  <c r="X24"/>
  <c r="Y24"/>
  <c r="U24"/>
  <c r="V24"/>
  <c r="R24"/>
  <c r="S24" s="1"/>
  <c r="O24"/>
  <c r="P24" s="1"/>
  <c r="L24"/>
  <c r="M24"/>
  <c r="I24"/>
  <c r="J24" s="1"/>
  <c r="F24"/>
  <c r="G24" s="1"/>
  <c r="C24"/>
  <c r="D24" s="1"/>
  <c r="AB23"/>
  <c r="AA23"/>
  <c r="X23"/>
  <c r="Y23" s="1"/>
  <c r="U23"/>
  <c r="V23"/>
  <c r="R23"/>
  <c r="S23" s="1"/>
  <c r="O23"/>
  <c r="P23"/>
  <c r="M23"/>
  <c r="L23"/>
  <c r="I23"/>
  <c r="J23" s="1"/>
  <c r="F23"/>
  <c r="G23" s="1"/>
  <c r="C23"/>
  <c r="D23" s="1"/>
  <c r="AA22"/>
  <c r="AB22"/>
  <c r="X22"/>
  <c r="Y22" s="1"/>
  <c r="U22"/>
  <c r="V22"/>
  <c r="R22"/>
  <c r="S22"/>
  <c r="O22"/>
  <c r="P22" s="1"/>
  <c r="L22"/>
  <c r="M22" s="1"/>
  <c r="I22"/>
  <c r="J22" s="1"/>
  <c r="F22"/>
  <c r="G22" s="1"/>
  <c r="C22"/>
  <c r="D22" s="1"/>
  <c r="AB21"/>
  <c r="AA21"/>
  <c r="X21"/>
  <c r="Y21"/>
  <c r="U21"/>
  <c r="V21"/>
  <c r="R21"/>
  <c r="S21" s="1"/>
  <c r="O21"/>
  <c r="P21" s="1"/>
  <c r="L21"/>
  <c r="M21" s="1"/>
  <c r="J21"/>
  <c r="I21"/>
  <c r="F21"/>
  <c r="G21"/>
  <c r="C21"/>
  <c r="D21" s="1"/>
  <c r="AA20"/>
  <c r="AB20"/>
  <c r="X20"/>
  <c r="Y20"/>
  <c r="U20"/>
  <c r="V20"/>
  <c r="R20"/>
  <c r="S20" s="1"/>
  <c r="O20"/>
  <c r="P20" s="1"/>
  <c r="L20"/>
  <c r="M20" s="1"/>
  <c r="I20"/>
  <c r="J20"/>
  <c r="F20"/>
  <c r="G20" s="1"/>
  <c r="C20"/>
  <c r="D20" s="1"/>
  <c r="AB19"/>
  <c r="AA19"/>
  <c r="Y19"/>
  <c r="X19"/>
  <c r="U19"/>
  <c r="V19"/>
  <c r="S19"/>
  <c r="R19"/>
  <c r="O19"/>
  <c r="P19"/>
  <c r="L19"/>
  <c r="M19" s="1"/>
  <c r="I19"/>
  <c r="J19"/>
  <c r="F19"/>
  <c r="G19"/>
  <c r="C19"/>
  <c r="D19" s="1"/>
  <c r="AA18"/>
  <c r="AB18"/>
  <c r="X18"/>
  <c r="Y18" s="1"/>
  <c r="U18"/>
  <c r="V18"/>
  <c r="R18"/>
  <c r="S18" s="1"/>
  <c r="O18"/>
  <c r="P18"/>
  <c r="L18"/>
  <c r="M18" s="1"/>
  <c r="I18"/>
  <c r="J18" s="1"/>
  <c r="F18"/>
  <c r="G18" s="1"/>
  <c r="C18"/>
  <c r="D18" s="1"/>
  <c r="AB17"/>
  <c r="AA17"/>
  <c r="X17"/>
  <c r="Y17" s="1"/>
  <c r="U17"/>
  <c r="V17"/>
  <c r="S17"/>
  <c r="R17"/>
  <c r="O17"/>
  <c r="P17"/>
  <c r="L17"/>
  <c r="M17" s="1"/>
  <c r="J17"/>
  <c r="I17"/>
  <c r="F17"/>
  <c r="G17"/>
  <c r="C17"/>
  <c r="D17" s="1"/>
  <c r="AA16"/>
  <c r="AB16"/>
  <c r="X16"/>
  <c r="Y16" s="1"/>
  <c r="U16"/>
  <c r="V16"/>
  <c r="R16"/>
  <c r="S16" s="1"/>
  <c r="O16"/>
  <c r="P16" s="1"/>
  <c r="L16"/>
  <c r="M16" s="1"/>
  <c r="I16"/>
  <c r="J16" s="1"/>
  <c r="F16"/>
  <c r="G16" s="1"/>
  <c r="C16"/>
  <c r="D16" s="1"/>
  <c r="AB15"/>
  <c r="AA15"/>
  <c r="Y15"/>
  <c r="X15"/>
  <c r="U15"/>
  <c r="V15"/>
  <c r="R15"/>
  <c r="S15" s="1"/>
  <c r="O15"/>
  <c r="P15" s="1"/>
  <c r="L15"/>
  <c r="M15" s="1"/>
  <c r="I15"/>
  <c r="J15" s="1"/>
  <c r="F15"/>
  <c r="G15" s="1"/>
  <c r="C15"/>
  <c r="D15" s="1"/>
  <c r="AA14"/>
  <c r="AB14"/>
  <c r="X14"/>
  <c r="Y14" s="1"/>
  <c r="U14"/>
  <c r="V14"/>
  <c r="R14"/>
  <c r="S14" s="1"/>
  <c r="O14"/>
  <c r="P14" s="1"/>
  <c r="L14"/>
  <c r="M14" s="1"/>
  <c r="I14"/>
  <c r="J14" s="1"/>
  <c r="F14"/>
  <c r="G14" s="1"/>
  <c r="C14"/>
  <c r="D14" s="1"/>
  <c r="AB13"/>
  <c r="AA13"/>
  <c r="Y13"/>
  <c r="X13"/>
  <c r="U13"/>
  <c r="V13"/>
  <c r="R13"/>
  <c r="S13"/>
  <c r="P13"/>
  <c r="O13"/>
  <c r="L13"/>
  <c r="M13"/>
  <c r="I13"/>
  <c r="J13" s="1"/>
  <c r="F13"/>
  <c r="G13"/>
  <c r="C13"/>
  <c r="D13" s="1"/>
  <c r="AA12"/>
  <c r="AB12"/>
  <c r="X12"/>
  <c r="Y12" s="1"/>
  <c r="U12"/>
  <c r="V12"/>
  <c r="R12"/>
  <c r="S12"/>
  <c r="O12"/>
  <c r="P12" s="1"/>
  <c r="L12"/>
  <c r="M12"/>
  <c r="I12"/>
  <c r="J12"/>
  <c r="F12"/>
  <c r="G12" s="1"/>
  <c r="C12"/>
  <c r="D12" s="1"/>
  <c r="AB11"/>
  <c r="AA11"/>
  <c r="X11"/>
  <c r="Y11" s="1"/>
  <c r="U11"/>
  <c r="V11"/>
  <c r="R11"/>
  <c r="S11" s="1"/>
  <c r="O11"/>
  <c r="P11" s="1"/>
  <c r="L11"/>
  <c r="M11" s="1"/>
  <c r="I11"/>
  <c r="J11"/>
  <c r="F11"/>
  <c r="G11"/>
  <c r="C11"/>
  <c r="D11" s="1"/>
  <c r="AA10"/>
  <c r="AB10"/>
  <c r="X10"/>
  <c r="Y10"/>
  <c r="U10"/>
  <c r="V10"/>
  <c r="R10"/>
  <c r="S10" s="1"/>
  <c r="O10"/>
  <c r="P10" s="1"/>
  <c r="L10"/>
  <c r="M10"/>
  <c r="I10"/>
  <c r="J10" s="1"/>
  <c r="F10"/>
  <c r="G10" s="1"/>
  <c r="C10"/>
  <c r="D10" s="1"/>
  <c r="AB9"/>
  <c r="AA9"/>
  <c r="X9"/>
  <c r="Y9" s="1"/>
  <c r="U9"/>
  <c r="V9"/>
  <c r="R9"/>
  <c r="S9" s="1"/>
  <c r="O9"/>
  <c r="P9"/>
  <c r="L9"/>
  <c r="M9" s="1"/>
  <c r="I9"/>
  <c r="J9" s="1"/>
  <c r="F9"/>
  <c r="G9"/>
  <c r="C9"/>
  <c r="D9" s="1"/>
  <c r="AA8"/>
  <c r="AB8"/>
  <c r="X8"/>
  <c r="Y8" s="1"/>
  <c r="U8"/>
  <c r="V8"/>
  <c r="R8"/>
  <c r="S8"/>
  <c r="O8"/>
  <c r="P8" s="1"/>
  <c r="L8"/>
  <c r="M8" s="1"/>
  <c r="I8"/>
  <c r="J8"/>
  <c r="F8"/>
  <c r="G8" s="1"/>
  <c r="C8"/>
  <c r="D8" s="1"/>
  <c r="AB7"/>
  <c r="AA7"/>
  <c r="X7"/>
  <c r="Y7" s="1"/>
  <c r="V7"/>
  <c r="U7"/>
  <c r="R7"/>
  <c r="S7" s="1"/>
  <c r="O7"/>
  <c r="P7"/>
  <c r="M7"/>
  <c r="L7"/>
  <c r="I7"/>
  <c r="J7"/>
  <c r="F7"/>
  <c r="G7" s="1"/>
  <c r="C7"/>
  <c r="D7" s="1"/>
  <c r="AA6"/>
  <c r="AB6"/>
  <c r="X6"/>
  <c r="Y6"/>
  <c r="U6"/>
  <c r="V6"/>
  <c r="R6"/>
  <c r="S6" s="1"/>
  <c r="O6"/>
  <c r="P6" s="1"/>
  <c r="L6"/>
  <c r="M6"/>
  <c r="I6"/>
  <c r="J6" s="1"/>
  <c r="F6"/>
  <c r="G6"/>
  <c r="C6"/>
  <c r="D6"/>
  <c r="AB5"/>
  <c r="AA5"/>
  <c r="X5"/>
  <c r="Y5" s="1"/>
  <c r="Y29" s="1"/>
  <c r="U5"/>
  <c r="V5"/>
  <c r="V29"/>
  <c r="S5"/>
  <c r="S29" s="1"/>
  <c r="R5"/>
  <c r="O5"/>
  <c r="P5" s="1"/>
  <c r="P29" s="1"/>
  <c r="L5"/>
  <c r="M5"/>
  <c r="M29" s="1"/>
  <c r="I5"/>
  <c r="J5" s="1"/>
  <c r="J29" s="1"/>
  <c r="F5"/>
  <c r="G5"/>
  <c r="G29" s="1"/>
  <c r="C5"/>
  <c r="D5" s="1"/>
  <c r="AB28" i="2"/>
  <c r="AC28" s="1"/>
  <c r="Y28"/>
  <c r="Z28"/>
  <c r="V28"/>
  <c r="W28" s="1"/>
  <c r="S28"/>
  <c r="T28" s="1"/>
  <c r="P28"/>
  <c r="Q28" s="1"/>
  <c r="K28"/>
  <c r="L28" s="1"/>
  <c r="H28"/>
  <c r="I28" s="1"/>
  <c r="C28"/>
  <c r="D28" s="1"/>
  <c r="AB27"/>
  <c r="AC27" s="1"/>
  <c r="Y27"/>
  <c r="Z27"/>
  <c r="V27"/>
  <c r="W27" s="1"/>
  <c r="S27"/>
  <c r="T27" s="1"/>
  <c r="P27"/>
  <c r="Q27"/>
  <c r="K27"/>
  <c r="L27" s="1"/>
  <c r="H27"/>
  <c r="I27" s="1"/>
  <c r="C27"/>
  <c r="D27"/>
  <c r="AB26"/>
  <c r="AC26" s="1"/>
  <c r="Y26"/>
  <c r="Z26"/>
  <c r="V26"/>
  <c r="W26" s="1"/>
  <c r="S26"/>
  <c r="T26" s="1"/>
  <c r="P26"/>
  <c r="Q26" s="1"/>
  <c r="K26"/>
  <c r="L26" s="1"/>
  <c r="H26"/>
  <c r="I26"/>
  <c r="C26"/>
  <c r="D26"/>
  <c r="AB25"/>
  <c r="AC25" s="1"/>
  <c r="Y25"/>
  <c r="Z25" s="1"/>
  <c r="V25"/>
  <c r="W25" s="1"/>
  <c r="S25"/>
  <c r="T25" s="1"/>
  <c r="P25"/>
  <c r="Q25" s="1"/>
  <c r="K25"/>
  <c r="L25" s="1"/>
  <c r="H25"/>
  <c r="I25"/>
  <c r="C25"/>
  <c r="D25" s="1"/>
  <c r="AB24"/>
  <c r="AC24" s="1"/>
  <c r="Y24"/>
  <c r="Z24"/>
  <c r="V24"/>
  <c r="W24" s="1"/>
  <c r="S24"/>
  <c r="T24" s="1"/>
  <c r="P24"/>
  <c r="Q24" s="1"/>
  <c r="K24"/>
  <c r="L24" s="1"/>
  <c r="H24"/>
  <c r="I24"/>
  <c r="C24"/>
  <c r="D24" s="1"/>
  <c r="AB23"/>
  <c r="AC23"/>
  <c r="Y23"/>
  <c r="Z23"/>
  <c r="V23"/>
  <c r="W23"/>
  <c r="S23"/>
  <c r="T23" s="1"/>
  <c r="P23"/>
  <c r="Q23"/>
  <c r="K23"/>
  <c r="L23"/>
  <c r="H23"/>
  <c r="I23" s="1"/>
  <c r="C23"/>
  <c r="D23" s="1"/>
  <c r="AB22"/>
  <c r="AC22" s="1"/>
  <c r="Y22"/>
  <c r="Z22" s="1"/>
  <c r="V22"/>
  <c r="W22" s="1"/>
  <c r="S22"/>
  <c r="T22" s="1"/>
  <c r="P22"/>
  <c r="Q22" s="1"/>
  <c r="K22"/>
  <c r="L22" s="1"/>
  <c r="H22"/>
  <c r="I22" s="1"/>
  <c r="C22"/>
  <c r="D22" s="1"/>
  <c r="AB21"/>
  <c r="AC21"/>
  <c r="Y21"/>
  <c r="Z21" s="1"/>
  <c r="V21"/>
  <c r="W21" s="1"/>
  <c r="S21"/>
  <c r="T21" s="1"/>
  <c r="P21"/>
  <c r="Q21" s="1"/>
  <c r="K21"/>
  <c r="L21"/>
  <c r="H21"/>
  <c r="I21" s="1"/>
  <c r="C21"/>
  <c r="D21" s="1"/>
  <c r="AB20"/>
  <c r="AC20"/>
  <c r="Y20"/>
  <c r="Z20"/>
  <c r="V20"/>
  <c r="W20" s="1"/>
  <c r="S20"/>
  <c r="T20" s="1"/>
  <c r="P20"/>
  <c r="Q20" s="1"/>
  <c r="K20"/>
  <c r="L20" s="1"/>
  <c r="H20"/>
  <c r="I20" s="1"/>
  <c r="C20"/>
  <c r="D20" s="1"/>
  <c r="AB19"/>
  <c r="AC19"/>
  <c r="Y19"/>
  <c r="Z19"/>
  <c r="V19"/>
  <c r="W19"/>
  <c r="S19"/>
  <c r="T19" s="1"/>
  <c r="P19"/>
  <c r="Q19" s="1"/>
  <c r="AE19" s="1"/>
  <c r="K19"/>
  <c r="L19" s="1"/>
  <c r="H19"/>
  <c r="I19"/>
  <c r="C19"/>
  <c r="D19" s="1"/>
  <c r="AB18"/>
  <c r="AC18" s="1"/>
  <c r="Y18"/>
  <c r="Z18"/>
  <c r="W18"/>
  <c r="V18"/>
  <c r="S18"/>
  <c r="T18" s="1"/>
  <c r="P18"/>
  <c r="Q18"/>
  <c r="K18"/>
  <c r="L18" s="1"/>
  <c r="H18"/>
  <c r="I18" s="1"/>
  <c r="C18"/>
  <c r="D18" s="1"/>
  <c r="AB17"/>
  <c r="AC17"/>
  <c r="Y17"/>
  <c r="Z17" s="1"/>
  <c r="V17"/>
  <c r="W17" s="1"/>
  <c r="S17"/>
  <c r="T17" s="1"/>
  <c r="P17"/>
  <c r="Q17"/>
  <c r="K17"/>
  <c r="L17"/>
  <c r="H17"/>
  <c r="I17" s="1"/>
  <c r="C17"/>
  <c r="D17" s="1"/>
  <c r="AB16"/>
  <c r="AC16" s="1"/>
  <c r="Z16"/>
  <c r="Y16"/>
  <c r="W16"/>
  <c r="V16"/>
  <c r="S16"/>
  <c r="T16" s="1"/>
  <c r="P16"/>
  <c r="Q16" s="1"/>
  <c r="K16"/>
  <c r="L16" s="1"/>
  <c r="I16"/>
  <c r="C16"/>
  <c r="D16" s="1"/>
  <c r="AB15"/>
  <c r="AC15" s="1"/>
  <c r="Y15"/>
  <c r="Z15" s="1"/>
  <c r="V15"/>
  <c r="W15" s="1"/>
  <c r="S15"/>
  <c r="T15" s="1"/>
  <c r="P15"/>
  <c r="Q15"/>
  <c r="K15"/>
  <c r="L15"/>
  <c r="H15"/>
  <c r="I15" s="1"/>
  <c r="C15"/>
  <c r="D15" s="1"/>
  <c r="AB14"/>
  <c r="AC14" s="1"/>
  <c r="Y14"/>
  <c r="Z14"/>
  <c r="W14"/>
  <c r="V14"/>
  <c r="S14"/>
  <c r="T14" s="1"/>
  <c r="P14"/>
  <c r="Q14"/>
  <c r="K14"/>
  <c r="L14" s="1"/>
  <c r="H14"/>
  <c r="I14" s="1"/>
  <c r="C14"/>
  <c r="D14" s="1"/>
  <c r="AB13"/>
  <c r="AC13" s="1"/>
  <c r="Y13"/>
  <c r="Z13" s="1"/>
  <c r="V13"/>
  <c r="W13" s="1"/>
  <c r="S13"/>
  <c r="T13" s="1"/>
  <c r="P13"/>
  <c r="Q13"/>
  <c r="K13"/>
  <c r="L13"/>
  <c r="H13"/>
  <c r="I13" s="1"/>
  <c r="C13"/>
  <c r="D13" s="1"/>
  <c r="AB12"/>
  <c r="AC12"/>
  <c r="Z12"/>
  <c r="Y12"/>
  <c r="W12"/>
  <c r="V12"/>
  <c r="S12"/>
  <c r="T12" s="1"/>
  <c r="P12"/>
  <c r="Q12" s="1"/>
  <c r="AE12" s="1"/>
  <c r="K12"/>
  <c r="L12" s="1"/>
  <c r="H12"/>
  <c r="I12"/>
  <c r="C12"/>
  <c r="D12" s="1"/>
  <c r="AB11"/>
  <c r="AC11"/>
  <c r="Y11"/>
  <c r="Z11" s="1"/>
  <c r="V11"/>
  <c r="W11" s="1"/>
  <c r="S11"/>
  <c r="T11" s="1"/>
  <c r="P11"/>
  <c r="Q11"/>
  <c r="K11"/>
  <c r="L11"/>
  <c r="H11"/>
  <c r="I11"/>
  <c r="C11"/>
  <c r="D11" s="1"/>
  <c r="AB10"/>
  <c r="AC10"/>
  <c r="Y10"/>
  <c r="Z10"/>
  <c r="V10"/>
  <c r="W10" s="1"/>
  <c r="S10"/>
  <c r="T10" s="1"/>
  <c r="P10"/>
  <c r="Q10" s="1"/>
  <c r="K10"/>
  <c r="L10" s="1"/>
  <c r="H10"/>
  <c r="I10" s="1"/>
  <c r="C10"/>
  <c r="D10" s="1"/>
  <c r="AB9"/>
  <c r="AC9"/>
  <c r="Y9"/>
  <c r="Z9"/>
  <c r="V9"/>
  <c r="W9"/>
  <c r="S9"/>
  <c r="T9" s="1"/>
  <c r="P9"/>
  <c r="Q9" s="1"/>
  <c r="K9"/>
  <c r="L9"/>
  <c r="H9"/>
  <c r="I9" s="1"/>
  <c r="C9"/>
  <c r="D9" s="1"/>
  <c r="AB8"/>
  <c r="AC8"/>
  <c r="Y8"/>
  <c r="Z8" s="1"/>
  <c r="V8"/>
  <c r="W8" s="1"/>
  <c r="S8"/>
  <c r="T8" s="1"/>
  <c r="P8"/>
  <c r="Q8"/>
  <c r="K8"/>
  <c r="L8" s="1"/>
  <c r="H8"/>
  <c r="I8"/>
  <c r="C8"/>
  <c r="D8" s="1"/>
  <c r="AB7"/>
  <c r="AC7" s="1"/>
  <c r="Y7"/>
  <c r="Z7" s="1"/>
  <c r="V7"/>
  <c r="W7" s="1"/>
  <c r="S7"/>
  <c r="T7" s="1"/>
  <c r="P7"/>
  <c r="Q7" s="1"/>
  <c r="K7"/>
  <c r="L7"/>
  <c r="H7"/>
  <c r="I7" s="1"/>
  <c r="C7"/>
  <c r="D7" s="1"/>
  <c r="AB6"/>
  <c r="AC6" s="1"/>
  <c r="Y6"/>
  <c r="Z6"/>
  <c r="V6"/>
  <c r="W6" s="1"/>
  <c r="S6"/>
  <c r="T6" s="1"/>
  <c r="P6"/>
  <c r="Q6" s="1"/>
  <c r="K6"/>
  <c r="L6" s="1"/>
  <c r="H6"/>
  <c r="I6" s="1"/>
  <c r="C6"/>
  <c r="D6" s="1"/>
  <c r="AB5"/>
  <c r="AC5" s="1"/>
  <c r="AC29" s="1"/>
  <c r="Y5"/>
  <c r="Z5" s="1"/>
  <c r="V5"/>
  <c r="W5"/>
  <c r="W29" s="1"/>
  <c r="S5"/>
  <c r="T5" s="1"/>
  <c r="P5"/>
  <c r="Q5" s="1"/>
  <c r="Q29" s="1"/>
  <c r="K5"/>
  <c r="L5"/>
  <c r="L29" s="1"/>
  <c r="H5"/>
  <c r="I5" s="1"/>
  <c r="C5"/>
  <c r="D5"/>
  <c r="AN28" i="1"/>
  <c r="AO28" s="1"/>
  <c r="AK28"/>
  <c r="AL28" s="1"/>
  <c r="AH28"/>
  <c r="AI28"/>
  <c r="AE28"/>
  <c r="AF28" s="1"/>
  <c r="AB28"/>
  <c r="AC28" s="1"/>
  <c r="Y28"/>
  <c r="Z28" s="1"/>
  <c r="V28"/>
  <c r="W28" s="1"/>
  <c r="S28"/>
  <c r="T28" s="1"/>
  <c r="P28"/>
  <c r="Q28" s="1"/>
  <c r="K28"/>
  <c r="L28" s="1"/>
  <c r="H28"/>
  <c r="I28" s="1"/>
  <c r="C28"/>
  <c r="D28" s="1"/>
  <c r="AN27"/>
  <c r="AO27" s="1"/>
  <c r="AK27"/>
  <c r="AL27" s="1"/>
  <c r="AH27"/>
  <c r="AI27"/>
  <c r="AE27"/>
  <c r="AF27"/>
  <c r="AB27"/>
  <c r="AC27" s="1"/>
  <c r="Y27"/>
  <c r="Z27" s="1"/>
  <c r="V27"/>
  <c r="W27"/>
  <c r="S27"/>
  <c r="T27" s="1"/>
  <c r="P27"/>
  <c r="Q27" s="1"/>
  <c r="K27"/>
  <c r="L27" s="1"/>
  <c r="H27"/>
  <c r="I27" s="1"/>
  <c r="C27"/>
  <c r="D27" s="1"/>
  <c r="AN26"/>
  <c r="AO26"/>
  <c r="AK26"/>
  <c r="AL26"/>
  <c r="AH26"/>
  <c r="AI26"/>
  <c r="AE26"/>
  <c r="AF26" s="1"/>
  <c r="AB26"/>
  <c r="AC26"/>
  <c r="Y26"/>
  <c r="Z26" s="1"/>
  <c r="V26"/>
  <c r="W26"/>
  <c r="S26"/>
  <c r="T26" s="1"/>
  <c r="P26"/>
  <c r="Q26"/>
  <c r="K26"/>
  <c r="L26" s="1"/>
  <c r="H26"/>
  <c r="I26" s="1"/>
  <c r="C26"/>
  <c r="D26" s="1"/>
  <c r="AN25"/>
  <c r="AO25" s="1"/>
  <c r="AK25"/>
  <c r="AL25" s="1"/>
  <c r="AH25"/>
  <c r="AI25"/>
  <c r="AE25"/>
  <c r="AF25"/>
  <c r="AB25"/>
  <c r="AC25"/>
  <c r="Y25"/>
  <c r="Z25" s="1"/>
  <c r="V25"/>
  <c r="W25"/>
  <c r="S25"/>
  <c r="T25"/>
  <c r="P25"/>
  <c r="Q25"/>
  <c r="K25"/>
  <c r="L25" s="1"/>
  <c r="H25"/>
  <c r="I25" s="1"/>
  <c r="C25"/>
  <c r="D25" s="1"/>
  <c r="AN24"/>
  <c r="AO24" s="1"/>
  <c r="AK24"/>
  <c r="AL24" s="1"/>
  <c r="AH24"/>
  <c r="AI24"/>
  <c r="AE24"/>
  <c r="AF24"/>
  <c r="AB24"/>
  <c r="AC24" s="1"/>
  <c r="Y24"/>
  <c r="Z24"/>
  <c r="V24"/>
  <c r="W24" s="1"/>
  <c r="S24"/>
  <c r="T24" s="1"/>
  <c r="P24"/>
  <c r="Q24" s="1"/>
  <c r="K24"/>
  <c r="L24" s="1"/>
  <c r="H24"/>
  <c r="I24" s="1"/>
  <c r="C24"/>
  <c r="D24" s="1"/>
  <c r="AN23"/>
  <c r="AO23" s="1"/>
  <c r="AK23"/>
  <c r="AL23"/>
  <c r="AH23"/>
  <c r="AI23"/>
  <c r="AE23"/>
  <c r="AF23" s="1"/>
  <c r="AB23"/>
  <c r="AC23" s="1"/>
  <c r="Y23"/>
  <c r="Z23"/>
  <c r="V23"/>
  <c r="W23"/>
  <c r="S23"/>
  <c r="T23" s="1"/>
  <c r="P23"/>
  <c r="Q23"/>
  <c r="K23"/>
  <c r="L23"/>
  <c r="H23"/>
  <c r="I23"/>
  <c r="C23"/>
  <c r="D23" s="1"/>
  <c r="AN22"/>
  <c r="AO22" s="1"/>
  <c r="AK22"/>
  <c r="AL22" s="1"/>
  <c r="AH22"/>
  <c r="AI22"/>
  <c r="AE22"/>
  <c r="AF22" s="1"/>
  <c r="AB22"/>
  <c r="AC22" s="1"/>
  <c r="Y22"/>
  <c r="Z22"/>
  <c r="V22"/>
  <c r="W22"/>
  <c r="S22"/>
  <c r="T22" s="1"/>
  <c r="P22"/>
  <c r="Q22" s="1"/>
  <c r="K22"/>
  <c r="L22" s="1"/>
  <c r="H22"/>
  <c r="I22"/>
  <c r="C22"/>
  <c r="D22" s="1"/>
  <c r="AN21"/>
  <c r="AO21"/>
  <c r="AK21"/>
  <c r="AL21"/>
  <c r="AH21"/>
  <c r="AI21"/>
  <c r="AE21"/>
  <c r="AF21" s="1"/>
  <c r="AB21"/>
  <c r="AC21" s="1"/>
  <c r="AQ21" s="1"/>
  <c r="Y21"/>
  <c r="Z21"/>
  <c r="V21"/>
  <c r="W21"/>
  <c r="S21"/>
  <c r="T21"/>
  <c r="P21"/>
  <c r="Q21"/>
  <c r="K21"/>
  <c r="L21"/>
  <c r="H21"/>
  <c r="I21"/>
  <c r="C21"/>
  <c r="D21" s="1"/>
  <c r="AN20"/>
  <c r="AO20" s="1"/>
  <c r="AK20"/>
  <c r="AL20" s="1"/>
  <c r="AH20"/>
  <c r="AI20"/>
  <c r="AE20"/>
  <c r="AF20" s="1"/>
  <c r="AB20"/>
  <c r="AC20" s="1"/>
  <c r="Y20"/>
  <c r="Z20" s="1"/>
  <c r="V20"/>
  <c r="W20" s="1"/>
  <c r="S20"/>
  <c r="T20" s="1"/>
  <c r="P20"/>
  <c r="Q20" s="1"/>
  <c r="K20"/>
  <c r="L20" s="1"/>
  <c r="H20"/>
  <c r="I20"/>
  <c r="C20"/>
  <c r="D20" s="1"/>
  <c r="AN19"/>
  <c r="AO19"/>
  <c r="AK19"/>
  <c r="AL19" s="1"/>
  <c r="AH19"/>
  <c r="AI19"/>
  <c r="AE19"/>
  <c r="AF19" s="1"/>
  <c r="AC19"/>
  <c r="Y19"/>
  <c r="Z19"/>
  <c r="W19"/>
  <c r="S19"/>
  <c r="T19" s="1"/>
  <c r="P19"/>
  <c r="Q19" s="1"/>
  <c r="K19"/>
  <c r="L19" s="1"/>
  <c r="H19"/>
  <c r="I19" s="1"/>
  <c r="C19"/>
  <c r="D19" s="1"/>
  <c r="AN18"/>
  <c r="AO18" s="1"/>
  <c r="AK18"/>
  <c r="AL18"/>
  <c r="AH18"/>
  <c r="AI18"/>
  <c r="AE18"/>
  <c r="AF18" s="1"/>
  <c r="AB18"/>
  <c r="AC18" s="1"/>
  <c r="Y18"/>
  <c r="Z18" s="1"/>
  <c r="V18"/>
  <c r="W18" s="1"/>
  <c r="S18"/>
  <c r="T18" s="1"/>
  <c r="P18"/>
  <c r="Q18"/>
  <c r="K18"/>
  <c r="L18" s="1"/>
  <c r="H18"/>
  <c r="I18" s="1"/>
  <c r="C18"/>
  <c r="D18" s="1"/>
  <c r="AN17"/>
  <c r="AO17"/>
  <c r="AK17"/>
  <c r="AL17" s="1"/>
  <c r="AH17"/>
  <c r="AI17"/>
  <c r="AE17"/>
  <c r="AF17" s="1"/>
  <c r="AB17"/>
  <c r="AC17" s="1"/>
  <c r="Y17"/>
  <c r="Z17"/>
  <c r="V17"/>
  <c r="W17" s="1"/>
  <c r="S17"/>
  <c r="T17"/>
  <c r="P17"/>
  <c r="Q17" s="1"/>
  <c r="K17"/>
  <c r="L17"/>
  <c r="H17"/>
  <c r="I17"/>
  <c r="C17"/>
  <c r="D17" s="1"/>
  <c r="AN16"/>
  <c r="AO16" s="1"/>
  <c r="AK16"/>
  <c r="AL16" s="1"/>
  <c r="AH16"/>
  <c r="AI16"/>
  <c r="AE16"/>
  <c r="AF16" s="1"/>
  <c r="AB16"/>
  <c r="AC16"/>
  <c r="Y16"/>
  <c r="Z16"/>
  <c r="V16"/>
  <c r="W16"/>
  <c r="S16"/>
  <c r="T16" s="1"/>
  <c r="P16"/>
  <c r="Q16" s="1"/>
  <c r="K16"/>
  <c r="L16" s="1"/>
  <c r="H16"/>
  <c r="I16" s="1"/>
  <c r="C16"/>
  <c r="D16" s="1"/>
  <c r="AN15"/>
  <c r="AO15" s="1"/>
  <c r="AK15"/>
  <c r="AL15"/>
  <c r="AH15"/>
  <c r="AI15"/>
  <c r="AE15"/>
  <c r="AF15"/>
  <c r="AB15"/>
  <c r="AC15" s="1"/>
  <c r="Y15"/>
  <c r="Z15" s="1"/>
  <c r="V15"/>
  <c r="W15" s="1"/>
  <c r="S15"/>
  <c r="T15" s="1"/>
  <c r="P15"/>
  <c r="Q15"/>
  <c r="K15"/>
  <c r="L15" s="1"/>
  <c r="H15"/>
  <c r="I15"/>
  <c r="C15"/>
  <c r="D15" s="1"/>
  <c r="AN14"/>
  <c r="AO14" s="1"/>
  <c r="AK14"/>
  <c r="AL14" s="1"/>
  <c r="AH14"/>
  <c r="AI14"/>
  <c r="AE14"/>
  <c r="AF14"/>
  <c r="AB14"/>
  <c r="AC14" s="1"/>
  <c r="Y14"/>
  <c r="Z14"/>
  <c r="V14"/>
  <c r="W14" s="1"/>
  <c r="S14"/>
  <c r="T14" s="1"/>
  <c r="P14"/>
  <c r="Q14"/>
  <c r="K14"/>
  <c r="L14" s="1"/>
  <c r="H14"/>
  <c r="I14"/>
  <c r="C14"/>
  <c r="D14" s="1"/>
  <c r="AN13"/>
  <c r="AO13" s="1"/>
  <c r="AK13"/>
  <c r="AL13" s="1"/>
  <c r="AH13"/>
  <c r="AI13"/>
  <c r="AE13"/>
  <c r="AF13" s="1"/>
  <c r="AB13"/>
  <c r="AC13" s="1"/>
  <c r="Y13"/>
  <c r="Z13" s="1"/>
  <c r="V13"/>
  <c r="W13" s="1"/>
  <c r="S13"/>
  <c r="T13" s="1"/>
  <c r="P13"/>
  <c r="Q13" s="1"/>
  <c r="K13"/>
  <c r="L13" s="1"/>
  <c r="H13"/>
  <c r="I13"/>
  <c r="C13"/>
  <c r="D13" s="1"/>
  <c r="AN12"/>
  <c r="AO12" s="1"/>
  <c r="AK12"/>
  <c r="AL12"/>
  <c r="AH12"/>
  <c r="AI12"/>
  <c r="AE12"/>
  <c r="AF12"/>
  <c r="AB12"/>
  <c r="AC12"/>
  <c r="Y12"/>
  <c r="Z12" s="1"/>
  <c r="V12"/>
  <c r="W12"/>
  <c r="S12"/>
  <c r="T12" s="1"/>
  <c r="P12"/>
  <c r="Q12" s="1"/>
  <c r="K12"/>
  <c r="L12" s="1"/>
  <c r="H12"/>
  <c r="I12" s="1"/>
  <c r="C12"/>
  <c r="D12" s="1"/>
  <c r="AN11"/>
  <c r="AO11" s="1"/>
  <c r="AQ11" s="1"/>
  <c r="AK11"/>
  <c r="AL11"/>
  <c r="AH11"/>
  <c r="AI11"/>
  <c r="AE11"/>
  <c r="AF11"/>
  <c r="AB11"/>
  <c r="AC11"/>
  <c r="Y11"/>
  <c r="Z11"/>
  <c r="V11"/>
  <c r="W11" s="1"/>
  <c r="S11"/>
  <c r="T11" s="1"/>
  <c r="P11"/>
  <c r="Q11"/>
  <c r="K11"/>
  <c r="L11" s="1"/>
  <c r="H11"/>
  <c r="I11"/>
  <c r="C11"/>
  <c r="D11" s="1"/>
  <c r="AN10"/>
  <c r="AO10" s="1"/>
  <c r="AK10"/>
  <c r="AL10" s="1"/>
  <c r="AH10"/>
  <c r="AI10"/>
  <c r="AE10"/>
  <c r="AF10" s="1"/>
  <c r="AB10"/>
  <c r="AC10"/>
  <c r="Y10"/>
  <c r="Z10" s="1"/>
  <c r="V10"/>
  <c r="W10" s="1"/>
  <c r="S10"/>
  <c r="T10" s="1"/>
  <c r="P10"/>
  <c r="Q10"/>
  <c r="K10"/>
  <c r="L10" s="1"/>
  <c r="H10"/>
  <c r="I10"/>
  <c r="C10"/>
  <c r="D10" s="1"/>
  <c r="AN9"/>
  <c r="AO9"/>
  <c r="AK9"/>
  <c r="AL9"/>
  <c r="AH9"/>
  <c r="AI9"/>
  <c r="AE9"/>
  <c r="AF9" s="1"/>
  <c r="AB9"/>
  <c r="AC9" s="1"/>
  <c r="Y9"/>
  <c r="Z9"/>
  <c r="V9"/>
  <c r="W9" s="1"/>
  <c r="S9"/>
  <c r="T9"/>
  <c r="P9"/>
  <c r="Q9"/>
  <c r="K9"/>
  <c r="L9"/>
  <c r="H9"/>
  <c r="I9" s="1"/>
  <c r="C9"/>
  <c r="D9" s="1"/>
  <c r="AN8"/>
  <c r="AO8" s="1"/>
  <c r="AK8"/>
  <c r="AL8"/>
  <c r="AH8"/>
  <c r="AI8"/>
  <c r="AE8"/>
  <c r="AF8" s="1"/>
  <c r="AB8"/>
  <c r="AC8" s="1"/>
  <c r="Y8"/>
  <c r="Z8"/>
  <c r="V8"/>
  <c r="W8"/>
  <c r="S8"/>
  <c r="T8" s="1"/>
  <c r="P8"/>
  <c r="Q8"/>
  <c r="K8"/>
  <c r="L8" s="1"/>
  <c r="H8"/>
  <c r="I8" s="1"/>
  <c r="C8"/>
  <c r="D8" s="1"/>
  <c r="AN7"/>
  <c r="AO7" s="1"/>
  <c r="AK7"/>
  <c r="AL7" s="1"/>
  <c r="AH7"/>
  <c r="AI7"/>
  <c r="AE7"/>
  <c r="AF7"/>
  <c r="AB7"/>
  <c r="AC7" s="1"/>
  <c r="Y7"/>
  <c r="Z7" s="1"/>
  <c r="V7"/>
  <c r="W7" s="1"/>
  <c r="W29" s="1"/>
  <c r="S7"/>
  <c r="T7" s="1"/>
  <c r="P7"/>
  <c r="Q7" s="1"/>
  <c r="K7"/>
  <c r="L7"/>
  <c r="H7"/>
  <c r="I7" s="1"/>
  <c r="C7"/>
  <c r="D7" s="1"/>
  <c r="AN6"/>
  <c r="AO6" s="1"/>
  <c r="AK6"/>
  <c r="AL6" s="1"/>
  <c r="AH6"/>
  <c r="AI6"/>
  <c r="AE6"/>
  <c r="AF6" s="1"/>
  <c r="AF29" s="1"/>
  <c r="AB6"/>
  <c r="AC6" s="1"/>
  <c r="Y6"/>
  <c r="Z6" s="1"/>
  <c r="Z29" s="1"/>
  <c r="V6"/>
  <c r="W6"/>
  <c r="S6"/>
  <c r="T6" s="1"/>
  <c r="P6"/>
  <c r="Q6"/>
  <c r="K6"/>
  <c r="L6" s="1"/>
  <c r="H6"/>
  <c r="I6" s="1"/>
  <c r="I29" s="1"/>
  <c r="C6"/>
  <c r="D6"/>
  <c r="AN5"/>
  <c r="AO5" s="1"/>
  <c r="AK5"/>
  <c r="AL5" s="1"/>
  <c r="AL29" s="1"/>
  <c r="AH5"/>
  <c r="AI5"/>
  <c r="AI29"/>
  <c r="AE5"/>
  <c r="AF5"/>
  <c r="AB5"/>
  <c r="AC5" s="1"/>
  <c r="Y5"/>
  <c r="Z5"/>
  <c r="V5"/>
  <c r="W5"/>
  <c r="S5"/>
  <c r="T5" s="1"/>
  <c r="P5"/>
  <c r="Q5" s="1"/>
  <c r="Q29" s="1"/>
  <c r="K5"/>
  <c r="L5" s="1"/>
  <c r="L29" s="1"/>
  <c r="H5"/>
  <c r="I5"/>
  <c r="C5"/>
  <c r="D5" s="1"/>
  <c r="AB29" i="3"/>
  <c r="AI29" i="4"/>
  <c r="AL29"/>
  <c r="AC6" i="3" l="1"/>
  <c r="AC7"/>
  <c r="AC9"/>
  <c r="AC11"/>
  <c r="AC13"/>
  <c r="AC15"/>
  <c r="AC17"/>
  <c r="AC19"/>
  <c r="AC21"/>
  <c r="AC23"/>
  <c r="AC25"/>
  <c r="AC27"/>
  <c r="AC8"/>
  <c r="AC10"/>
  <c r="AC12"/>
  <c r="AC14"/>
  <c r="AC16"/>
  <c r="AC18"/>
  <c r="AC20"/>
  <c r="AC22"/>
  <c r="AC24"/>
  <c r="AC26"/>
  <c r="AC28"/>
  <c r="D29"/>
  <c r="AC5"/>
  <c r="AC29" s="1"/>
  <c r="AE16" i="2"/>
  <c r="AE18"/>
  <c r="AE14"/>
  <c r="AE9"/>
  <c r="AE23"/>
  <c r="I29"/>
  <c r="AE29" s="1"/>
  <c r="AE5"/>
  <c r="AE7"/>
  <c r="AE10"/>
  <c r="AE13"/>
  <c r="AE17"/>
  <c r="AE21"/>
  <c r="AE24"/>
  <c r="AE25"/>
  <c r="AE26"/>
  <c r="AE6"/>
  <c r="AE8"/>
  <c r="AE11"/>
  <c r="AE15"/>
  <c r="AE20"/>
  <c r="AE22"/>
  <c r="AE27"/>
  <c r="AE28"/>
  <c r="T29"/>
  <c r="Z29"/>
  <c r="AD5"/>
  <c r="AD7"/>
  <c r="AD9"/>
  <c r="AD11"/>
  <c r="AD13"/>
  <c r="AD15"/>
  <c r="AD17"/>
  <c r="AD19"/>
  <c r="AD21"/>
  <c r="AD23"/>
  <c r="AD25"/>
  <c r="AD26"/>
  <c r="AD27"/>
  <c r="AD8"/>
  <c r="AD10"/>
  <c r="AD12"/>
  <c r="AD14"/>
  <c r="AD16"/>
  <c r="C33" s="1"/>
  <c r="AD18"/>
  <c r="AD20"/>
  <c r="AD22"/>
  <c r="AD24"/>
  <c r="AD28"/>
  <c r="D29"/>
  <c r="AD6"/>
  <c r="T29" i="1"/>
  <c r="AQ25"/>
  <c r="AQ23"/>
  <c r="AC29"/>
  <c r="AQ9"/>
  <c r="AQ13"/>
  <c r="AQ17"/>
  <c r="AQ20"/>
  <c r="AQ26"/>
  <c r="AQ12"/>
  <c r="AQ19"/>
  <c r="AQ24"/>
  <c r="AQ6"/>
  <c r="AQ8"/>
  <c r="AQ14"/>
  <c r="AQ16"/>
  <c r="AQ22"/>
  <c r="AQ28"/>
  <c r="AQ7"/>
  <c r="AQ10"/>
  <c r="AQ15"/>
  <c r="AQ18"/>
  <c r="AQ27"/>
  <c r="AO29"/>
  <c r="AQ5"/>
  <c r="AQ30" s="1"/>
  <c r="AP6"/>
  <c r="AP7"/>
  <c r="AP9"/>
  <c r="AP11"/>
  <c r="AP13"/>
  <c r="AP15"/>
  <c r="AP17"/>
  <c r="AP19"/>
  <c r="AP21"/>
  <c r="AP23"/>
  <c r="AP25"/>
  <c r="AP27"/>
  <c r="AP8"/>
  <c r="AP10"/>
  <c r="AP12"/>
  <c r="AP14"/>
  <c r="AP16"/>
  <c r="AP18"/>
  <c r="AP20"/>
  <c r="AP22"/>
  <c r="AP24"/>
  <c r="AP26"/>
  <c r="AP28"/>
  <c r="AP5"/>
  <c r="AP29" s="1"/>
  <c r="C32" s="1"/>
  <c r="C34" s="1"/>
  <c r="D29"/>
  <c r="Q29" i="4"/>
  <c r="I29"/>
  <c r="AF29"/>
  <c r="AC29"/>
  <c r="Z29"/>
  <c r="AM20"/>
  <c r="W29"/>
  <c r="T29"/>
  <c r="AM24"/>
  <c r="AM12"/>
  <c r="C33" s="1"/>
  <c r="AM8"/>
  <c r="AM28"/>
  <c r="AM16"/>
  <c r="L29"/>
  <c r="AM26"/>
  <c r="AM22"/>
  <c r="AM18"/>
  <c r="AM14"/>
  <c r="AM10"/>
  <c r="AM6"/>
  <c r="AM27"/>
  <c r="AM25"/>
  <c r="AM23"/>
  <c r="AM21"/>
  <c r="AM19"/>
  <c r="AM17"/>
  <c r="AM15"/>
  <c r="AM13"/>
  <c r="AM11"/>
  <c r="AM9"/>
  <c r="AM7"/>
  <c r="AM5"/>
  <c r="D29"/>
  <c r="AD29" i="2" l="1"/>
  <c r="C32" s="1"/>
  <c r="C34" s="1"/>
  <c r="AM29" i="4"/>
  <c r="C32" s="1"/>
  <c r="C34" s="1"/>
</calcChain>
</file>

<file path=xl/sharedStrings.xml><?xml version="1.0" encoding="utf-8"?>
<sst xmlns="http://schemas.openxmlformats.org/spreadsheetml/2006/main" count="629" uniqueCount="345">
  <si>
    <t>Договор № 9348 от 5.12.08 г.</t>
  </si>
  <si>
    <t>Вид отрасли: ЖКХ</t>
  </si>
  <si>
    <t>Время</t>
  </si>
  <si>
    <t>Т-1                                            ТД-10000 кВА 35/6 кВ                  ГПП-38 Яч.6  актив.показания счетчика                                         № 01059909</t>
  </si>
  <si>
    <t>Разница показаний</t>
  </si>
  <si>
    <t>Расход,   кВтч</t>
  </si>
  <si>
    <t>Напряжение</t>
  </si>
  <si>
    <t>Положение анц.</t>
  </si>
  <si>
    <t>Т-1                                           ТД-10000 кВА 35/6 кВ                  ГПП-38 Яч.6  реактив.показания счетчика                                     № 01059909</t>
  </si>
  <si>
    <t>Расход реактивной энергии</t>
  </si>
  <si>
    <t>Т-2                                            ТД-10000 кВА 35/6 кВ                  ГПП-38 Яч.15               актив. показания счетчика                                         № 01059910</t>
  </si>
  <si>
    <t>Т-2                                            ТД-10000 кВА 35/6 кВ                  ГПП-38 Яч.15               реактив. показания счетчика                                     № 01059910</t>
  </si>
  <si>
    <t>ГПП-38 ТСН-1 показания счетчика                    № 01081791</t>
  </si>
  <si>
    <t>ГПП-38 ТСН-2 показания счетчика                    № 01081792</t>
  </si>
  <si>
    <t>ГПП-38 Яч.24  показания счетчика                    № 01081771</t>
  </si>
  <si>
    <t>ГПП-38 Яч.24  реакт. показания счетчика                    № 01081771</t>
  </si>
  <si>
    <t>ГПП-38 Яч.22  показания счетчика                    № 01081770</t>
  </si>
  <si>
    <t>ГПП-38 Яч.22  реакт. показания счетчика                    № 01081770</t>
  </si>
  <si>
    <t>ГПП-38 Яч.23  показания счетчика                    № 01081769</t>
  </si>
  <si>
    <t>ГПП-38 Яч.23  реакт. показания счетчика                    № 01081769</t>
  </si>
  <si>
    <t>Общий расход ПОС, кВтч</t>
  </si>
  <si>
    <t>Общий расход реактивной энергии по ПОС</t>
  </si>
  <si>
    <t>V</t>
  </si>
  <si>
    <t>IV</t>
  </si>
  <si>
    <t xml:space="preserve">        Итого за сутки</t>
  </si>
  <si>
    <t>Ктт - 12000</t>
  </si>
  <si>
    <t>Ктт - 20</t>
  </si>
  <si>
    <t>Ктт - 3600</t>
  </si>
  <si>
    <t>Ктт - 2400</t>
  </si>
  <si>
    <t>Рср.</t>
  </si>
  <si>
    <t>Р мах</t>
  </si>
  <si>
    <t>К зап.</t>
  </si>
  <si>
    <t>Начальник управления электроэнергетики                                                            В.Г. Журавлев</t>
  </si>
  <si>
    <t>Начальник ПТО                                                                                                      А.Н. Русецкий</t>
  </si>
  <si>
    <t xml:space="preserve">  </t>
  </si>
  <si>
    <t>Вввод I                          тр-р. ТДН-10000/35/6 кВ                   ГПП-148 Яч.5  актив. показания счетчика                    № 01055531</t>
  </si>
  <si>
    <t>Вввод I                          тр-р. ТДН-10000/35/6 кВ                   ГПП-148 Яч.5  реактив. показания счетчика                    № 01055531</t>
  </si>
  <si>
    <t>Вввод II                          тр-р. ТДН-10000/35/6 кВ                   ГПП-148 Яч.35  актив. показания счетчика                    № 01055532</t>
  </si>
  <si>
    <t>Вввод II                          тр-р. ТДН-10000/35/6 кВ                   ГПП-148 Яч.35  реактив. показания счетчика                    № 01055532</t>
  </si>
  <si>
    <t xml:space="preserve"> ГПП-148 Яч.3 ТСН-1 активные показания счетчика  № 01081774                 </t>
  </si>
  <si>
    <t xml:space="preserve"> ГПП-148 Яч.3 ТСН-1 реактивные показания счетчика  № 01081774                 </t>
  </si>
  <si>
    <t xml:space="preserve"> ГПП-148 Яч.37  ТСН-2  активные показания счетчика  № 01081772                 </t>
  </si>
  <si>
    <t xml:space="preserve"> ГПП-148 Яч.37  ТСН-2 реактивные показания счетчика  № 01081772                 </t>
  </si>
  <si>
    <t>Общий расход ГПП-148, кВтч</t>
  </si>
  <si>
    <t>Общий расход реактивной энергии</t>
  </si>
  <si>
    <t>VIII</t>
  </si>
  <si>
    <t>Итого за сутки</t>
  </si>
  <si>
    <t>Ктт - 18000</t>
  </si>
  <si>
    <t>Ктт - 600</t>
  </si>
  <si>
    <t xml:space="preserve"> (АЧР)         ГПП-148 Яч.11  показания счетчика                   </t>
  </si>
  <si>
    <t xml:space="preserve"> (АЧР)         ГПП-148 Яч.13  показания счетчика                   </t>
  </si>
  <si>
    <t xml:space="preserve"> (АЧР)         ГПП-148 Яч.15  показания счетчика                   </t>
  </si>
  <si>
    <t xml:space="preserve"> (АЧР)         ГПП-148 Яч.21  показания счетчика                   </t>
  </si>
  <si>
    <t xml:space="preserve"> (АЧР)         ГПП-148 Яч.23  показания счетчика                   </t>
  </si>
  <si>
    <t xml:space="preserve"> (АЧР)         ГПП-148 Яч.25  показания счетчика                   </t>
  </si>
  <si>
    <t xml:space="preserve"> (АЧР)         ГПП-148 Яч.27  показания счетчика                   </t>
  </si>
  <si>
    <t xml:space="preserve"> ГПП-148 Яч.29  показания счетчика                   </t>
  </si>
  <si>
    <t xml:space="preserve"> ГПП-148 Яч.37  показания счетчика                   </t>
  </si>
  <si>
    <t>Ктт - 1200</t>
  </si>
  <si>
    <t>Ктт - 7200</t>
  </si>
  <si>
    <t>226-78-40</t>
  </si>
  <si>
    <t>Ктт - 40</t>
  </si>
  <si>
    <t>Общий расход ГПП-32 без субабонентов, кВтч</t>
  </si>
  <si>
    <t>РП-70 Яч.15  показания счетчика                    № 01059918</t>
  </si>
  <si>
    <t>РП-70 Яч.12  показания счетчика                    № 01059944</t>
  </si>
  <si>
    <t>РП-70 Яч.19  показания счетчика                    № 01059943</t>
  </si>
  <si>
    <t>Т-1                                 ТМ-6300/110/6 кВА ГПП-32 Яч.3 реактив. показания счетчика                    № 0602121221</t>
  </si>
  <si>
    <t>Т-1                                 ТМ-6300/110/6 кВА ГПП-32 Яч.3  актив. показания счетчика                    № 0602121221</t>
  </si>
  <si>
    <t>Суточный график электрических нагрузок за 16 декабря 2015 по п/ст. ГПП-32 в/з. о.Н. Атамановский ООО"КрасКом"</t>
  </si>
  <si>
    <t>Т-2                                 ТДН-10000/110/6 кВА                       ГПП-32 Яч.4  актив.  показания счетчика                    № 0611129679</t>
  </si>
  <si>
    <t>Т-2                                 ТДН-10000/110/6 кВА                       ГПП-32 Яч.4   реактив.  показания счетчика                    № 0611129679</t>
  </si>
  <si>
    <t>ГПП-32 ТСН-2 показания счетчика                    № 01081789</t>
  </si>
  <si>
    <t>ГПП-32 ТСН-1 показания счетчика                    № 01059229</t>
  </si>
  <si>
    <t>ГПП-32 Яч.22 показания счетчика                    № 0611129651</t>
  </si>
  <si>
    <t>ГПП-32 Яч.25  показания счетчика                    № 0602110767</t>
  </si>
  <si>
    <t>Суточный график электрических нагрузок за 16 декабря 2015г. по п/с.т. ГПП-38, ПОС</t>
  </si>
  <si>
    <t xml:space="preserve">                                               Суточный график электрических нагрузок за 16 декабря 2015 по п/ст. ГПП-148  УФОС  ООО"КрасКом"</t>
  </si>
  <si>
    <t>4102,582</t>
  </si>
  <si>
    <t>4102,589</t>
  </si>
  <si>
    <t>4102,597</t>
  </si>
  <si>
    <t>4102,602</t>
  </si>
  <si>
    <t>4102,610</t>
  </si>
  <si>
    <t>4102,618</t>
  </si>
  <si>
    <t>4102,623</t>
  </si>
  <si>
    <t>4102,628</t>
  </si>
  <si>
    <t>4102,634</t>
  </si>
  <si>
    <t>4102,642</t>
  </si>
  <si>
    <t>4102,647</t>
  </si>
  <si>
    <t>4102,655</t>
  </si>
  <si>
    <t>4102,661</t>
  </si>
  <si>
    <t>4102,669</t>
  </si>
  <si>
    <t>4102,675</t>
  </si>
  <si>
    <t>4102,683</t>
  </si>
  <si>
    <t>4102,689</t>
  </si>
  <si>
    <t>4102,697</t>
  </si>
  <si>
    <t>4102,703</t>
  </si>
  <si>
    <t>4102,711</t>
  </si>
  <si>
    <t>4102,717</t>
  </si>
  <si>
    <t>4102,725</t>
  </si>
  <si>
    <t>4102,731</t>
  </si>
  <si>
    <t>4102,739</t>
  </si>
  <si>
    <t>4102,746</t>
  </si>
  <si>
    <t>1677,632</t>
  </si>
  <si>
    <t>1677,666</t>
  </si>
  <si>
    <t>1677,701</t>
  </si>
  <si>
    <t>1677,728</t>
  </si>
  <si>
    <t>1677,757</t>
  </si>
  <si>
    <t>1677,797</t>
  </si>
  <si>
    <t>1677,830</t>
  </si>
  <si>
    <t>1677,862</t>
  </si>
  <si>
    <t>1677,893</t>
  </si>
  <si>
    <t>1678,021</t>
  </si>
  <si>
    <t>1678,059</t>
  </si>
  <si>
    <t>1678,086</t>
  </si>
  <si>
    <t>1678,124</t>
  </si>
  <si>
    <t>1678,153</t>
  </si>
  <si>
    <t>1678,191</t>
  </si>
  <si>
    <t>1678,222</t>
  </si>
  <si>
    <t>1678,261</t>
  </si>
  <si>
    <t>1678,291</t>
  </si>
  <si>
    <t>1678,328</t>
  </si>
  <si>
    <t>1678,359</t>
  </si>
  <si>
    <t>1678,397</t>
  </si>
  <si>
    <t>1678,427</t>
  </si>
  <si>
    <t>1145,770</t>
  </si>
  <si>
    <t>1145,791</t>
  </si>
  <si>
    <t>1145,812</t>
  </si>
  <si>
    <t>1145,835</t>
  </si>
  <si>
    <t>1145,849</t>
  </si>
  <si>
    <t>1145,877</t>
  </si>
  <si>
    <t>1145,897</t>
  </si>
  <si>
    <t>1145,918</t>
  </si>
  <si>
    <t>1145,943</t>
  </si>
  <si>
    <t>1145,964</t>
  </si>
  <si>
    <t>1145,983</t>
  </si>
  <si>
    <t>1146,008</t>
  </si>
  <si>
    <t>1146,025</t>
  </si>
  <si>
    <t>1146,051</t>
  </si>
  <si>
    <t>1146,067</t>
  </si>
  <si>
    <t>1146,091</t>
  </si>
  <si>
    <t>1146,108</t>
  </si>
  <si>
    <t>1146,131</t>
  </si>
  <si>
    <t>1146,150</t>
  </si>
  <si>
    <t>1146,174</t>
  </si>
  <si>
    <t>1146,193</t>
  </si>
  <si>
    <t>1146,217</t>
  </si>
  <si>
    <t>1146,235</t>
  </si>
  <si>
    <t>1146,258</t>
  </si>
  <si>
    <t>1146,278</t>
  </si>
  <si>
    <t>0291,646</t>
  </si>
  <si>
    <t>0291,654</t>
  </si>
  <si>
    <t>0291,664</t>
  </si>
  <si>
    <t>0291,670</t>
  </si>
  <si>
    <t>0291,679</t>
  </si>
  <si>
    <t>0291,690</t>
  </si>
  <si>
    <t>0291,699</t>
  </si>
  <si>
    <t>0291,707</t>
  </si>
  <si>
    <t>0291,716</t>
  </si>
  <si>
    <t>0291,725</t>
  </si>
  <si>
    <t>0291,733</t>
  </si>
  <si>
    <t>0291,741</t>
  </si>
  <si>
    <t>0291,751</t>
  </si>
  <si>
    <t>0291,761</t>
  </si>
  <si>
    <t>0291,768</t>
  </si>
  <si>
    <t>0291,778</t>
  </si>
  <si>
    <t>0291,785</t>
  </si>
  <si>
    <t>0291,795</t>
  </si>
  <si>
    <t>0291,803</t>
  </si>
  <si>
    <t>0291,812</t>
  </si>
  <si>
    <t>0291,820</t>
  </si>
  <si>
    <t>0291,830</t>
  </si>
  <si>
    <t>0291,838</t>
  </si>
  <si>
    <t>0291,848</t>
  </si>
  <si>
    <t>0291,856</t>
  </si>
  <si>
    <t>1677,928</t>
  </si>
  <si>
    <t>1677,955</t>
  </si>
  <si>
    <t>1677,994</t>
  </si>
  <si>
    <t>Общая нагрузка в часы замеров  за 16 декабря 2015 по п/ст. ГПП-148  УФОС  ООО"КрасКом"</t>
  </si>
  <si>
    <t>2553,12</t>
  </si>
  <si>
    <t>2553,23</t>
  </si>
  <si>
    <t>2553,35</t>
  </si>
  <si>
    <t>2553,44</t>
  </si>
  <si>
    <t>2553,52</t>
  </si>
  <si>
    <t>2553,66</t>
  </si>
  <si>
    <t>2553,74</t>
  </si>
  <si>
    <t>2553,82</t>
  </si>
  <si>
    <t>2553,89</t>
  </si>
  <si>
    <t>2553,98</t>
  </si>
  <si>
    <t>2554,05</t>
  </si>
  <si>
    <t>2554,15</t>
  </si>
  <si>
    <t>2554,21</t>
  </si>
  <si>
    <t>2554,30</t>
  </si>
  <si>
    <t>2554,35</t>
  </si>
  <si>
    <t>2554,46</t>
  </si>
  <si>
    <t>2554,54</t>
  </si>
  <si>
    <t>2554,66</t>
  </si>
  <si>
    <t>2554,75</t>
  </si>
  <si>
    <t>2554,91</t>
  </si>
  <si>
    <t>2555,01</t>
  </si>
  <si>
    <t>2555,15</t>
  </si>
  <si>
    <t>2555,25</t>
  </si>
  <si>
    <t>2555,40</t>
  </si>
  <si>
    <t>2555,51</t>
  </si>
  <si>
    <t>2857,94</t>
  </si>
  <si>
    <t>2858,01</t>
  </si>
  <si>
    <t>2858,07</t>
  </si>
  <si>
    <t>2858,13</t>
  </si>
  <si>
    <t>2858,20</t>
  </si>
  <si>
    <t>2858,29</t>
  </si>
  <si>
    <t>2858,37</t>
  </si>
  <si>
    <t>2858,44</t>
  </si>
  <si>
    <t>2858,52</t>
  </si>
  <si>
    <t>2858,60</t>
  </si>
  <si>
    <t>2858,66</t>
  </si>
  <si>
    <t>2858,74</t>
  </si>
  <si>
    <t>2858,81</t>
  </si>
  <si>
    <t>2858,90</t>
  </si>
  <si>
    <t>2858,97</t>
  </si>
  <si>
    <t>2859,05</t>
  </si>
  <si>
    <t>2859,12</t>
  </si>
  <si>
    <t>2859,21</t>
  </si>
  <si>
    <t>2859,27</t>
  </si>
  <si>
    <t>2859,36</t>
  </si>
  <si>
    <t>2859,43</t>
  </si>
  <si>
    <t>2859,51</t>
  </si>
  <si>
    <t>2859,58</t>
  </si>
  <si>
    <t>2859,65</t>
  </si>
  <si>
    <t>2859,72</t>
  </si>
  <si>
    <t>5487,26</t>
  </si>
  <si>
    <t>5487,33</t>
  </si>
  <si>
    <t>5487,43</t>
  </si>
  <si>
    <t>5487,48</t>
  </si>
  <si>
    <t>5487,55</t>
  </si>
  <si>
    <t>5487,64</t>
  </si>
  <si>
    <t>5487,72</t>
  </si>
  <si>
    <t>5487,79</t>
  </si>
  <si>
    <t>5487,87</t>
  </si>
  <si>
    <t>5487,97</t>
  </si>
  <si>
    <t>5488,02</t>
  </si>
  <si>
    <t>5488,11</t>
  </si>
  <si>
    <t>5488,19</t>
  </si>
  <si>
    <t>5488,28</t>
  </si>
  <si>
    <t>5488,35</t>
  </si>
  <si>
    <t>5488,44</t>
  </si>
  <si>
    <t>5488,50</t>
  </si>
  <si>
    <t>5488,59</t>
  </si>
  <si>
    <t>5488,67</t>
  </si>
  <si>
    <t>5488,76</t>
  </si>
  <si>
    <t>5488,83</t>
  </si>
  <si>
    <t>5488,93</t>
  </si>
  <si>
    <t>5489,00</t>
  </si>
  <si>
    <t>5489,08</t>
  </si>
  <si>
    <t>5489,16</t>
  </si>
  <si>
    <t>8352,94</t>
  </si>
  <si>
    <t>8353,00</t>
  </si>
  <si>
    <t>8353,08</t>
  </si>
  <si>
    <t>8353,17</t>
  </si>
  <si>
    <t>8353,24</t>
  </si>
  <si>
    <t>8353,32</t>
  </si>
  <si>
    <t>8353,40</t>
  </si>
  <si>
    <t>8353,48</t>
  </si>
  <si>
    <t>8353,56</t>
  </si>
  <si>
    <t>8353,64</t>
  </si>
  <si>
    <t>8353,71</t>
  </si>
  <si>
    <t>8353,80</t>
  </si>
  <si>
    <t>8353,87</t>
  </si>
  <si>
    <t>8353,96</t>
  </si>
  <si>
    <t>8354,03</t>
  </si>
  <si>
    <t>8354,11</t>
  </si>
  <si>
    <t>8354,18</t>
  </si>
  <si>
    <t>8354,25</t>
  </si>
  <si>
    <t>8354,35</t>
  </si>
  <si>
    <t>8354,43</t>
  </si>
  <si>
    <t>8354,51</t>
  </si>
  <si>
    <t>8354,59</t>
  </si>
  <si>
    <t>8354,66</t>
  </si>
  <si>
    <t>8354,75</t>
  </si>
  <si>
    <t>8354,82</t>
  </si>
  <si>
    <t>0851,50</t>
  </si>
  <si>
    <t>0851,51</t>
  </si>
  <si>
    <t>0851,52</t>
  </si>
  <si>
    <t>0851,53</t>
  </si>
  <si>
    <t>0851,54</t>
  </si>
  <si>
    <t>0851,55</t>
  </si>
  <si>
    <t>0851,56</t>
  </si>
  <si>
    <t>0851,57</t>
  </si>
  <si>
    <t>0851,58</t>
  </si>
  <si>
    <t>0851,59</t>
  </si>
  <si>
    <t>0851,60</t>
  </si>
  <si>
    <t>0851,61</t>
  </si>
  <si>
    <t>0851,62</t>
  </si>
  <si>
    <t>0851,63</t>
  </si>
  <si>
    <t>0851,64</t>
  </si>
  <si>
    <t>0851,65</t>
  </si>
  <si>
    <t>0851,66</t>
  </si>
  <si>
    <t>5114,72</t>
  </si>
  <si>
    <t>5114,95</t>
  </si>
  <si>
    <t>5115,06</t>
  </si>
  <si>
    <t>5115,17</t>
  </si>
  <si>
    <t>5115,32</t>
  </si>
  <si>
    <t>5115,48</t>
  </si>
  <si>
    <t>5115,62</t>
  </si>
  <si>
    <t>5115,76</t>
  </si>
  <si>
    <t>5115,90</t>
  </si>
  <si>
    <t>5116,03</t>
  </si>
  <si>
    <t>5116,19</t>
  </si>
  <si>
    <t>5116,31</t>
  </si>
  <si>
    <t>5116,46</t>
  </si>
  <si>
    <t>5116,55</t>
  </si>
  <si>
    <t>5116,69</t>
  </si>
  <si>
    <t>5116,78</t>
  </si>
  <si>
    <t>5116,91</t>
  </si>
  <si>
    <t>5117,02</t>
  </si>
  <si>
    <t>5117,16</t>
  </si>
  <si>
    <t>5117,25</t>
  </si>
  <si>
    <t>5117,40</t>
  </si>
  <si>
    <t>5117,50</t>
  </si>
  <si>
    <t>5117,63</t>
  </si>
  <si>
    <t>5117,72</t>
  </si>
  <si>
    <t>5114,82</t>
  </si>
  <si>
    <t>7400,00</t>
  </si>
  <si>
    <t>7400,04</t>
  </si>
  <si>
    <t>7400,08</t>
  </si>
  <si>
    <t>7400,10</t>
  </si>
  <si>
    <t>7400,15</t>
  </si>
  <si>
    <t>7400,19</t>
  </si>
  <si>
    <t>7400,24</t>
  </si>
  <si>
    <t>7400,28</t>
  </si>
  <si>
    <t>7400,32</t>
  </si>
  <si>
    <t>7400,37</t>
  </si>
  <si>
    <t>7400,41</t>
  </si>
  <si>
    <t>7400,46</t>
  </si>
  <si>
    <t>7400,47</t>
  </si>
  <si>
    <t>7400,52</t>
  </si>
  <si>
    <t>7400,54</t>
  </si>
  <si>
    <t>7400,60</t>
  </si>
  <si>
    <t>7400,63</t>
  </si>
  <si>
    <t>7400,68</t>
  </si>
  <si>
    <t>7400,72</t>
  </si>
  <si>
    <t>7400,78</t>
  </si>
  <si>
    <t>7400,82</t>
  </si>
  <si>
    <t>7400,88</t>
  </si>
  <si>
    <t>7400,92</t>
  </si>
  <si>
    <t>7400,98</t>
  </si>
  <si>
    <t>7401,00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</si>
</sst>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"/>
    <numFmt numFmtId="166" formatCode="0.0000"/>
  </numFmts>
  <fonts count="21">
    <font>
      <sz val="10"/>
      <color theme="1"/>
      <name val="Arial Cyr"/>
      <family val="2"/>
      <charset val="204"/>
    </font>
    <font>
      <sz val="10"/>
      <name val="Arial Cyr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b/>
      <sz val="8"/>
      <name val="Arial Cyr"/>
      <charset val="204"/>
    </font>
    <font>
      <sz val="9"/>
      <name val="Arial Cyr"/>
      <charset val="204"/>
    </font>
    <font>
      <b/>
      <sz val="9"/>
      <name val="Arial Cyr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sz val="12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0"/>
      <name val="Arial Cyr"/>
      <charset val="204"/>
    </font>
    <font>
      <sz val="11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 Cyr"/>
      <charset val="204"/>
    </font>
    <font>
      <b/>
      <sz val="10"/>
      <color theme="1"/>
      <name val="Arial Cyr"/>
      <charset val="204"/>
    </font>
    <font>
      <b/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17" fillId="0" borderId="0"/>
  </cellStyleXfs>
  <cellXfs count="390">
    <xf numFmtId="0" fontId="0" fillId="0" borderId="0" xfId="0"/>
    <xf numFmtId="49" fontId="1" fillId="0" borderId="0" xfId="1" applyNumberFormat="1" applyFill="1"/>
    <xf numFmtId="0" fontId="1" fillId="0" borderId="0" xfId="1" applyFill="1"/>
    <xf numFmtId="0" fontId="2" fillId="0" borderId="1" xfId="1" applyFont="1" applyFill="1" applyBorder="1" applyAlignment="1"/>
    <xf numFmtId="49" fontId="3" fillId="0" borderId="2" xfId="1" applyNumberFormat="1" applyFont="1" applyFill="1" applyBorder="1" applyAlignment="1">
      <alignment horizontal="center"/>
    </xf>
    <xf numFmtId="49" fontId="4" fillId="0" borderId="2" xfId="1" applyNumberFormat="1" applyFont="1" applyFill="1" applyBorder="1" applyAlignment="1">
      <alignment horizontal="center" vertical="center" wrapText="1"/>
    </xf>
    <xf numFmtId="49" fontId="4" fillId="0" borderId="3" xfId="1" applyNumberFormat="1" applyFont="1" applyFill="1" applyBorder="1" applyAlignment="1">
      <alignment horizontal="center" vertical="center" wrapText="1"/>
    </xf>
    <xf numFmtId="49" fontId="4" fillId="0" borderId="4" xfId="1" applyNumberFormat="1" applyFont="1" applyFill="1" applyBorder="1" applyAlignment="1">
      <alignment horizontal="center" vertical="center" wrapText="1"/>
    </xf>
    <xf numFmtId="49" fontId="4" fillId="0" borderId="5" xfId="1" applyNumberFormat="1" applyFont="1" applyFill="1" applyBorder="1" applyAlignment="1">
      <alignment horizontal="center" vertical="center" wrapText="1"/>
    </xf>
    <xf numFmtId="49" fontId="4" fillId="0" borderId="6" xfId="1" applyNumberFormat="1" applyFont="1" applyFill="1" applyBorder="1" applyAlignment="1">
      <alignment horizontal="center" vertical="center" wrapText="1"/>
    </xf>
    <xf numFmtId="49" fontId="4" fillId="0" borderId="7" xfId="1" applyNumberFormat="1" applyFont="1" applyFill="1" applyBorder="1" applyAlignment="1">
      <alignment horizontal="center" vertical="center" wrapText="1"/>
    </xf>
    <xf numFmtId="49" fontId="4" fillId="0" borderId="8" xfId="1" applyNumberFormat="1" applyFont="1" applyFill="1" applyBorder="1" applyAlignment="1">
      <alignment horizontal="center" vertical="center" wrapText="1"/>
    </xf>
    <xf numFmtId="0" fontId="1" fillId="0" borderId="0" xfId="1" applyFill="1" applyBorder="1"/>
    <xf numFmtId="0" fontId="5" fillId="0" borderId="10" xfId="1" applyFont="1" applyFill="1" applyBorder="1" applyAlignment="1">
      <alignment horizontal="center"/>
    </xf>
    <xf numFmtId="164" fontId="5" fillId="0" borderId="11" xfId="1" applyNumberFormat="1" applyFont="1" applyFill="1" applyBorder="1" applyAlignment="1">
      <alignment horizontal="center"/>
    </xf>
    <xf numFmtId="164" fontId="5" fillId="0" borderId="12" xfId="1" applyNumberFormat="1" applyFont="1" applyFill="1" applyBorder="1" applyAlignment="1">
      <alignment horizontal="center"/>
    </xf>
    <xf numFmtId="0" fontId="18" fillId="0" borderId="13" xfId="0" applyFont="1" applyFill="1" applyBorder="1" applyAlignment="1">
      <alignment horizontal="center" vertical="center"/>
    </xf>
    <xf numFmtId="164" fontId="5" fillId="0" borderId="14" xfId="1" applyNumberFormat="1" applyFont="1" applyFill="1" applyBorder="1" applyAlignment="1">
      <alignment horizontal="center"/>
    </xf>
    <xf numFmtId="164" fontId="5" fillId="0" borderId="15" xfId="0" applyNumberFormat="1" applyFont="1" applyFill="1" applyBorder="1" applyAlignment="1">
      <alignment horizontal="center" vertical="center"/>
    </xf>
    <xf numFmtId="164" fontId="5" fillId="0" borderId="13" xfId="1" applyNumberFormat="1" applyFont="1" applyFill="1" applyBorder="1" applyAlignment="1">
      <alignment horizontal="center"/>
    </xf>
    <xf numFmtId="164" fontId="5" fillId="0" borderId="16" xfId="1" applyNumberFormat="1" applyFont="1" applyFill="1" applyBorder="1" applyAlignment="1">
      <alignment horizontal="center"/>
    </xf>
    <xf numFmtId="164" fontId="5" fillId="0" borderId="17" xfId="1" applyNumberFormat="1" applyFont="1" applyFill="1" applyBorder="1" applyAlignment="1">
      <alignment horizontal="center"/>
    </xf>
    <xf numFmtId="0" fontId="5" fillId="0" borderId="13" xfId="1" applyFont="1" applyFill="1" applyBorder="1" applyAlignment="1">
      <alignment horizontal="center"/>
    </xf>
    <xf numFmtId="0" fontId="5" fillId="0" borderId="16" xfId="1" applyFont="1" applyFill="1" applyBorder="1" applyAlignment="1">
      <alignment horizontal="center"/>
    </xf>
    <xf numFmtId="0" fontId="5" fillId="0" borderId="14" xfId="1" applyFont="1" applyFill="1" applyBorder="1" applyAlignment="1">
      <alignment horizontal="center"/>
    </xf>
    <xf numFmtId="0" fontId="5" fillId="0" borderId="18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164" fontId="5" fillId="0" borderId="20" xfId="1" applyNumberFormat="1" applyFont="1" applyFill="1" applyBorder="1" applyAlignment="1">
      <alignment horizontal="center"/>
    </xf>
    <xf numFmtId="1" fontId="5" fillId="0" borderId="21" xfId="1" applyNumberFormat="1" applyFont="1" applyFill="1" applyBorder="1" applyAlignment="1">
      <alignment horizontal="center"/>
    </xf>
    <xf numFmtId="0" fontId="18" fillId="0" borderId="22" xfId="0" applyFont="1" applyFill="1" applyBorder="1" applyAlignment="1">
      <alignment horizontal="center" vertical="center"/>
    </xf>
    <xf numFmtId="1" fontId="5" fillId="0" borderId="23" xfId="1" applyNumberFormat="1" applyFont="1" applyFill="1" applyBorder="1" applyAlignment="1">
      <alignment horizontal="center"/>
    </xf>
    <xf numFmtId="164" fontId="5" fillId="0" borderId="19" xfId="0" applyNumberFormat="1" applyFont="1" applyFill="1" applyBorder="1" applyAlignment="1">
      <alignment horizontal="center" vertical="center"/>
    </xf>
    <xf numFmtId="164" fontId="5" fillId="0" borderId="22" xfId="1" applyNumberFormat="1" applyFont="1" applyFill="1" applyBorder="1" applyAlignment="1">
      <alignment horizontal="center"/>
    </xf>
    <xf numFmtId="1" fontId="5" fillId="0" borderId="24" xfId="1" applyNumberFormat="1" applyFont="1" applyFill="1" applyBorder="1" applyAlignment="1">
      <alignment horizontal="center"/>
    </xf>
    <xf numFmtId="1" fontId="5" fillId="0" borderId="22" xfId="1" applyNumberFormat="1" applyFont="1" applyFill="1" applyBorder="1" applyAlignment="1">
      <alignment horizontal="center"/>
    </xf>
    <xf numFmtId="2" fontId="5" fillId="0" borderId="24" xfId="1" applyNumberFormat="1" applyFont="1" applyFill="1" applyBorder="1" applyAlignment="1">
      <alignment horizontal="center"/>
    </xf>
    <xf numFmtId="164" fontId="5" fillId="0" borderId="25" xfId="1" applyNumberFormat="1" applyFont="1" applyFill="1" applyBorder="1" applyAlignment="1">
      <alignment horizontal="center"/>
    </xf>
    <xf numFmtId="1" fontId="5" fillId="0" borderId="26" xfId="1" applyNumberFormat="1" applyFont="1" applyFill="1" applyBorder="1" applyAlignment="1">
      <alignment horizontal="center"/>
    </xf>
    <xf numFmtId="164" fontId="5" fillId="0" borderId="0" xfId="1" applyNumberFormat="1" applyFont="1" applyFill="1" applyBorder="1" applyAlignment="1">
      <alignment horizontal="center"/>
    </xf>
    <xf numFmtId="164" fontId="5" fillId="0" borderId="27" xfId="1" applyNumberFormat="1" applyFont="1" applyFill="1" applyBorder="1" applyAlignment="1">
      <alignment horizontal="center"/>
    </xf>
    <xf numFmtId="1" fontId="5" fillId="0" borderId="28" xfId="1" applyNumberFormat="1" applyFont="1" applyFill="1" applyBorder="1" applyAlignment="1">
      <alignment horizontal="center"/>
    </xf>
    <xf numFmtId="164" fontId="5" fillId="0" borderId="29" xfId="1" applyNumberFormat="1" applyFont="1" applyFill="1" applyBorder="1" applyAlignment="1">
      <alignment horizontal="center"/>
    </xf>
    <xf numFmtId="2" fontId="5" fillId="0" borderId="30" xfId="1" applyNumberFormat="1" applyFont="1" applyFill="1" applyBorder="1" applyAlignment="1">
      <alignment horizontal="center"/>
    </xf>
    <xf numFmtId="1" fontId="5" fillId="0" borderId="30" xfId="1" applyNumberFormat="1" applyFont="1" applyFill="1" applyBorder="1" applyAlignment="1">
      <alignment horizontal="center"/>
    </xf>
    <xf numFmtId="164" fontId="5" fillId="0" borderId="31" xfId="1" applyNumberFormat="1" applyFont="1" applyFill="1" applyBorder="1" applyAlignment="1">
      <alignment horizontal="center"/>
    </xf>
    <xf numFmtId="0" fontId="5" fillId="0" borderId="22" xfId="1" applyFont="1" applyFill="1" applyBorder="1" applyAlignment="1">
      <alignment horizontal="center"/>
    </xf>
    <xf numFmtId="164" fontId="5" fillId="0" borderId="32" xfId="1" applyNumberFormat="1" applyFont="1" applyFill="1" applyBorder="1" applyAlignment="1">
      <alignment horizontal="center"/>
    </xf>
    <xf numFmtId="1" fontId="5" fillId="0" borderId="33" xfId="1" applyNumberFormat="1" applyFont="1" applyFill="1" applyBorder="1" applyAlignment="1">
      <alignment horizontal="center"/>
    </xf>
    <xf numFmtId="164" fontId="5" fillId="0" borderId="34" xfId="1" applyNumberFormat="1" applyFont="1" applyFill="1" applyBorder="1" applyAlignment="1">
      <alignment horizontal="center"/>
    </xf>
    <xf numFmtId="2" fontId="5" fillId="0" borderId="35" xfId="1" applyNumberFormat="1" applyFont="1" applyFill="1" applyBorder="1" applyAlignment="1">
      <alignment horizontal="center"/>
    </xf>
    <xf numFmtId="1" fontId="5" fillId="0" borderId="35" xfId="1" applyNumberFormat="1" applyFont="1" applyFill="1" applyBorder="1" applyAlignment="1">
      <alignment horizontal="center"/>
    </xf>
    <xf numFmtId="164" fontId="5" fillId="0" borderId="36" xfId="1" applyNumberFormat="1" applyFont="1" applyFill="1" applyBorder="1" applyAlignment="1">
      <alignment horizontal="center"/>
    </xf>
    <xf numFmtId="164" fontId="5" fillId="0" borderId="37" xfId="1" applyNumberFormat="1" applyFont="1" applyFill="1" applyBorder="1" applyAlignment="1">
      <alignment horizontal="center"/>
    </xf>
    <xf numFmtId="1" fontId="5" fillId="0" borderId="38" xfId="1" applyNumberFormat="1" applyFont="1" applyFill="1" applyBorder="1" applyAlignment="1">
      <alignment horizontal="center"/>
    </xf>
    <xf numFmtId="0" fontId="18" fillId="0" borderId="39" xfId="0" applyFont="1" applyFill="1" applyBorder="1" applyAlignment="1">
      <alignment horizontal="center" vertical="center"/>
    </xf>
    <xf numFmtId="1" fontId="5" fillId="0" borderId="40" xfId="1" applyNumberFormat="1" applyFont="1" applyFill="1" applyBorder="1" applyAlignment="1">
      <alignment horizontal="center"/>
    </xf>
    <xf numFmtId="164" fontId="5" fillId="0" borderId="41" xfId="0" applyNumberFormat="1" applyFont="1" applyFill="1" applyBorder="1" applyAlignment="1">
      <alignment horizontal="center" vertical="center"/>
    </xf>
    <xf numFmtId="164" fontId="5" fillId="0" borderId="39" xfId="1" applyNumberFormat="1" applyFont="1" applyFill="1" applyBorder="1" applyAlignment="1">
      <alignment horizontal="center"/>
    </xf>
    <xf numFmtId="1" fontId="5" fillId="0" borderId="42" xfId="1" applyNumberFormat="1" applyFont="1" applyFill="1" applyBorder="1" applyAlignment="1">
      <alignment horizontal="center"/>
    </xf>
    <xf numFmtId="1" fontId="5" fillId="0" borderId="39" xfId="1" applyNumberFormat="1" applyFont="1" applyFill="1" applyBorder="1" applyAlignment="1">
      <alignment horizontal="center"/>
    </xf>
    <xf numFmtId="2" fontId="5" fillId="0" borderId="42" xfId="1" applyNumberFormat="1" applyFont="1" applyFill="1" applyBorder="1" applyAlignment="1">
      <alignment horizontal="center"/>
    </xf>
    <xf numFmtId="164" fontId="5" fillId="0" borderId="43" xfId="1" applyNumberFormat="1" applyFont="1" applyFill="1" applyBorder="1" applyAlignment="1">
      <alignment horizontal="center"/>
    </xf>
    <xf numFmtId="164" fontId="5" fillId="0" borderId="44" xfId="1" applyNumberFormat="1" applyFont="1" applyFill="1" applyBorder="1" applyAlignment="1">
      <alignment horizontal="center"/>
    </xf>
    <xf numFmtId="1" fontId="5" fillId="0" borderId="45" xfId="1" applyNumberFormat="1" applyFont="1" applyFill="1" applyBorder="1" applyAlignment="1">
      <alignment horizontal="center"/>
    </xf>
    <xf numFmtId="0" fontId="3" fillId="0" borderId="46" xfId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1" fontId="3" fillId="0" borderId="47" xfId="1" applyNumberFormat="1" applyFont="1" applyFill="1" applyBorder="1" applyAlignment="1">
      <alignment horizontal="center"/>
    </xf>
    <xf numFmtId="0" fontId="3" fillId="0" borderId="46" xfId="1" applyFont="1" applyFill="1" applyBorder="1"/>
    <xf numFmtId="1" fontId="3" fillId="0" borderId="1" xfId="1" applyNumberFormat="1" applyFont="1" applyFill="1" applyBorder="1" applyAlignment="1">
      <alignment horizontal="center"/>
    </xf>
    <xf numFmtId="1" fontId="3" fillId="0" borderId="46" xfId="1" applyNumberFormat="1" applyFont="1" applyFill="1" applyBorder="1" applyAlignment="1">
      <alignment horizontal="center"/>
    </xf>
    <xf numFmtId="0" fontId="3" fillId="0" borderId="1" xfId="1" applyFont="1" applyFill="1" applyBorder="1"/>
    <xf numFmtId="1" fontId="3" fillId="0" borderId="48" xfId="1" applyNumberFormat="1" applyFont="1" applyFill="1" applyBorder="1" applyAlignment="1">
      <alignment horizontal="center"/>
    </xf>
    <xf numFmtId="1" fontId="3" fillId="0" borderId="0" xfId="1" applyNumberFormat="1" applyFont="1" applyFill="1" applyBorder="1" applyAlignment="1">
      <alignment horizontal="center"/>
    </xf>
    <xf numFmtId="1" fontId="3" fillId="0" borderId="49" xfId="1" applyNumberFormat="1" applyFont="1" applyFill="1" applyBorder="1" applyAlignment="1">
      <alignment horizontal="center"/>
    </xf>
    <xf numFmtId="1" fontId="3" fillId="0" borderId="50" xfId="1" applyNumberFormat="1" applyFont="1" applyFill="1" applyBorder="1"/>
    <xf numFmtId="164" fontId="3" fillId="0" borderId="0" xfId="1" applyNumberFormat="1" applyFont="1" applyFill="1" applyBorder="1"/>
    <xf numFmtId="0" fontId="3" fillId="0" borderId="0" xfId="1" applyFont="1" applyFill="1" applyBorder="1"/>
    <xf numFmtId="0" fontId="3" fillId="0" borderId="0" xfId="1" applyFont="1" applyFill="1"/>
    <xf numFmtId="0" fontId="3" fillId="0" borderId="47" xfId="1" applyFont="1" applyFill="1" applyBorder="1"/>
    <xf numFmtId="0" fontId="3" fillId="0" borderId="51" xfId="1" applyFont="1" applyFill="1" applyBorder="1"/>
    <xf numFmtId="0" fontId="3" fillId="0" borderId="52" xfId="1" applyFont="1" applyFill="1" applyBorder="1"/>
    <xf numFmtId="0" fontId="3" fillId="0" borderId="9" xfId="1" applyFont="1" applyFill="1" applyBorder="1"/>
    <xf numFmtId="1" fontId="3" fillId="0" borderId="53" xfId="1" applyNumberFormat="1" applyFont="1" applyFill="1" applyBorder="1" applyAlignment="1">
      <alignment horizontal="center"/>
    </xf>
    <xf numFmtId="1" fontId="1" fillId="0" borderId="0" xfId="1" applyNumberFormat="1" applyFill="1"/>
    <xf numFmtId="164" fontId="5" fillId="0" borderId="0" xfId="0" applyNumberFormat="1" applyFont="1" applyFill="1" applyBorder="1" applyAlignment="1">
      <alignment horizontal="center" vertical="center"/>
    </xf>
    <xf numFmtId="164" fontId="1" fillId="0" borderId="0" xfId="1" applyNumberFormat="1" applyFill="1"/>
    <xf numFmtId="2" fontId="1" fillId="0" borderId="0" xfId="1" applyNumberFormat="1" applyFill="1"/>
    <xf numFmtId="0" fontId="7" fillId="0" borderId="0" xfId="1" applyFont="1" applyFill="1" applyAlignment="1"/>
    <xf numFmtId="0" fontId="8" fillId="0" borderId="0" xfId="1" applyFont="1" applyFill="1" applyAlignment="1"/>
    <xf numFmtId="164" fontId="8" fillId="0" borderId="0" xfId="1" applyNumberFormat="1" applyFont="1" applyFill="1" applyAlignment="1"/>
    <xf numFmtId="0" fontId="9" fillId="0" borderId="0" xfId="1" applyFont="1" applyFill="1"/>
    <xf numFmtId="0" fontId="2" fillId="0" borderId="0" xfId="1" applyFont="1" applyFill="1"/>
    <xf numFmtId="164" fontId="2" fillId="0" borderId="0" xfId="1" applyNumberFormat="1" applyFont="1" applyFill="1"/>
    <xf numFmtId="164" fontId="9" fillId="0" borderId="0" xfId="1" applyNumberFormat="1" applyFont="1" applyFill="1"/>
    <xf numFmtId="49" fontId="3" fillId="0" borderId="54" xfId="1" applyNumberFormat="1" applyFont="1" applyFill="1" applyBorder="1" applyAlignment="1">
      <alignment horizontal="center"/>
    </xf>
    <xf numFmtId="0" fontId="3" fillId="0" borderId="6" xfId="1" applyFont="1" applyFill="1" applyBorder="1" applyAlignment="1">
      <alignment horizontal="center" vertical="center" wrapText="1"/>
    </xf>
    <xf numFmtId="0" fontId="1" fillId="0" borderId="10" xfId="1" applyFont="1" applyFill="1" applyBorder="1" applyAlignment="1">
      <alignment horizontal="center"/>
    </xf>
    <xf numFmtId="164" fontId="0" fillId="0" borderId="15" xfId="0" applyNumberFormat="1" applyFill="1" applyBorder="1" applyAlignment="1">
      <alignment horizontal="center"/>
    </xf>
    <xf numFmtId="164" fontId="1" fillId="0" borderId="11" xfId="1" applyNumberFormat="1" applyFont="1" applyFill="1" applyBorder="1" applyAlignment="1">
      <alignment horizontal="center"/>
    </xf>
    <xf numFmtId="164" fontId="1" fillId="0" borderId="13" xfId="1" applyNumberFormat="1" applyFont="1" applyFill="1" applyBorder="1" applyAlignment="1">
      <alignment horizontal="center"/>
    </xf>
    <xf numFmtId="164" fontId="1" fillId="0" borderId="16" xfId="1" applyNumberFormat="1" applyFont="1" applyFill="1" applyBorder="1" applyAlignment="1">
      <alignment horizontal="center"/>
    </xf>
    <xf numFmtId="164" fontId="1" fillId="0" borderId="17" xfId="1" applyNumberFormat="1" applyFont="1" applyFill="1" applyBorder="1" applyAlignment="1">
      <alignment horizontal="center"/>
    </xf>
    <xf numFmtId="0" fontId="1" fillId="0" borderId="18" xfId="1" applyFont="1" applyFill="1" applyBorder="1" applyAlignment="1">
      <alignment horizontal="center"/>
    </xf>
    <xf numFmtId="0" fontId="1" fillId="0" borderId="55" xfId="1" applyFont="1" applyFill="1" applyBorder="1" applyAlignment="1">
      <alignment horizontal="center"/>
    </xf>
    <xf numFmtId="0" fontId="1" fillId="0" borderId="0" xfId="1" applyFont="1" applyFill="1" applyBorder="1" applyAlignment="1">
      <alignment horizontal="center"/>
    </xf>
    <xf numFmtId="164" fontId="1" fillId="0" borderId="20" xfId="1" applyNumberFormat="1" applyFont="1" applyFill="1" applyBorder="1" applyAlignment="1">
      <alignment horizontal="center"/>
    </xf>
    <xf numFmtId="1" fontId="1" fillId="0" borderId="22" xfId="1" applyNumberFormat="1" applyFont="1" applyFill="1" applyBorder="1" applyAlignment="1">
      <alignment horizontal="center"/>
    </xf>
    <xf numFmtId="165" fontId="1" fillId="0" borderId="22" xfId="1" applyNumberFormat="1" applyFont="1" applyFill="1" applyBorder="1" applyAlignment="1">
      <alignment horizontal="center"/>
    </xf>
    <xf numFmtId="1" fontId="1" fillId="0" borderId="24" xfId="1" applyNumberFormat="1" applyFont="1" applyFill="1" applyBorder="1" applyAlignment="1">
      <alignment horizontal="center"/>
    </xf>
    <xf numFmtId="1" fontId="1" fillId="0" borderId="25" xfId="1" applyNumberFormat="1" applyFont="1" applyFill="1" applyBorder="1" applyAlignment="1">
      <alignment horizontal="center"/>
    </xf>
    <xf numFmtId="164" fontId="0" fillId="0" borderId="19" xfId="0" applyNumberFormat="1" applyFill="1" applyBorder="1" applyAlignment="1">
      <alignment horizontal="center"/>
    </xf>
    <xf numFmtId="164" fontId="1" fillId="0" borderId="22" xfId="1" applyNumberFormat="1" applyFont="1" applyFill="1" applyBorder="1" applyAlignment="1">
      <alignment horizontal="center"/>
    </xf>
    <xf numFmtId="1" fontId="1" fillId="0" borderId="26" xfId="1" applyNumberFormat="1" applyFont="1" applyFill="1" applyBorder="1" applyAlignment="1">
      <alignment horizontal="center"/>
    </xf>
    <xf numFmtId="1" fontId="1" fillId="0" borderId="0" xfId="1" applyNumberFormat="1" applyFont="1" applyFill="1" applyBorder="1" applyAlignment="1">
      <alignment horizontal="center"/>
    </xf>
    <xf numFmtId="2" fontId="1" fillId="0" borderId="0" xfId="1" applyNumberFormat="1" applyFont="1" applyFill="1" applyBorder="1" applyAlignment="1">
      <alignment horizontal="center"/>
    </xf>
    <xf numFmtId="164" fontId="1" fillId="0" borderId="27" xfId="1" applyNumberFormat="1" applyFont="1" applyFill="1" applyBorder="1" applyAlignment="1">
      <alignment horizontal="center"/>
    </xf>
    <xf numFmtId="1" fontId="1" fillId="0" borderId="29" xfId="1" applyNumberFormat="1" applyFont="1" applyFill="1" applyBorder="1" applyAlignment="1">
      <alignment horizontal="center"/>
    </xf>
    <xf numFmtId="165" fontId="1" fillId="0" borderId="29" xfId="1" applyNumberFormat="1" applyFont="1" applyFill="1" applyBorder="1" applyAlignment="1">
      <alignment horizontal="center"/>
    </xf>
    <xf numFmtId="1" fontId="1" fillId="0" borderId="30" xfId="1" applyNumberFormat="1" applyFont="1" applyFill="1" applyBorder="1" applyAlignment="1">
      <alignment horizontal="center"/>
    </xf>
    <xf numFmtId="1" fontId="1" fillId="0" borderId="31" xfId="1" applyNumberFormat="1" applyFont="1" applyFill="1" applyBorder="1" applyAlignment="1">
      <alignment horizontal="center"/>
    </xf>
    <xf numFmtId="164" fontId="0" fillId="0" borderId="56" xfId="0" applyNumberFormat="1" applyFill="1" applyBorder="1" applyAlignment="1">
      <alignment horizontal="center"/>
    </xf>
    <xf numFmtId="164" fontId="1" fillId="0" borderId="29" xfId="1" applyNumberFormat="1" applyFont="1" applyFill="1" applyBorder="1" applyAlignment="1">
      <alignment horizontal="center"/>
    </xf>
    <xf numFmtId="1" fontId="1" fillId="0" borderId="57" xfId="1" applyNumberFormat="1" applyFont="1" applyFill="1" applyBorder="1" applyAlignment="1">
      <alignment horizontal="center"/>
    </xf>
    <xf numFmtId="0" fontId="1" fillId="0" borderId="4" xfId="1" applyFont="1" applyFill="1" applyBorder="1" applyAlignment="1">
      <alignment horizontal="center"/>
    </xf>
    <xf numFmtId="164" fontId="3" fillId="0" borderId="58" xfId="1" applyNumberFormat="1" applyFont="1" applyFill="1" applyBorder="1" applyAlignment="1">
      <alignment horizontal="center"/>
    </xf>
    <xf numFmtId="1" fontId="3" fillId="0" borderId="59" xfId="1" applyNumberFormat="1" applyFont="1" applyFill="1" applyBorder="1" applyAlignment="1">
      <alignment horizontal="center"/>
    </xf>
    <xf numFmtId="165" fontId="3" fillId="0" borderId="59" xfId="1" applyNumberFormat="1" applyFont="1" applyFill="1" applyBorder="1" applyAlignment="1">
      <alignment horizontal="center"/>
    </xf>
    <xf numFmtId="1" fontId="3" fillId="0" borderId="60" xfId="1" applyNumberFormat="1" applyFont="1" applyFill="1" applyBorder="1" applyAlignment="1">
      <alignment horizontal="center"/>
    </xf>
    <xf numFmtId="1" fontId="3" fillId="0" borderId="61" xfId="1" applyNumberFormat="1" applyFont="1" applyFill="1" applyBorder="1" applyAlignment="1">
      <alignment horizontal="center"/>
    </xf>
    <xf numFmtId="164" fontId="3" fillId="0" borderId="59" xfId="1" applyNumberFormat="1" applyFont="1" applyFill="1" applyBorder="1" applyAlignment="1">
      <alignment horizontal="center"/>
    </xf>
    <xf numFmtId="1" fontId="3" fillId="0" borderId="62" xfId="1" applyNumberFormat="1" applyFont="1" applyFill="1" applyBorder="1" applyAlignment="1">
      <alignment horizontal="center"/>
    </xf>
    <xf numFmtId="1" fontId="3" fillId="0" borderId="52" xfId="1" applyNumberFormat="1" applyFont="1" applyFill="1" applyBorder="1" applyAlignment="1">
      <alignment horizontal="center"/>
    </xf>
    <xf numFmtId="2" fontId="3" fillId="0" borderId="52" xfId="1" applyNumberFormat="1" applyFont="1" applyFill="1" applyBorder="1" applyAlignment="1">
      <alignment horizontal="center"/>
    </xf>
    <xf numFmtId="0" fontId="3" fillId="0" borderId="52" xfId="1" applyFont="1" applyFill="1" applyBorder="1" applyAlignment="1">
      <alignment horizontal="center"/>
    </xf>
    <xf numFmtId="164" fontId="1" fillId="0" borderId="32" xfId="1" applyNumberFormat="1" applyFont="1" applyFill="1" applyBorder="1" applyAlignment="1">
      <alignment horizontal="center"/>
    </xf>
    <xf numFmtId="1" fontId="1" fillId="0" borderId="34" xfId="1" applyNumberFormat="1" applyFont="1" applyFill="1" applyBorder="1" applyAlignment="1">
      <alignment horizontal="center"/>
    </xf>
    <xf numFmtId="165" fontId="1" fillId="0" borderId="34" xfId="1" applyNumberFormat="1" applyFont="1" applyFill="1" applyBorder="1" applyAlignment="1">
      <alignment horizontal="center"/>
    </xf>
    <xf numFmtId="1" fontId="1" fillId="0" borderId="35" xfId="1" applyNumberFormat="1" applyFont="1" applyFill="1" applyBorder="1" applyAlignment="1">
      <alignment horizontal="center"/>
    </xf>
    <xf numFmtId="1" fontId="1" fillId="0" borderId="36" xfId="1" applyNumberFormat="1" applyFont="1" applyFill="1" applyBorder="1" applyAlignment="1">
      <alignment horizontal="center"/>
    </xf>
    <xf numFmtId="164" fontId="0" fillId="0" borderId="63" xfId="0" applyNumberFormat="1" applyFill="1" applyBorder="1" applyAlignment="1">
      <alignment horizontal="center"/>
    </xf>
    <xf numFmtId="164" fontId="1" fillId="0" borderId="34" xfId="1" applyNumberFormat="1" applyFont="1" applyFill="1" applyBorder="1" applyAlignment="1">
      <alignment horizontal="center"/>
    </xf>
    <xf numFmtId="1" fontId="1" fillId="0" borderId="64" xfId="1" applyNumberFormat="1" applyFont="1" applyFill="1" applyBorder="1" applyAlignment="1">
      <alignment horizontal="center"/>
    </xf>
    <xf numFmtId="164" fontId="1" fillId="0" borderId="37" xfId="1" applyNumberFormat="1" applyFont="1" applyFill="1" applyBorder="1" applyAlignment="1">
      <alignment horizontal="center"/>
    </xf>
    <xf numFmtId="1" fontId="1" fillId="0" borderId="39" xfId="1" applyNumberFormat="1" applyFont="1" applyFill="1" applyBorder="1" applyAlignment="1">
      <alignment horizontal="center"/>
    </xf>
    <xf numFmtId="165" fontId="1" fillId="0" borderId="39" xfId="1" applyNumberFormat="1" applyFont="1" applyFill="1" applyBorder="1" applyAlignment="1">
      <alignment horizontal="center"/>
    </xf>
    <xf numFmtId="1" fontId="1" fillId="0" borderId="42" xfId="1" applyNumberFormat="1" applyFont="1" applyFill="1" applyBorder="1" applyAlignment="1">
      <alignment horizontal="center"/>
    </xf>
    <xf numFmtId="1" fontId="1" fillId="0" borderId="44" xfId="1" applyNumberFormat="1" applyFont="1" applyFill="1" applyBorder="1" applyAlignment="1">
      <alignment horizontal="center"/>
    </xf>
    <xf numFmtId="164" fontId="1" fillId="0" borderId="39" xfId="1" applyNumberFormat="1" applyFont="1" applyFill="1" applyBorder="1" applyAlignment="1">
      <alignment horizontal="center"/>
    </xf>
    <xf numFmtId="164" fontId="0" fillId="0" borderId="41" xfId="0" applyNumberFormat="1" applyFill="1" applyBorder="1" applyAlignment="1">
      <alignment horizontal="center"/>
    </xf>
    <xf numFmtId="1" fontId="1" fillId="0" borderId="45" xfId="1" applyNumberFormat="1" applyFont="1" applyFill="1" applyBorder="1" applyAlignment="1">
      <alignment horizontal="center"/>
    </xf>
    <xf numFmtId="0" fontId="4" fillId="0" borderId="48" xfId="1" applyFont="1" applyFill="1" applyBorder="1" applyAlignment="1"/>
    <xf numFmtId="0" fontId="4" fillId="0" borderId="46" xfId="1" applyFont="1" applyFill="1" applyBorder="1" applyAlignment="1"/>
    <xf numFmtId="1" fontId="3" fillId="0" borderId="46" xfId="1" applyNumberFormat="1" applyFont="1" applyFill="1" applyBorder="1" applyAlignment="1"/>
    <xf numFmtId="1" fontId="3" fillId="0" borderId="1" xfId="1" applyNumberFormat="1" applyFont="1" applyFill="1" applyBorder="1" applyAlignment="1"/>
    <xf numFmtId="1" fontId="3" fillId="0" borderId="65" xfId="1" applyNumberFormat="1" applyFont="1" applyFill="1" applyBorder="1" applyAlignment="1">
      <alignment horizontal="center"/>
    </xf>
    <xf numFmtId="1" fontId="3" fillId="0" borderId="43" xfId="1" applyNumberFormat="1" applyFont="1" applyFill="1" applyBorder="1" applyAlignment="1">
      <alignment horizontal="center"/>
    </xf>
    <xf numFmtId="1" fontId="3" fillId="0" borderId="66" xfId="1" applyNumberFormat="1" applyFont="1" applyFill="1" applyBorder="1" applyAlignment="1">
      <alignment horizontal="center"/>
    </xf>
    <xf numFmtId="1" fontId="3" fillId="0" borderId="67" xfId="1" applyNumberFormat="1" applyFont="1" applyFill="1" applyBorder="1" applyAlignment="1">
      <alignment horizontal="center"/>
    </xf>
    <xf numFmtId="1" fontId="3" fillId="0" borderId="0" xfId="1" applyNumberFormat="1" applyFont="1" applyFill="1" applyBorder="1"/>
    <xf numFmtId="166" fontId="1" fillId="0" borderId="0" xfId="1" applyNumberFormat="1" applyFill="1"/>
    <xf numFmtId="0" fontId="1" fillId="0" borderId="0" xfId="1"/>
    <xf numFmtId="0" fontId="13" fillId="0" borderId="0" xfId="1" applyFont="1" applyFill="1" applyBorder="1" applyAlignment="1"/>
    <xf numFmtId="164" fontId="1" fillId="0" borderId="3" xfId="1" applyNumberFormat="1" applyFont="1" applyFill="1" applyBorder="1" applyAlignment="1">
      <alignment horizontal="center"/>
    </xf>
    <xf numFmtId="164" fontId="1" fillId="0" borderId="7" xfId="1" applyNumberFormat="1" applyFont="1" applyFill="1" applyBorder="1" applyAlignment="1">
      <alignment horizontal="center"/>
    </xf>
    <xf numFmtId="164" fontId="14" fillId="0" borderId="3" xfId="1" applyNumberFormat="1" applyFont="1" applyFill="1" applyBorder="1" applyAlignment="1">
      <alignment horizontal="center"/>
    </xf>
    <xf numFmtId="164" fontId="14" fillId="0" borderId="7" xfId="1" applyNumberFormat="1" applyFont="1" applyFill="1" applyBorder="1" applyAlignment="1">
      <alignment horizontal="center"/>
    </xf>
    <xf numFmtId="164" fontId="1" fillId="0" borderId="11" xfId="1" applyNumberFormat="1" applyFont="1" applyFill="1" applyBorder="1"/>
    <xf numFmtId="0" fontId="1" fillId="0" borderId="0" xfId="1" applyFont="1" applyFill="1"/>
    <xf numFmtId="1" fontId="14" fillId="0" borderId="24" xfId="1" applyNumberFormat="1" applyFont="1" applyFill="1" applyBorder="1" applyAlignment="1">
      <alignment horizontal="center"/>
    </xf>
    <xf numFmtId="164" fontId="1" fillId="0" borderId="20" xfId="1" applyNumberFormat="1" applyFont="1" applyFill="1" applyBorder="1"/>
    <xf numFmtId="1" fontId="14" fillId="0" borderId="30" xfId="1" applyNumberFormat="1" applyFont="1" applyFill="1" applyBorder="1" applyAlignment="1">
      <alignment horizontal="center"/>
    </xf>
    <xf numFmtId="164" fontId="1" fillId="0" borderId="27" xfId="1" applyNumberFormat="1" applyFont="1" applyFill="1" applyBorder="1"/>
    <xf numFmtId="1" fontId="15" fillId="0" borderId="60" xfId="1" applyNumberFormat="1" applyFont="1" applyFill="1" applyBorder="1" applyAlignment="1">
      <alignment horizontal="center"/>
    </xf>
    <xf numFmtId="164" fontId="3" fillId="0" borderId="58" xfId="1" applyNumberFormat="1" applyFont="1" applyFill="1" applyBorder="1"/>
    <xf numFmtId="1" fontId="14" fillId="0" borderId="35" xfId="1" applyNumberFormat="1" applyFont="1" applyFill="1" applyBorder="1" applyAlignment="1">
      <alignment horizontal="center"/>
    </xf>
    <xf numFmtId="164" fontId="1" fillId="0" borderId="32" xfId="1" applyNumberFormat="1" applyFont="1" applyFill="1" applyBorder="1"/>
    <xf numFmtId="164" fontId="1" fillId="0" borderId="67" xfId="1" applyNumberFormat="1" applyFont="1" applyFill="1" applyBorder="1" applyAlignment="1">
      <alignment horizontal="center"/>
    </xf>
    <xf numFmtId="1" fontId="1" fillId="0" borderId="66" xfId="1" applyNumberFormat="1" applyFont="1" applyFill="1" applyBorder="1" applyAlignment="1">
      <alignment horizontal="center"/>
    </xf>
    <xf numFmtId="1" fontId="14" fillId="0" borderId="66" xfId="1" applyNumberFormat="1" applyFont="1" applyFill="1" applyBorder="1" applyAlignment="1">
      <alignment horizontal="center"/>
    </xf>
    <xf numFmtId="164" fontId="1" fillId="0" borderId="37" xfId="1" applyNumberFormat="1" applyFont="1" applyFill="1" applyBorder="1"/>
    <xf numFmtId="1" fontId="5" fillId="0" borderId="31" xfId="1" applyNumberFormat="1" applyFont="1" applyFill="1" applyBorder="1" applyAlignment="1">
      <alignment horizontal="center"/>
    </xf>
    <xf numFmtId="0" fontId="18" fillId="0" borderId="29" xfId="0" applyFont="1" applyFill="1" applyBorder="1" applyAlignment="1">
      <alignment horizontal="center" vertical="center"/>
    </xf>
    <xf numFmtId="1" fontId="5" fillId="0" borderId="68" xfId="1" applyNumberFormat="1" applyFont="1" applyFill="1" applyBorder="1" applyAlignment="1">
      <alignment horizontal="center"/>
    </xf>
    <xf numFmtId="164" fontId="5" fillId="0" borderId="56" xfId="0" applyNumberFormat="1" applyFont="1" applyFill="1" applyBorder="1" applyAlignment="1">
      <alignment horizontal="center" vertical="center"/>
    </xf>
    <xf numFmtId="1" fontId="5" fillId="0" borderId="29" xfId="1" applyNumberFormat="1" applyFont="1" applyFill="1" applyBorder="1" applyAlignment="1">
      <alignment horizontal="center"/>
    </xf>
    <xf numFmtId="1" fontId="5" fillId="0" borderId="57" xfId="1" applyNumberFormat="1" applyFont="1" applyFill="1" applyBorder="1" applyAlignment="1">
      <alignment horizontal="center"/>
    </xf>
    <xf numFmtId="0" fontId="5" fillId="0" borderId="29" xfId="1" applyFont="1" applyFill="1" applyBorder="1" applyAlignment="1">
      <alignment horizontal="center"/>
    </xf>
    <xf numFmtId="0" fontId="18" fillId="0" borderId="34" xfId="0" applyFont="1" applyFill="1" applyBorder="1" applyAlignment="1">
      <alignment horizontal="center" vertical="center"/>
    </xf>
    <xf numFmtId="1" fontId="5" fillId="0" borderId="69" xfId="1" applyNumberFormat="1" applyFont="1" applyFill="1" applyBorder="1" applyAlignment="1">
      <alignment horizontal="center"/>
    </xf>
    <xf numFmtId="164" fontId="5" fillId="0" borderId="63" xfId="0" applyNumberFormat="1" applyFont="1" applyFill="1" applyBorder="1" applyAlignment="1">
      <alignment horizontal="center" vertical="center"/>
    </xf>
    <xf numFmtId="1" fontId="5" fillId="0" borderId="34" xfId="1" applyNumberFormat="1" applyFont="1" applyFill="1" applyBorder="1" applyAlignment="1">
      <alignment horizontal="center"/>
    </xf>
    <xf numFmtId="1" fontId="5" fillId="0" borderId="64" xfId="1" applyNumberFormat="1" applyFont="1" applyFill="1" applyBorder="1" applyAlignment="1">
      <alignment horizontal="center"/>
    </xf>
    <xf numFmtId="164" fontId="6" fillId="0" borderId="58" xfId="1" applyNumberFormat="1" applyFont="1" applyFill="1" applyBorder="1" applyAlignment="1">
      <alignment horizontal="center"/>
    </xf>
    <xf numFmtId="1" fontId="6" fillId="0" borderId="52" xfId="1" applyNumberFormat="1" applyFont="1" applyFill="1" applyBorder="1" applyAlignment="1">
      <alignment horizontal="center"/>
    </xf>
    <xf numFmtId="0" fontId="19" fillId="0" borderId="59" xfId="0" applyFont="1" applyFill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/>
    </xf>
    <xf numFmtId="164" fontId="6" fillId="0" borderId="70" xfId="0" applyNumberFormat="1" applyFont="1" applyFill="1" applyBorder="1" applyAlignment="1">
      <alignment horizontal="center" vertical="center"/>
    </xf>
    <xf numFmtId="164" fontId="6" fillId="0" borderId="59" xfId="1" applyNumberFormat="1" applyFont="1" applyFill="1" applyBorder="1" applyAlignment="1">
      <alignment horizontal="center"/>
    </xf>
    <xf numFmtId="1" fontId="6" fillId="0" borderId="60" xfId="1" applyNumberFormat="1" applyFont="1" applyFill="1" applyBorder="1" applyAlignment="1">
      <alignment horizontal="center"/>
    </xf>
    <xf numFmtId="1" fontId="6" fillId="0" borderId="59" xfId="1" applyNumberFormat="1" applyFont="1" applyFill="1" applyBorder="1" applyAlignment="1">
      <alignment horizontal="center"/>
    </xf>
    <xf numFmtId="2" fontId="6" fillId="0" borderId="60" xfId="1" applyNumberFormat="1" applyFont="1" applyFill="1" applyBorder="1" applyAlignment="1">
      <alignment horizontal="center"/>
    </xf>
    <xf numFmtId="164" fontId="6" fillId="0" borderId="61" xfId="1" applyNumberFormat="1" applyFont="1" applyFill="1" applyBorder="1" applyAlignment="1">
      <alignment horizontal="center"/>
    </xf>
    <xf numFmtId="1" fontId="6" fillId="0" borderId="62" xfId="1" applyNumberFormat="1" applyFont="1" applyFill="1" applyBorder="1" applyAlignment="1">
      <alignment horizontal="center"/>
    </xf>
    <xf numFmtId="164" fontId="6" fillId="0" borderId="52" xfId="1" applyNumberFormat="1" applyFont="1" applyFill="1" applyBorder="1" applyAlignment="1">
      <alignment horizontal="center"/>
    </xf>
    <xf numFmtId="0" fontId="6" fillId="0" borderId="52" xfId="1" applyFont="1" applyFill="1" applyBorder="1" applyAlignment="1">
      <alignment horizontal="center"/>
    </xf>
    <xf numFmtId="1" fontId="6" fillId="0" borderId="61" xfId="1" applyNumberFormat="1" applyFont="1" applyFill="1" applyBorder="1" applyAlignment="1">
      <alignment horizontal="center"/>
    </xf>
    <xf numFmtId="0" fontId="6" fillId="0" borderId="59" xfId="1" applyFont="1" applyFill="1" applyBorder="1" applyAlignment="1">
      <alignment horizontal="center"/>
    </xf>
    <xf numFmtId="0" fontId="5" fillId="0" borderId="34" xfId="1" applyFont="1" applyFill="1" applyBorder="1" applyAlignment="1">
      <alignment horizontal="center"/>
    </xf>
    <xf numFmtId="0" fontId="5" fillId="0" borderId="71" xfId="1" applyFont="1" applyFill="1" applyBorder="1" applyAlignment="1">
      <alignment horizontal="center"/>
    </xf>
    <xf numFmtId="0" fontId="5" fillId="0" borderId="72" xfId="1" applyFont="1" applyFill="1" applyBorder="1" applyAlignment="1">
      <alignment horizontal="center"/>
    </xf>
    <xf numFmtId="0" fontId="6" fillId="0" borderId="51" xfId="1" applyFont="1" applyFill="1" applyBorder="1" applyAlignment="1">
      <alignment horizontal="center"/>
    </xf>
    <xf numFmtId="0" fontId="5" fillId="0" borderId="73" xfId="1" applyFont="1" applyFill="1" applyBorder="1" applyAlignment="1">
      <alignment horizontal="center"/>
    </xf>
    <xf numFmtId="0" fontId="5" fillId="0" borderId="74" xfId="1" applyFont="1" applyFill="1" applyBorder="1" applyAlignment="1">
      <alignment horizontal="center"/>
    </xf>
    <xf numFmtId="164" fontId="0" fillId="0" borderId="70" xfId="0" applyNumberFormat="1" applyFill="1" applyBorder="1" applyAlignment="1">
      <alignment horizontal="center"/>
    </xf>
    <xf numFmtId="2" fontId="1" fillId="0" borderId="22" xfId="1" applyNumberFormat="1" applyFont="1" applyFill="1" applyBorder="1" applyAlignment="1">
      <alignment horizontal="center"/>
    </xf>
    <xf numFmtId="0" fontId="10" fillId="0" borderId="15" xfId="1" applyFont="1" applyBorder="1" applyAlignment="1">
      <alignment horizontal="center" wrapText="1"/>
    </xf>
    <xf numFmtId="0" fontId="10" fillId="0" borderId="19" xfId="1" applyFont="1" applyBorder="1" applyAlignment="1">
      <alignment horizontal="center" wrapText="1"/>
    </xf>
    <xf numFmtId="0" fontId="10" fillId="0" borderId="41" xfId="1" applyFont="1" applyBorder="1" applyAlignment="1">
      <alignment horizontal="center" wrapText="1"/>
    </xf>
    <xf numFmtId="0" fontId="10" fillId="0" borderId="56" xfId="1" applyFont="1" applyBorder="1" applyAlignment="1">
      <alignment horizontal="center" wrapText="1"/>
    </xf>
    <xf numFmtId="2" fontId="1" fillId="0" borderId="34" xfId="1" applyNumberFormat="1" applyFont="1" applyFill="1" applyBorder="1" applyAlignment="1">
      <alignment horizontal="center"/>
    </xf>
    <xf numFmtId="0" fontId="10" fillId="0" borderId="63" xfId="1" applyFont="1" applyBorder="1" applyAlignment="1">
      <alignment horizontal="center" wrapText="1"/>
    </xf>
    <xf numFmtId="165" fontId="1" fillId="0" borderId="59" xfId="1" applyNumberFormat="1" applyFont="1" applyFill="1" applyBorder="1" applyAlignment="1">
      <alignment horizontal="center"/>
    </xf>
    <xf numFmtId="0" fontId="1" fillId="0" borderId="22" xfId="1" applyFont="1" applyFill="1" applyBorder="1" applyAlignment="1">
      <alignment horizontal="center"/>
    </xf>
    <xf numFmtId="0" fontId="1" fillId="0" borderId="34" xfId="1" applyFont="1" applyFill="1" applyBorder="1" applyAlignment="1">
      <alignment horizontal="center"/>
    </xf>
    <xf numFmtId="0" fontId="11" fillId="0" borderId="70" xfId="1" applyFont="1" applyBorder="1" applyAlignment="1">
      <alignment horizontal="center" wrapText="1"/>
    </xf>
    <xf numFmtId="0" fontId="1" fillId="0" borderId="71" xfId="1" applyFont="1" applyFill="1" applyBorder="1" applyAlignment="1">
      <alignment horizontal="center"/>
    </xf>
    <xf numFmtId="0" fontId="1" fillId="0" borderId="72" xfId="1" applyFont="1" applyFill="1" applyBorder="1" applyAlignment="1">
      <alignment horizontal="center"/>
    </xf>
    <xf numFmtId="0" fontId="3" fillId="0" borderId="51" xfId="1" applyFont="1" applyFill="1" applyBorder="1" applyAlignment="1">
      <alignment horizontal="center"/>
    </xf>
    <xf numFmtId="0" fontId="1" fillId="0" borderId="73" xfId="1" applyFont="1" applyFill="1" applyBorder="1" applyAlignment="1">
      <alignment horizontal="center"/>
    </xf>
    <xf numFmtId="0" fontId="1" fillId="0" borderId="36" xfId="1" applyFont="1" applyFill="1" applyBorder="1" applyAlignment="1">
      <alignment horizontal="center"/>
    </xf>
    <xf numFmtId="0" fontId="1" fillId="0" borderId="25" xfId="1" applyFont="1" applyFill="1" applyBorder="1" applyAlignment="1">
      <alignment horizontal="center"/>
    </xf>
    <xf numFmtId="0" fontId="1" fillId="0" borderId="74" xfId="1" applyFont="1" applyFill="1" applyBorder="1" applyAlignment="1">
      <alignment horizontal="center"/>
    </xf>
    <xf numFmtId="1" fontId="1" fillId="0" borderId="32" xfId="1" applyNumberFormat="1" applyFont="1" applyFill="1" applyBorder="1" applyAlignment="1">
      <alignment horizontal="center"/>
    </xf>
    <xf numFmtId="1" fontId="1" fillId="0" borderId="20" xfId="1" applyNumberFormat="1" applyFont="1" applyFill="1" applyBorder="1" applyAlignment="1">
      <alignment horizontal="center"/>
    </xf>
    <xf numFmtId="0" fontId="1" fillId="0" borderId="22" xfId="1" applyFont="1" applyFill="1" applyBorder="1"/>
    <xf numFmtId="0" fontId="1" fillId="0" borderId="34" xfId="1" applyFont="1" applyFill="1" applyBorder="1"/>
    <xf numFmtId="0" fontId="1" fillId="0" borderId="32" xfId="1" applyFont="1" applyFill="1" applyBorder="1"/>
    <xf numFmtId="0" fontId="1" fillId="0" borderId="20" xfId="1" applyFont="1" applyFill="1" applyBorder="1"/>
    <xf numFmtId="0" fontId="3" fillId="0" borderId="55" xfId="1" applyFont="1" applyFill="1" applyBorder="1" applyAlignment="1">
      <alignment horizontal="center" vertical="center" wrapText="1"/>
    </xf>
    <xf numFmtId="1" fontId="3" fillId="0" borderId="9" xfId="1" applyNumberFormat="1" applyFont="1" applyFill="1" applyBorder="1" applyAlignment="1">
      <alignment horizontal="center"/>
    </xf>
    <xf numFmtId="164" fontId="17" fillId="0" borderId="41" xfId="2" applyNumberFormat="1" applyFill="1" applyBorder="1" applyAlignment="1">
      <alignment horizontal="center"/>
    </xf>
    <xf numFmtId="164" fontId="1" fillId="0" borderId="44" xfId="1" applyNumberFormat="1" applyFont="1" applyFill="1" applyBorder="1" applyAlignment="1">
      <alignment horizontal="center"/>
    </xf>
    <xf numFmtId="164" fontId="1" fillId="0" borderId="38" xfId="1" applyNumberFormat="1" applyFont="1" applyFill="1" applyBorder="1" applyAlignment="1">
      <alignment horizontal="center"/>
    </xf>
    <xf numFmtId="1" fontId="1" fillId="0" borderId="40" xfId="1" applyNumberFormat="1" applyFont="1" applyFill="1" applyBorder="1" applyAlignment="1">
      <alignment horizontal="center"/>
    </xf>
    <xf numFmtId="2" fontId="1" fillId="0" borderId="41" xfId="1" applyNumberFormat="1" applyFont="1" applyFill="1" applyBorder="1" applyAlignment="1">
      <alignment horizontal="center"/>
    </xf>
    <xf numFmtId="1" fontId="1" fillId="0" borderId="38" xfId="1" applyNumberFormat="1" applyFont="1" applyFill="1" applyBorder="1" applyAlignment="1">
      <alignment horizontal="center"/>
    </xf>
    <xf numFmtId="1" fontId="1" fillId="0" borderId="69" xfId="1" applyNumberFormat="1" applyFont="1" applyFill="1" applyBorder="1" applyAlignment="1">
      <alignment horizontal="center"/>
    </xf>
    <xf numFmtId="2" fontId="1" fillId="0" borderId="63" xfId="1" applyNumberFormat="1" applyFont="1" applyFill="1" applyBorder="1" applyAlignment="1">
      <alignment horizontal="center"/>
    </xf>
    <xf numFmtId="164" fontId="20" fillId="0" borderId="70" xfId="2" applyNumberFormat="1" applyFont="1" applyFill="1" applyBorder="1" applyAlignment="1">
      <alignment horizontal="center"/>
    </xf>
    <xf numFmtId="2" fontId="3" fillId="0" borderId="70" xfId="1" applyNumberFormat="1" applyFont="1" applyFill="1" applyBorder="1" applyAlignment="1">
      <alignment horizontal="center"/>
    </xf>
    <xf numFmtId="164" fontId="17" fillId="0" borderId="56" xfId="2" applyNumberFormat="1" applyFont="1" applyFill="1" applyBorder="1" applyAlignment="1">
      <alignment horizontal="center"/>
    </xf>
    <xf numFmtId="2" fontId="1" fillId="0" borderId="56" xfId="1" applyNumberFormat="1" applyFont="1" applyFill="1" applyBorder="1" applyAlignment="1">
      <alignment horizontal="center"/>
    </xf>
    <xf numFmtId="0" fontId="1" fillId="0" borderId="31" xfId="1" applyFont="1" applyFill="1" applyBorder="1" applyAlignment="1">
      <alignment horizontal="center"/>
    </xf>
    <xf numFmtId="164" fontId="17" fillId="0" borderId="63" xfId="2" applyNumberFormat="1" applyFont="1" applyFill="1" applyBorder="1" applyAlignment="1">
      <alignment horizontal="center"/>
    </xf>
    <xf numFmtId="164" fontId="17" fillId="0" borderId="19" xfId="2" applyNumberFormat="1" applyFont="1" applyFill="1" applyBorder="1" applyAlignment="1">
      <alignment horizontal="center"/>
    </xf>
    <xf numFmtId="2" fontId="1" fillId="0" borderId="19" xfId="1" applyNumberFormat="1" applyFont="1" applyFill="1" applyBorder="1" applyAlignment="1">
      <alignment horizontal="center"/>
    </xf>
    <xf numFmtId="0" fontId="3" fillId="0" borderId="55" xfId="1" applyFont="1" applyFill="1" applyBorder="1" applyAlignment="1">
      <alignment horizontal="center"/>
    </xf>
    <xf numFmtId="0" fontId="1" fillId="0" borderId="7" xfId="1" applyFont="1" applyFill="1" applyBorder="1" applyAlignment="1">
      <alignment horizontal="center"/>
    </xf>
    <xf numFmtId="0" fontId="1" fillId="0" borderId="5" xfId="1" applyFont="1" applyFill="1" applyBorder="1" applyAlignment="1">
      <alignment horizontal="center"/>
    </xf>
    <xf numFmtId="164" fontId="17" fillId="0" borderId="2" xfId="2" applyNumberFormat="1" applyFill="1" applyBorder="1" applyAlignment="1">
      <alignment horizontal="center"/>
    </xf>
    <xf numFmtId="164" fontId="1" fillId="0" borderId="75" xfId="1" applyNumberFormat="1" applyFont="1" applyFill="1" applyBorder="1" applyAlignment="1">
      <alignment horizontal="center"/>
    </xf>
    <xf numFmtId="164" fontId="1" fillId="0" borderId="8" xfId="1" applyNumberFormat="1" applyFont="1" applyFill="1" applyBorder="1" applyAlignment="1">
      <alignment horizontal="center"/>
    </xf>
    <xf numFmtId="164" fontId="1" fillId="0" borderId="5" xfId="1" applyNumberFormat="1" applyFont="1" applyFill="1" applyBorder="1" applyAlignment="1">
      <alignment horizontal="center"/>
    </xf>
    <xf numFmtId="164" fontId="16" fillId="0" borderId="4" xfId="1" applyNumberFormat="1" applyFont="1" applyFill="1" applyBorder="1" applyAlignment="1">
      <alignment horizontal="center"/>
    </xf>
    <xf numFmtId="164" fontId="1" fillId="0" borderId="6" xfId="1" applyNumberFormat="1" applyFont="1" applyFill="1" applyBorder="1" applyAlignment="1">
      <alignment horizontal="center"/>
    </xf>
    <xf numFmtId="2" fontId="16" fillId="0" borderId="2" xfId="1" applyNumberFormat="1" applyFont="1" applyFill="1" applyBorder="1" applyAlignment="1">
      <alignment horizontal="center"/>
    </xf>
    <xf numFmtId="164" fontId="1" fillId="0" borderId="4" xfId="1" applyNumberFormat="1" applyFont="1" applyFill="1" applyBorder="1" applyAlignment="1">
      <alignment horizontal="center"/>
    </xf>
    <xf numFmtId="0" fontId="1" fillId="0" borderId="48" xfId="1" applyFont="1" applyFill="1" applyBorder="1" applyAlignment="1">
      <alignment horizontal="center"/>
    </xf>
    <xf numFmtId="49" fontId="4" fillId="0" borderId="9" xfId="1" applyNumberFormat="1" applyFont="1" applyFill="1" applyBorder="1" applyAlignment="1">
      <alignment horizontal="center" vertical="center" wrapText="1"/>
    </xf>
    <xf numFmtId="49" fontId="4" fillId="0" borderId="58" xfId="1" applyNumberFormat="1" applyFont="1" applyFill="1" applyBorder="1" applyAlignment="1">
      <alignment horizontal="center" vertical="center" wrapText="1"/>
    </xf>
    <xf numFmtId="49" fontId="4" fillId="0" borderId="70" xfId="1" applyNumberFormat="1" applyFont="1" applyFill="1" applyBorder="1" applyAlignment="1">
      <alignment horizontal="center" vertical="center" wrapText="1"/>
    </xf>
    <xf numFmtId="49" fontId="4" fillId="0" borderId="60" xfId="1" applyNumberFormat="1" applyFont="1" applyFill="1" applyBorder="1" applyAlignment="1">
      <alignment horizontal="center" vertical="center" wrapText="1"/>
    </xf>
    <xf numFmtId="49" fontId="4" fillId="0" borderId="59" xfId="1" applyNumberFormat="1" applyFont="1" applyFill="1" applyBorder="1" applyAlignment="1">
      <alignment horizontal="center" vertical="center" wrapText="1"/>
    </xf>
    <xf numFmtId="49" fontId="4" fillId="0" borderId="61" xfId="1" applyNumberFormat="1" applyFont="1" applyFill="1" applyBorder="1" applyAlignment="1">
      <alignment horizontal="center" vertical="center" wrapText="1"/>
    </xf>
    <xf numFmtId="49" fontId="4" fillId="0" borderId="52" xfId="1" applyNumberFormat="1" applyFont="1" applyFill="1" applyBorder="1" applyAlignment="1">
      <alignment horizontal="center" vertical="center" wrapText="1"/>
    </xf>
    <xf numFmtId="49" fontId="3" fillId="0" borderId="70" xfId="1" applyNumberFormat="1" applyFont="1" applyFill="1" applyBorder="1" applyAlignment="1">
      <alignment horizontal="center"/>
    </xf>
    <xf numFmtId="0" fontId="13" fillId="0" borderId="1" xfId="1" applyFont="1" applyFill="1" applyBorder="1" applyAlignment="1"/>
    <xf numFmtId="164" fontId="3" fillId="0" borderId="1" xfId="1" applyNumberFormat="1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0" fontId="1" fillId="0" borderId="20" xfId="1" applyFont="1" applyFill="1" applyBorder="1" applyAlignment="1">
      <alignment horizontal="center"/>
    </xf>
    <xf numFmtId="0" fontId="1" fillId="0" borderId="27" xfId="1" applyFont="1" applyFill="1" applyBorder="1" applyAlignment="1">
      <alignment horizontal="center"/>
    </xf>
    <xf numFmtId="0" fontId="1" fillId="0" borderId="29" xfId="1" applyFont="1" applyFill="1" applyBorder="1" applyAlignment="1">
      <alignment horizontal="center"/>
    </xf>
    <xf numFmtId="0" fontId="3" fillId="0" borderId="58" xfId="1" applyFont="1" applyFill="1" applyBorder="1" applyAlignment="1">
      <alignment horizontal="center"/>
    </xf>
    <xf numFmtId="0" fontId="3" fillId="0" borderId="59" xfId="1" applyFont="1" applyFill="1" applyBorder="1" applyAlignment="1">
      <alignment horizontal="center"/>
    </xf>
    <xf numFmtId="0" fontId="1" fillId="0" borderId="32" xfId="1" applyFont="1" applyFill="1" applyBorder="1" applyAlignment="1">
      <alignment horizontal="center"/>
    </xf>
    <xf numFmtId="2" fontId="1" fillId="0" borderId="15" xfId="1" applyNumberFormat="1" applyFont="1" applyFill="1" applyBorder="1" applyAlignment="1">
      <alignment horizontal="center"/>
    </xf>
    <xf numFmtId="1" fontId="1" fillId="0" borderId="14" xfId="1" applyNumberFormat="1" applyFont="1" applyFill="1" applyBorder="1" applyAlignment="1">
      <alignment horizontal="center"/>
    </xf>
    <xf numFmtId="164" fontId="1" fillId="0" borderId="12" xfId="1" applyNumberFormat="1" applyFont="1" applyFill="1" applyBorder="1" applyAlignment="1">
      <alignment horizontal="center"/>
    </xf>
    <xf numFmtId="1" fontId="1" fillId="0" borderId="17" xfId="1" applyNumberFormat="1" applyFont="1" applyFill="1" applyBorder="1" applyAlignment="1">
      <alignment horizontal="center"/>
    </xf>
    <xf numFmtId="1" fontId="1" fillId="0" borderId="16" xfId="1" applyNumberFormat="1" applyFont="1" applyFill="1" applyBorder="1" applyAlignment="1">
      <alignment horizontal="center"/>
    </xf>
    <xf numFmtId="164" fontId="17" fillId="0" borderId="15" xfId="2" applyNumberFormat="1" applyFill="1" applyBorder="1" applyAlignment="1">
      <alignment horizontal="center"/>
    </xf>
    <xf numFmtId="1" fontId="1" fillId="0" borderId="10" xfId="1" applyNumberFormat="1" applyFont="1" applyFill="1" applyBorder="1" applyAlignment="1">
      <alignment horizontal="center"/>
    </xf>
    <xf numFmtId="0" fontId="1" fillId="0" borderId="1" xfId="1" applyFont="1" applyFill="1" applyBorder="1" applyAlignment="1">
      <alignment horizontal="center"/>
    </xf>
    <xf numFmtId="2" fontId="0" fillId="0" borderId="22" xfId="0" applyNumberFormat="1" applyFill="1" applyBorder="1" applyAlignment="1">
      <alignment horizontal="center"/>
    </xf>
    <xf numFmtId="2" fontId="0" fillId="0" borderId="29" xfId="0" applyNumberFormat="1" applyFill="1" applyBorder="1" applyAlignment="1">
      <alignment horizontal="center"/>
    </xf>
    <xf numFmtId="2" fontId="0" fillId="0" borderId="59" xfId="0" applyNumberFormat="1" applyFill="1" applyBorder="1" applyAlignment="1">
      <alignment horizontal="center"/>
    </xf>
    <xf numFmtId="2" fontId="0" fillId="0" borderId="34" xfId="0" applyNumberFormat="1" applyFill="1" applyBorder="1" applyAlignment="1">
      <alignment horizontal="center"/>
    </xf>
    <xf numFmtId="2" fontId="0" fillId="0" borderId="13" xfId="0" applyNumberFormat="1" applyFill="1" applyBorder="1" applyAlignment="1">
      <alignment horizontal="center"/>
    </xf>
    <xf numFmtId="1" fontId="1" fillId="0" borderId="12" xfId="1" applyNumberFormat="1" applyFont="1" applyFill="1" applyBorder="1" applyAlignment="1">
      <alignment horizontal="center"/>
    </xf>
    <xf numFmtId="165" fontId="1" fillId="0" borderId="13" xfId="1" applyNumberFormat="1" applyFont="1" applyFill="1" applyBorder="1" applyAlignment="1">
      <alignment horizontal="center"/>
    </xf>
    <xf numFmtId="1" fontId="1" fillId="0" borderId="13" xfId="1" applyNumberFormat="1" applyFont="1" applyFill="1" applyBorder="1" applyAlignment="1">
      <alignment horizontal="center"/>
    </xf>
    <xf numFmtId="2" fontId="0" fillId="0" borderId="39" xfId="0" applyNumberFormat="1" applyFill="1" applyBorder="1" applyAlignment="1">
      <alignment horizontal="center"/>
    </xf>
    <xf numFmtId="0" fontId="18" fillId="0" borderId="59" xfId="0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/>
    </xf>
    <xf numFmtId="164" fontId="5" fillId="0" borderId="1" xfId="1" applyNumberFormat="1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2" fontId="0" fillId="0" borderId="22" xfId="0" applyNumberFormat="1" applyFill="1" applyBorder="1" applyAlignment="1">
      <alignment horizontal="left"/>
    </xf>
    <xf numFmtId="164" fontId="5" fillId="0" borderId="22" xfId="0" applyNumberFormat="1" applyFont="1" applyFill="1" applyBorder="1" applyAlignment="1">
      <alignment horizontal="center" vertical="center"/>
    </xf>
    <xf numFmtId="164" fontId="0" fillId="0" borderId="22" xfId="0" applyNumberFormat="1" applyFill="1" applyBorder="1" applyAlignment="1">
      <alignment horizontal="center"/>
    </xf>
    <xf numFmtId="2" fontId="0" fillId="0" borderId="15" xfId="0" applyNumberFormat="1" applyFill="1" applyBorder="1" applyAlignment="1">
      <alignment horizontal="center"/>
    </xf>
    <xf numFmtId="2" fontId="0" fillId="0" borderId="19" xfId="0" applyNumberFormat="1" applyFill="1" applyBorder="1" applyAlignment="1">
      <alignment horizontal="center"/>
    </xf>
    <xf numFmtId="2" fontId="0" fillId="0" borderId="29" xfId="0" applyNumberFormat="1" applyFill="1" applyBorder="1" applyAlignment="1">
      <alignment horizontal="left"/>
    </xf>
    <xf numFmtId="164" fontId="5" fillId="0" borderId="29" xfId="0" applyNumberFormat="1" applyFont="1" applyFill="1" applyBorder="1" applyAlignment="1">
      <alignment horizontal="center" vertical="center"/>
    </xf>
    <xf numFmtId="164" fontId="0" fillId="0" borderId="29" xfId="0" applyNumberFormat="1" applyFill="1" applyBorder="1" applyAlignment="1">
      <alignment horizontal="center"/>
    </xf>
    <xf numFmtId="2" fontId="0" fillId="0" borderId="56" xfId="0" applyNumberFormat="1" applyFill="1" applyBorder="1" applyAlignment="1">
      <alignment horizontal="center"/>
    </xf>
    <xf numFmtId="2" fontId="0" fillId="0" borderId="59" xfId="0" applyNumberFormat="1" applyFill="1" applyBorder="1" applyAlignment="1">
      <alignment horizontal="left"/>
    </xf>
    <xf numFmtId="164" fontId="5" fillId="0" borderId="59" xfId="0" applyNumberFormat="1" applyFont="1" applyFill="1" applyBorder="1" applyAlignment="1">
      <alignment horizontal="center" vertical="center"/>
    </xf>
    <xf numFmtId="164" fontId="0" fillId="0" borderId="59" xfId="0" applyNumberFormat="1" applyFill="1" applyBorder="1" applyAlignment="1">
      <alignment horizontal="center"/>
    </xf>
    <xf numFmtId="2" fontId="0" fillId="0" borderId="70" xfId="0" applyNumberFormat="1" applyFill="1" applyBorder="1" applyAlignment="1">
      <alignment horizontal="center"/>
    </xf>
    <xf numFmtId="2" fontId="0" fillId="0" borderId="34" xfId="0" applyNumberFormat="1" applyFill="1" applyBorder="1" applyAlignment="1">
      <alignment horizontal="left"/>
    </xf>
    <xf numFmtId="164" fontId="5" fillId="0" borderId="34" xfId="0" applyNumberFormat="1" applyFont="1" applyFill="1" applyBorder="1" applyAlignment="1">
      <alignment horizontal="center" vertical="center"/>
    </xf>
    <xf numFmtId="164" fontId="0" fillId="0" borderId="34" xfId="0" applyNumberFormat="1" applyFill="1" applyBorder="1" applyAlignment="1">
      <alignment horizontal="center"/>
    </xf>
    <xf numFmtId="2" fontId="0" fillId="0" borderId="63" xfId="0" applyNumberFormat="1" applyFill="1" applyBorder="1" applyAlignment="1">
      <alignment horizontal="center"/>
    </xf>
    <xf numFmtId="2" fontId="0" fillId="0" borderId="13" xfId="0" applyNumberFormat="1" applyFill="1" applyBorder="1" applyAlignment="1">
      <alignment horizontal="left"/>
    </xf>
    <xf numFmtId="164" fontId="5" fillId="0" borderId="13" xfId="0" applyNumberFormat="1" applyFont="1" applyFill="1" applyBorder="1" applyAlignment="1">
      <alignment horizontal="center" vertical="center"/>
    </xf>
    <xf numFmtId="164" fontId="0" fillId="0" borderId="13" xfId="0" applyNumberFormat="1" applyFill="1" applyBorder="1" applyAlignment="1">
      <alignment horizontal="center"/>
    </xf>
    <xf numFmtId="2" fontId="0" fillId="0" borderId="39" xfId="0" applyNumberFormat="1" applyFill="1" applyBorder="1" applyAlignment="1">
      <alignment horizontal="left"/>
    </xf>
    <xf numFmtId="164" fontId="5" fillId="0" borderId="39" xfId="0" applyNumberFormat="1" applyFont="1" applyFill="1" applyBorder="1" applyAlignment="1">
      <alignment horizontal="center" vertical="center"/>
    </xf>
    <xf numFmtId="164" fontId="0" fillId="0" borderId="39" xfId="0" applyNumberFormat="1" applyFill="1" applyBorder="1" applyAlignment="1">
      <alignment horizontal="center"/>
    </xf>
    <xf numFmtId="2" fontId="0" fillId="0" borderId="41" xfId="0" applyNumberFormat="1" applyFill="1" applyBorder="1" applyAlignment="1">
      <alignment horizontal="center"/>
    </xf>
    <xf numFmtId="164" fontId="5" fillId="0" borderId="70" xfId="0" applyNumberFormat="1" applyFont="1" applyFill="1" applyBorder="1" applyAlignment="1">
      <alignment horizontal="center" vertical="center"/>
    </xf>
    <xf numFmtId="49" fontId="12" fillId="0" borderId="22" xfId="0" applyNumberFormat="1" applyFont="1" applyBorder="1" applyAlignment="1">
      <alignment horizontal="center" wrapText="1"/>
    </xf>
    <xf numFmtId="49" fontId="12" fillId="0" borderId="22" xfId="0" applyNumberFormat="1" applyFont="1" applyFill="1" applyBorder="1" applyAlignment="1">
      <alignment horizontal="center" wrapText="1"/>
    </xf>
    <xf numFmtId="49" fontId="12" fillId="0" borderId="13" xfId="0" applyNumberFormat="1" applyFont="1" applyFill="1" applyBorder="1" applyAlignment="1">
      <alignment horizontal="center" wrapText="1"/>
    </xf>
    <xf numFmtId="49" fontId="1" fillId="0" borderId="4" xfId="1" applyNumberFormat="1" applyFont="1" applyFill="1" applyBorder="1" applyAlignment="1">
      <alignment horizontal="center"/>
    </xf>
    <xf numFmtId="49" fontId="12" fillId="0" borderId="39" xfId="0" applyNumberFormat="1" applyFont="1" applyFill="1" applyBorder="1" applyAlignment="1">
      <alignment horizontal="center" wrapText="1"/>
    </xf>
    <xf numFmtId="1" fontId="1" fillId="0" borderId="1" xfId="1" applyNumberFormat="1" applyFill="1" applyBorder="1" applyAlignment="1">
      <alignment horizontal="center"/>
    </xf>
    <xf numFmtId="2" fontId="1" fillId="0" borderId="1" xfId="1" applyNumberFormat="1" applyFill="1" applyBorder="1" applyAlignment="1">
      <alignment horizontal="center"/>
    </xf>
    <xf numFmtId="0" fontId="1" fillId="0" borderId="1" xfId="1" applyFill="1" applyBorder="1" applyAlignment="1">
      <alignment horizontal="center"/>
    </xf>
    <xf numFmtId="49" fontId="12" fillId="0" borderId="29" xfId="0" applyNumberFormat="1" applyFont="1" applyFill="1" applyBorder="1" applyAlignment="1">
      <alignment horizontal="center" wrapText="1"/>
    </xf>
    <xf numFmtId="49" fontId="12" fillId="0" borderId="34" xfId="0" applyNumberFormat="1" applyFont="1" applyFill="1" applyBorder="1" applyAlignment="1">
      <alignment horizontal="center" wrapText="1"/>
    </xf>
    <xf numFmtId="49" fontId="12" fillId="0" borderId="59" xfId="0" applyNumberFormat="1" applyFont="1" applyFill="1" applyBorder="1" applyAlignment="1">
      <alignment horizontal="center" wrapText="1"/>
    </xf>
    <xf numFmtId="164" fontId="0" fillId="0" borderId="15" xfId="0" applyNumberFormat="1" applyFill="1" applyBorder="1" applyAlignment="1">
      <alignment horizontal="left"/>
    </xf>
    <xf numFmtId="164" fontId="0" fillId="0" borderId="19" xfId="0" applyNumberFormat="1" applyFill="1" applyBorder="1" applyAlignment="1">
      <alignment horizontal="left"/>
    </xf>
    <xf numFmtId="164" fontId="0" fillId="0" borderId="56" xfId="0" applyNumberFormat="1" applyFill="1" applyBorder="1" applyAlignment="1">
      <alignment horizontal="left"/>
    </xf>
    <xf numFmtId="164" fontId="0" fillId="0" borderId="70" xfId="0" applyNumberFormat="1" applyFill="1" applyBorder="1" applyAlignment="1">
      <alignment horizontal="left"/>
    </xf>
    <xf numFmtId="164" fontId="0" fillId="0" borderId="63" xfId="0" applyNumberFormat="1" applyFill="1" applyBorder="1" applyAlignment="1">
      <alignment horizontal="left"/>
    </xf>
    <xf numFmtId="164" fontId="0" fillId="0" borderId="41" xfId="0" applyNumberFormat="1" applyFill="1" applyBorder="1" applyAlignment="1">
      <alignment horizontal="left"/>
    </xf>
    <xf numFmtId="164" fontId="1" fillId="0" borderId="14" xfId="1" applyNumberFormat="1" applyFont="1" applyFill="1" applyBorder="1" applyAlignment="1">
      <alignment horizontal="center"/>
    </xf>
    <xf numFmtId="1" fontId="1" fillId="0" borderId="23" xfId="1" applyNumberFormat="1" applyFont="1" applyFill="1" applyBorder="1" applyAlignment="1">
      <alignment horizontal="center"/>
    </xf>
    <xf numFmtId="1" fontId="1" fillId="0" borderId="68" xfId="1" applyNumberFormat="1" applyFont="1" applyFill="1" applyBorder="1" applyAlignment="1">
      <alignment horizontal="center"/>
    </xf>
    <xf numFmtId="164" fontId="0" fillId="0" borderId="15" xfId="0" applyNumberFormat="1" applyFill="1" applyBorder="1"/>
    <xf numFmtId="164" fontId="0" fillId="0" borderId="19" xfId="0" applyNumberFormat="1" applyFill="1" applyBorder="1"/>
    <xf numFmtId="164" fontId="1" fillId="0" borderId="23" xfId="1" applyNumberFormat="1" applyFont="1" applyFill="1" applyBorder="1" applyAlignment="1">
      <alignment horizontal="center"/>
    </xf>
    <xf numFmtId="164" fontId="0" fillId="0" borderId="56" xfId="0" applyNumberFormat="1" applyFill="1" applyBorder="1"/>
    <xf numFmtId="164" fontId="1" fillId="0" borderId="68" xfId="1" applyNumberFormat="1" applyFont="1" applyFill="1" applyBorder="1" applyAlignment="1">
      <alignment horizontal="center"/>
    </xf>
    <xf numFmtId="164" fontId="0" fillId="0" borderId="70" xfId="0" applyNumberFormat="1" applyFill="1" applyBorder="1"/>
    <xf numFmtId="164" fontId="3" fillId="0" borderId="9" xfId="1" applyNumberFormat="1" applyFont="1" applyFill="1" applyBorder="1" applyAlignment="1">
      <alignment horizontal="center"/>
    </xf>
    <xf numFmtId="164" fontId="0" fillId="0" borderId="63" xfId="0" applyNumberFormat="1" applyFill="1" applyBorder="1"/>
    <xf numFmtId="164" fontId="1" fillId="0" borderId="69" xfId="1" applyNumberFormat="1" applyFont="1" applyFill="1" applyBorder="1" applyAlignment="1">
      <alignment horizontal="center"/>
    </xf>
    <xf numFmtId="164" fontId="1" fillId="0" borderId="35" xfId="1" applyNumberFormat="1" applyFont="1" applyFill="1" applyBorder="1" applyAlignment="1">
      <alignment horizontal="center"/>
    </xf>
    <xf numFmtId="164" fontId="1" fillId="0" borderId="24" xfId="1" applyNumberFormat="1" applyFont="1" applyFill="1" applyBorder="1" applyAlignment="1">
      <alignment horizontal="center"/>
    </xf>
    <xf numFmtId="164" fontId="0" fillId="0" borderId="41" xfId="0" applyNumberFormat="1" applyFill="1" applyBorder="1"/>
    <xf numFmtId="164" fontId="1" fillId="0" borderId="40" xfId="1" applyNumberFormat="1" applyFont="1" applyFill="1" applyBorder="1" applyAlignment="1">
      <alignment horizontal="center"/>
    </xf>
    <xf numFmtId="49" fontId="12" fillId="0" borderId="13" xfId="0" applyNumberFormat="1" applyFont="1" applyBorder="1" applyAlignment="1">
      <alignment horizontal="center" wrapText="1"/>
    </xf>
    <xf numFmtId="49" fontId="12" fillId="0" borderId="39" xfId="0" applyNumberFormat="1" applyFont="1" applyBorder="1" applyAlignment="1">
      <alignment horizontal="center" wrapText="1"/>
    </xf>
    <xf numFmtId="49" fontId="12" fillId="0" borderId="29" xfId="0" applyNumberFormat="1" applyFont="1" applyBorder="1" applyAlignment="1">
      <alignment horizontal="center" wrapText="1"/>
    </xf>
    <xf numFmtId="49" fontId="12" fillId="0" borderId="34" xfId="0" applyNumberFormat="1" applyFont="1" applyBorder="1" applyAlignment="1">
      <alignment horizontal="center" wrapText="1"/>
    </xf>
    <xf numFmtId="49" fontId="12" fillId="0" borderId="59" xfId="0" applyNumberFormat="1" applyFont="1" applyBorder="1" applyAlignment="1">
      <alignment horizontal="center" wrapText="1"/>
    </xf>
    <xf numFmtId="0" fontId="2" fillId="0" borderId="1" xfId="1" applyFont="1" applyFill="1" applyBorder="1" applyAlignment="1">
      <alignment horizontal="center"/>
    </xf>
    <xf numFmtId="0" fontId="3" fillId="0" borderId="46" xfId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1" fontId="3" fillId="0" borderId="0" xfId="1" applyNumberFormat="1" applyFont="1" applyFill="1" applyBorder="1" applyAlignment="1">
      <alignment horizontal="center"/>
    </xf>
    <xf numFmtId="1" fontId="3" fillId="0" borderId="1" xfId="1" applyNumberFormat="1" applyFont="1" applyFill="1" applyBorder="1" applyAlignment="1">
      <alignment horizontal="center"/>
    </xf>
    <xf numFmtId="0" fontId="3" fillId="0" borderId="46" xfId="1" applyFont="1" applyFill="1" applyBorder="1" applyAlignment="1">
      <alignment horizontal="left"/>
    </xf>
    <xf numFmtId="0" fontId="3" fillId="0" borderId="1" xfId="1" applyFont="1" applyFill="1" applyBorder="1" applyAlignment="1">
      <alignment horizontal="left"/>
    </xf>
    <xf numFmtId="1" fontId="2" fillId="0" borderId="0" xfId="1" applyNumberFormat="1" applyFont="1" applyFill="1" applyAlignment="1">
      <alignment horizontal="center"/>
    </xf>
    <xf numFmtId="0" fontId="2" fillId="0" borderId="1" xfId="1" applyFont="1" applyFill="1" applyBorder="1" applyAlignment="1">
      <alignment horizontal="left"/>
    </xf>
    <xf numFmtId="1" fontId="3" fillId="0" borderId="48" xfId="1" applyNumberFormat="1" applyFont="1" applyFill="1" applyBorder="1" applyAlignment="1">
      <alignment horizontal="center"/>
    </xf>
    <xf numFmtId="1" fontId="3" fillId="0" borderId="49" xfId="1" applyNumberFormat="1" applyFont="1" applyFill="1" applyBorder="1" applyAlignment="1">
      <alignment horizontal="center"/>
    </xf>
    <xf numFmtId="1" fontId="3" fillId="0" borderId="46" xfId="1" applyNumberFormat="1" applyFont="1" applyFill="1" applyBorder="1" applyAlignment="1">
      <alignment horizontal="center"/>
    </xf>
    <xf numFmtId="1" fontId="3" fillId="0" borderId="50" xfId="1" applyNumberFormat="1" applyFont="1" applyFill="1" applyBorder="1" applyAlignment="1">
      <alignment horizontal="center"/>
    </xf>
    <xf numFmtId="1" fontId="3" fillId="0" borderId="53" xfId="1" applyNumberFormat="1" applyFont="1" applyFill="1" applyBorder="1" applyAlignment="1">
      <alignment horizontal="center"/>
    </xf>
    <xf numFmtId="0" fontId="3" fillId="0" borderId="52" xfId="1" applyFont="1" applyFill="1" applyBorder="1" applyAlignment="1">
      <alignment horizontal="left"/>
    </xf>
    <xf numFmtId="0" fontId="3" fillId="0" borderId="9" xfId="1" applyFont="1" applyFill="1" applyBorder="1" applyAlignment="1">
      <alignment horizontal="left"/>
    </xf>
    <xf numFmtId="0" fontId="3" fillId="0" borderId="47" xfId="1" applyFont="1" applyFill="1" applyBorder="1" applyAlignment="1">
      <alignment horizontal="center"/>
    </xf>
    <xf numFmtId="0" fontId="3" fillId="0" borderId="51" xfId="1" applyFont="1" applyFill="1" applyBorder="1" applyAlignment="1">
      <alignment horizontal="left"/>
    </xf>
    <xf numFmtId="0" fontId="3" fillId="0" borderId="47" xfId="1" applyFont="1" applyFill="1" applyBorder="1" applyAlignment="1">
      <alignment horizontal="left"/>
    </xf>
    <xf numFmtId="1" fontId="3" fillId="0" borderId="10" xfId="1" applyNumberFormat="1" applyFont="1" applyFill="1" applyBorder="1" applyAlignment="1">
      <alignment horizontal="center"/>
    </xf>
    <xf numFmtId="1" fontId="3" fillId="0" borderId="45" xfId="1" applyNumberFormat="1" applyFont="1" applyFill="1" applyBorder="1" applyAlignment="1">
      <alignment horizont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5"/>
  </sheetPr>
  <dimension ref="A1:BX44"/>
  <sheetViews>
    <sheetView topLeftCell="X1" workbookViewId="0">
      <selection sqref="A1:AQ37"/>
    </sheetView>
  </sheetViews>
  <sheetFormatPr defaultRowHeight="12.75"/>
  <cols>
    <col min="1" max="1" width="7.7109375" style="2" customWidth="1"/>
    <col min="2" max="2" width="16.85546875" style="2" customWidth="1"/>
    <col min="3" max="3" width="9.42578125" style="2" customWidth="1"/>
    <col min="4" max="4" width="6.85546875" style="2" customWidth="1"/>
    <col min="5" max="5" width="8.5703125" style="2" customWidth="1"/>
    <col min="6" max="6" width="8.140625" style="2" customWidth="1"/>
    <col min="7" max="7" width="17" style="2" customWidth="1"/>
    <col min="8" max="8" width="9.140625" style="2"/>
    <col min="9" max="9" width="10.140625" style="2" customWidth="1"/>
    <col min="10" max="10" width="17" style="2" customWidth="1"/>
    <col min="11" max="11" width="9.5703125" style="2" customWidth="1"/>
    <col min="12" max="12" width="7" style="2" customWidth="1"/>
    <col min="13" max="13" width="6.85546875" style="2" customWidth="1"/>
    <col min="14" max="14" width="8.85546875" style="2" customWidth="1"/>
    <col min="15" max="15" width="17.7109375" style="2" customWidth="1"/>
    <col min="16" max="16" width="9" style="2" customWidth="1"/>
    <col min="17" max="17" width="10" style="2" customWidth="1"/>
    <col min="18" max="18" width="12.5703125" style="2" customWidth="1"/>
    <col min="19" max="19" width="9.28515625" style="2" customWidth="1"/>
    <col min="20" max="20" width="7" style="2" customWidth="1"/>
    <col min="21" max="21" width="11.28515625" style="2" customWidth="1"/>
    <col min="22" max="22" width="9.140625" style="2"/>
    <col min="23" max="23" width="8.42578125" style="2" customWidth="1"/>
    <col min="24" max="24" width="11" style="2" customWidth="1"/>
    <col min="25" max="25" width="9.28515625" style="2" customWidth="1"/>
    <col min="26" max="26" width="8.85546875" style="2" customWidth="1"/>
    <col min="27" max="27" width="12" style="2" customWidth="1"/>
    <col min="28" max="28" width="9" style="2" customWidth="1"/>
    <col min="29" max="29" width="11.42578125" style="2" customWidth="1"/>
    <col min="30" max="30" width="11.5703125" style="2" customWidth="1"/>
    <col min="31" max="31" width="9.140625" style="2"/>
    <col min="32" max="32" width="7.7109375" style="2" customWidth="1"/>
    <col min="33" max="33" width="12" style="2" customWidth="1"/>
    <col min="34" max="34" width="9.7109375" style="2" customWidth="1"/>
    <col min="35" max="36" width="11.28515625" style="2" customWidth="1"/>
    <col min="37" max="37" width="9.28515625" style="2" customWidth="1"/>
    <col min="38" max="38" width="9.85546875" style="2" customWidth="1"/>
    <col min="39" max="39" width="10" style="2" customWidth="1"/>
    <col min="40" max="40" width="9.28515625" style="2" customWidth="1"/>
    <col min="41" max="41" width="11.42578125" style="2" customWidth="1"/>
    <col min="42" max="42" width="13.42578125" style="2" customWidth="1"/>
    <col min="43" max="43" width="12.140625" style="2" customWidth="1"/>
    <col min="44" max="16384" width="9.140625" style="2"/>
  </cols>
  <sheetData>
    <row r="1" spans="1:76">
      <c r="A1" s="1"/>
      <c r="B1" s="2" t="s">
        <v>0</v>
      </c>
      <c r="K1" s="2" t="s">
        <v>1</v>
      </c>
    </row>
    <row r="2" spans="1:76" ht="18.75" customHeight="1" thickBot="1">
      <c r="A2" s="369" t="s">
        <v>75</v>
      </c>
      <c r="B2" s="369"/>
      <c r="C2" s="369"/>
      <c r="D2" s="369"/>
      <c r="E2" s="369"/>
      <c r="F2" s="369"/>
      <c r="G2" s="369"/>
      <c r="H2" s="369"/>
      <c r="I2" s="369"/>
      <c r="J2" s="369"/>
      <c r="K2" s="369"/>
      <c r="L2" s="369"/>
      <c r="M2" s="369"/>
      <c r="N2" s="369"/>
      <c r="O2" s="3"/>
      <c r="P2" s="3"/>
      <c r="Q2" s="3"/>
      <c r="R2" s="3"/>
      <c r="S2" s="3"/>
      <c r="T2" s="3"/>
      <c r="U2" s="3"/>
      <c r="V2" s="3"/>
      <c r="W2" s="3"/>
    </row>
    <row r="3" spans="1:76" ht="75.75" customHeight="1" thickBot="1">
      <c r="A3" s="4" t="s">
        <v>2</v>
      </c>
      <c r="B3" s="5" t="s">
        <v>3</v>
      </c>
      <c r="C3" s="6" t="s">
        <v>4</v>
      </c>
      <c r="D3" s="7" t="s">
        <v>5</v>
      </c>
      <c r="E3" s="8" t="s">
        <v>6</v>
      </c>
      <c r="F3" s="9" t="s">
        <v>7</v>
      </c>
      <c r="G3" s="5" t="s">
        <v>8</v>
      </c>
      <c r="H3" s="8" t="s">
        <v>4</v>
      </c>
      <c r="I3" s="10" t="s">
        <v>9</v>
      </c>
      <c r="J3" s="6" t="s">
        <v>10</v>
      </c>
      <c r="K3" s="6" t="s">
        <v>4</v>
      </c>
      <c r="L3" s="7" t="s">
        <v>5</v>
      </c>
      <c r="M3" s="8" t="s">
        <v>6</v>
      </c>
      <c r="N3" s="9" t="s">
        <v>7</v>
      </c>
      <c r="O3" s="5" t="s">
        <v>11</v>
      </c>
      <c r="P3" s="8" t="s">
        <v>4</v>
      </c>
      <c r="Q3" s="10" t="s">
        <v>9</v>
      </c>
      <c r="R3" s="6" t="s">
        <v>12</v>
      </c>
      <c r="S3" s="6" t="s">
        <v>4</v>
      </c>
      <c r="T3" s="7" t="s">
        <v>5</v>
      </c>
      <c r="U3" s="5" t="s">
        <v>13</v>
      </c>
      <c r="V3" s="6" t="s">
        <v>4</v>
      </c>
      <c r="W3" s="7" t="s">
        <v>5</v>
      </c>
      <c r="X3" s="5" t="s">
        <v>14</v>
      </c>
      <c r="Y3" s="6" t="s">
        <v>4</v>
      </c>
      <c r="Z3" s="9" t="s">
        <v>5</v>
      </c>
      <c r="AA3" s="5" t="s">
        <v>15</v>
      </c>
      <c r="AB3" s="8" t="s">
        <v>4</v>
      </c>
      <c r="AC3" s="10" t="s">
        <v>9</v>
      </c>
      <c r="AD3" s="5" t="s">
        <v>16</v>
      </c>
      <c r="AE3" s="6" t="s">
        <v>4</v>
      </c>
      <c r="AF3" s="7" t="s">
        <v>5</v>
      </c>
      <c r="AG3" s="5" t="s">
        <v>17</v>
      </c>
      <c r="AH3" s="8" t="s">
        <v>4</v>
      </c>
      <c r="AI3" s="10" t="s">
        <v>9</v>
      </c>
      <c r="AJ3" s="5" t="s">
        <v>18</v>
      </c>
      <c r="AK3" s="8" t="s">
        <v>4</v>
      </c>
      <c r="AL3" s="11" t="s">
        <v>5</v>
      </c>
      <c r="AM3" s="5" t="s">
        <v>19</v>
      </c>
      <c r="AN3" s="8" t="s">
        <v>4</v>
      </c>
      <c r="AO3" s="10" t="s">
        <v>9</v>
      </c>
      <c r="AP3" s="95" t="s">
        <v>20</v>
      </c>
      <c r="AQ3" s="10" t="s">
        <v>21</v>
      </c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</row>
    <row r="4" spans="1:76" s="303" customFormat="1">
      <c r="A4" s="25">
        <v>0</v>
      </c>
      <c r="B4" s="323">
        <v>19745.448</v>
      </c>
      <c r="C4" s="14"/>
      <c r="D4" s="15"/>
      <c r="E4" s="16">
        <v>6.5</v>
      </c>
      <c r="F4" s="17"/>
      <c r="G4" s="324">
        <v>7224.9359999999997</v>
      </c>
      <c r="H4" s="19"/>
      <c r="I4" s="20"/>
      <c r="J4" s="324">
        <v>17617.534</v>
      </c>
      <c r="K4" s="19"/>
      <c r="L4" s="19"/>
      <c r="M4" s="16">
        <v>6.5</v>
      </c>
      <c r="N4" s="20"/>
      <c r="O4" s="324">
        <v>6126.5360000000001</v>
      </c>
      <c r="P4" s="19"/>
      <c r="Q4" s="20"/>
      <c r="R4" s="324">
        <v>24690.213</v>
      </c>
      <c r="S4" s="19"/>
      <c r="T4" s="20"/>
      <c r="U4" s="325">
        <v>2350.8229999999999</v>
      </c>
      <c r="V4" s="19"/>
      <c r="W4" s="20"/>
      <c r="X4" s="297">
        <v>4107.2209999999995</v>
      </c>
      <c r="Y4" s="19"/>
      <c r="Z4" s="20"/>
      <c r="AA4" s="324">
        <v>2545.2040000000002</v>
      </c>
      <c r="AB4" s="21"/>
      <c r="AC4" s="20"/>
      <c r="AD4" s="325">
        <v>73.099000000000004</v>
      </c>
      <c r="AE4" s="21"/>
      <c r="AF4" s="20"/>
      <c r="AG4" s="18">
        <v>241.29300000000001</v>
      </c>
      <c r="AH4" s="19"/>
      <c r="AI4" s="20"/>
      <c r="AJ4" s="309">
        <v>837.22400000000005</v>
      </c>
      <c r="AK4" s="22"/>
      <c r="AL4" s="23"/>
      <c r="AM4" s="18">
        <v>696.30100000000004</v>
      </c>
      <c r="AN4" s="22"/>
      <c r="AO4" s="24"/>
      <c r="AP4" s="13"/>
      <c r="AQ4" s="13"/>
    </row>
    <row r="5" spans="1:76" s="26" customFormat="1">
      <c r="A5" s="208">
        <v>1</v>
      </c>
      <c r="B5" s="306">
        <v>19745.619839999999</v>
      </c>
      <c r="C5" s="27">
        <f t="shared" ref="C5:C28" si="0">B5-B4</f>
        <v>0.17183999999906518</v>
      </c>
      <c r="D5" s="28">
        <f t="shared" ref="D5:D28" si="1">C5*12000</f>
        <v>2062.0799999887822</v>
      </c>
      <c r="E5" s="29">
        <v>6.5</v>
      </c>
      <c r="F5" s="30" t="s">
        <v>22</v>
      </c>
      <c r="G5" s="307">
        <v>7224.99</v>
      </c>
      <c r="H5" s="32">
        <f t="shared" ref="H5:H28" si="2">G5-G4</f>
        <v>5.4000000000087311E-2</v>
      </c>
      <c r="I5" s="33">
        <f t="shared" ref="I5:I28" si="3">H5*12000</f>
        <v>648.00000000104774</v>
      </c>
      <c r="J5" s="307">
        <v>17617.682000000001</v>
      </c>
      <c r="K5" s="32">
        <f t="shared" ref="K5:K28" si="4">J5-J4</f>
        <v>0.14800000000104774</v>
      </c>
      <c r="L5" s="34">
        <f t="shared" ref="L5:L28" si="5">K5*12000</f>
        <v>1776.0000000125729</v>
      </c>
      <c r="M5" s="29">
        <v>6.5</v>
      </c>
      <c r="N5" s="33" t="s">
        <v>23</v>
      </c>
      <c r="O5" s="307">
        <v>6126.6030000000001</v>
      </c>
      <c r="P5" s="32">
        <f t="shared" ref="P5:P28" si="6">O5-O4</f>
        <v>6.7000000000007276E-2</v>
      </c>
      <c r="Q5" s="33">
        <f t="shared" ref="Q5:Q28" si="7">P5*12000</f>
        <v>804.00000000008731</v>
      </c>
      <c r="R5" s="307">
        <v>24690.54</v>
      </c>
      <c r="S5" s="32">
        <f t="shared" ref="S5:S28" si="8">R5-R4</f>
        <v>0.32700000000113505</v>
      </c>
      <c r="T5" s="35">
        <f t="shared" ref="T5:T28" si="9">S5*20</f>
        <v>6.540000000022701</v>
      </c>
      <c r="U5" s="308">
        <v>2350.8408399999998</v>
      </c>
      <c r="V5" s="32">
        <f t="shared" ref="V5:V18" si="10">U5-U4</f>
        <v>1.7839999999978318E-2</v>
      </c>
      <c r="W5" s="35">
        <f t="shared" ref="W5:W28" si="11">V5*20</f>
        <v>0.35679999999956635</v>
      </c>
      <c r="X5" s="293">
        <v>4107.2209999999995</v>
      </c>
      <c r="Y5" s="32">
        <f t="shared" ref="Y5:Y28" si="12">X5-X4</f>
        <v>0</v>
      </c>
      <c r="Z5" s="33">
        <f t="shared" ref="Z5:Z28" si="13">Y5*3600</f>
        <v>0</v>
      </c>
      <c r="AA5" s="307">
        <v>2545.2040000000002</v>
      </c>
      <c r="AB5" s="32">
        <f t="shared" ref="AB5:AB18" si="14">AA5-AA4</f>
        <v>0</v>
      </c>
      <c r="AC5" s="33">
        <f t="shared" ref="AC5:AC28" si="15">AB5*3600</f>
        <v>0</v>
      </c>
      <c r="AD5" s="308">
        <v>73.099000000000004</v>
      </c>
      <c r="AE5" s="36">
        <f t="shared" ref="AE5:AE28" si="16">AD5-AD4</f>
        <v>0</v>
      </c>
      <c r="AF5" s="33">
        <f t="shared" ref="AF5:AF28" si="17">AE5*2400</f>
        <v>0</v>
      </c>
      <c r="AG5" s="31">
        <v>241.29300000000001</v>
      </c>
      <c r="AH5" s="36">
        <f t="shared" ref="AH5:AH28" si="18">AG5-AG4</f>
        <v>0</v>
      </c>
      <c r="AI5" s="33">
        <f t="shared" ref="AI5:AI28" si="19">AH5*2400</f>
        <v>0</v>
      </c>
      <c r="AJ5" s="310">
        <v>837.23144000000002</v>
      </c>
      <c r="AK5" s="32">
        <f t="shared" ref="AK5:AK28" si="20">AJ5-AJ4</f>
        <v>7.439999999974134E-3</v>
      </c>
      <c r="AL5" s="33">
        <f t="shared" ref="AL5:AL28" si="21">AK5*2400</f>
        <v>17.855999999937922</v>
      </c>
      <c r="AM5" s="31">
        <v>696.30499999999995</v>
      </c>
      <c r="AN5" s="32">
        <f t="shared" ref="AN5:AN28" si="22">AM5-AM4</f>
        <v>3.9999999999054126E-3</v>
      </c>
      <c r="AO5" s="33">
        <f t="shared" ref="AO5:AO28" si="23">AN5*2400</f>
        <v>9.5999999997729901</v>
      </c>
      <c r="AP5" s="37">
        <f>D5+L5+T5+W5-Z5-AF5-AL5</f>
        <v>3827.1208000014394</v>
      </c>
      <c r="AQ5" s="37">
        <f t="shared" ref="AQ5:AQ28" si="24">I5+Q5-AI5-AO5-AC5</f>
        <v>1442.4000000013621</v>
      </c>
      <c r="AR5" s="38"/>
    </row>
    <row r="6" spans="1:76" s="26" customFormat="1">
      <c r="A6" s="208">
        <v>2</v>
      </c>
      <c r="B6" s="306">
        <v>19745.79192</v>
      </c>
      <c r="C6" s="27">
        <f t="shared" si="0"/>
        <v>0.17208000000027823</v>
      </c>
      <c r="D6" s="28">
        <f t="shared" si="1"/>
        <v>2064.9600000033388</v>
      </c>
      <c r="E6" s="29">
        <v>6.5</v>
      </c>
      <c r="F6" s="30" t="s">
        <v>22</v>
      </c>
      <c r="G6" s="307">
        <v>7225.0439999999999</v>
      </c>
      <c r="H6" s="32">
        <f t="shared" si="2"/>
        <v>5.4000000000087311E-2</v>
      </c>
      <c r="I6" s="33">
        <f t="shared" si="3"/>
        <v>648.00000000104774</v>
      </c>
      <c r="J6" s="307">
        <v>17617.830000000002</v>
      </c>
      <c r="K6" s="32">
        <f t="shared" si="4"/>
        <v>0.14800000000104774</v>
      </c>
      <c r="L6" s="34">
        <f t="shared" si="5"/>
        <v>1776.0000000125729</v>
      </c>
      <c r="M6" s="29">
        <v>6.5</v>
      </c>
      <c r="N6" s="33" t="s">
        <v>23</v>
      </c>
      <c r="O6" s="307">
        <v>6126.6710000000003</v>
      </c>
      <c r="P6" s="32">
        <f t="shared" si="6"/>
        <v>6.8000000000211003E-2</v>
      </c>
      <c r="Q6" s="33">
        <f t="shared" si="7"/>
        <v>816.00000000253203</v>
      </c>
      <c r="R6" s="307">
        <v>24690.867999999999</v>
      </c>
      <c r="S6" s="32">
        <f t="shared" si="8"/>
        <v>0.3279999999977008</v>
      </c>
      <c r="T6" s="35">
        <f t="shared" si="9"/>
        <v>6.5599999999540159</v>
      </c>
      <c r="U6" s="308">
        <v>2350.8588399999999</v>
      </c>
      <c r="V6" s="32">
        <f t="shared" si="10"/>
        <v>1.8000000000029104E-2</v>
      </c>
      <c r="W6" s="35">
        <f t="shared" si="11"/>
        <v>0.36000000000058208</v>
      </c>
      <c r="X6" s="293">
        <v>4107.2209999999995</v>
      </c>
      <c r="Y6" s="32">
        <f t="shared" si="12"/>
        <v>0</v>
      </c>
      <c r="Z6" s="33">
        <f t="shared" si="13"/>
        <v>0</v>
      </c>
      <c r="AA6" s="307">
        <v>2545.2040000000002</v>
      </c>
      <c r="AB6" s="32">
        <f t="shared" si="14"/>
        <v>0</v>
      </c>
      <c r="AC6" s="33">
        <f t="shared" si="15"/>
        <v>0</v>
      </c>
      <c r="AD6" s="308">
        <v>73.099000000000004</v>
      </c>
      <c r="AE6" s="36">
        <f t="shared" si="16"/>
        <v>0</v>
      </c>
      <c r="AF6" s="33">
        <f t="shared" si="17"/>
        <v>0</v>
      </c>
      <c r="AG6" s="31">
        <v>241.29300000000001</v>
      </c>
      <c r="AH6" s="36">
        <f t="shared" si="18"/>
        <v>0</v>
      </c>
      <c r="AI6" s="33">
        <f t="shared" si="19"/>
        <v>0</v>
      </c>
      <c r="AJ6" s="310">
        <v>837.23879999999997</v>
      </c>
      <c r="AK6" s="32">
        <f t="shared" si="20"/>
        <v>7.3599999999487409E-3</v>
      </c>
      <c r="AL6" s="33">
        <f t="shared" si="21"/>
        <v>17.663999999876978</v>
      </c>
      <c r="AM6" s="31">
        <v>696.30899999999997</v>
      </c>
      <c r="AN6" s="32">
        <f t="shared" si="22"/>
        <v>4.0000000000190994E-3</v>
      </c>
      <c r="AO6" s="33">
        <f t="shared" si="23"/>
        <v>9.6000000000458385</v>
      </c>
      <c r="AP6" s="37">
        <f t="shared" ref="AP6:AP28" si="25">D6+L6+T6+W6-Z6-AF6-AL6</f>
        <v>3830.2160000159893</v>
      </c>
      <c r="AQ6" s="37">
        <f t="shared" si="24"/>
        <v>1454.4000000035339</v>
      </c>
      <c r="AR6" s="38"/>
    </row>
    <row r="7" spans="1:76" s="26" customFormat="1">
      <c r="A7" s="208">
        <v>3</v>
      </c>
      <c r="B7" s="306">
        <v>19745.960319999998</v>
      </c>
      <c r="C7" s="39">
        <f t="shared" si="0"/>
        <v>0.1683999999986554</v>
      </c>
      <c r="D7" s="40">
        <f t="shared" si="1"/>
        <v>2020.7999999838648</v>
      </c>
      <c r="E7" s="29">
        <v>6.5</v>
      </c>
      <c r="F7" s="30" t="s">
        <v>22</v>
      </c>
      <c r="G7" s="307">
        <v>7225.0950000000003</v>
      </c>
      <c r="H7" s="32">
        <f t="shared" si="2"/>
        <v>5.1000000000385626E-2</v>
      </c>
      <c r="I7" s="33">
        <f t="shared" si="3"/>
        <v>612.00000000462751</v>
      </c>
      <c r="J7" s="307">
        <v>17617.953000000001</v>
      </c>
      <c r="K7" s="32">
        <f t="shared" si="4"/>
        <v>0.12299999999959255</v>
      </c>
      <c r="L7" s="34">
        <f t="shared" si="5"/>
        <v>1475.9999999951106</v>
      </c>
      <c r="M7" s="29">
        <v>6.5</v>
      </c>
      <c r="N7" s="33" t="s">
        <v>23</v>
      </c>
      <c r="O7" s="307">
        <v>6126.7280000000001</v>
      </c>
      <c r="P7" s="32">
        <f t="shared" si="6"/>
        <v>5.6999999999788997E-2</v>
      </c>
      <c r="Q7" s="33">
        <f t="shared" si="7"/>
        <v>683.99999999746797</v>
      </c>
      <c r="R7" s="307">
        <v>24691.165000000001</v>
      </c>
      <c r="S7" s="41">
        <f t="shared" si="8"/>
        <v>0.2970000000022992</v>
      </c>
      <c r="T7" s="42">
        <f t="shared" si="9"/>
        <v>5.9400000000459841</v>
      </c>
      <c r="U7" s="308">
        <v>2350.8769200000002</v>
      </c>
      <c r="V7" s="41">
        <f t="shared" si="10"/>
        <v>1.8080000000281871E-2</v>
      </c>
      <c r="W7" s="42">
        <f t="shared" si="11"/>
        <v>0.36160000000563741</v>
      </c>
      <c r="X7" s="293">
        <v>4107.2209999999995</v>
      </c>
      <c r="Y7" s="41">
        <f t="shared" si="12"/>
        <v>0</v>
      </c>
      <c r="Z7" s="43">
        <f t="shared" si="13"/>
        <v>0</v>
      </c>
      <c r="AA7" s="307">
        <v>2545.2040000000002</v>
      </c>
      <c r="AB7" s="41">
        <f t="shared" si="14"/>
        <v>0</v>
      </c>
      <c r="AC7" s="33">
        <f t="shared" si="15"/>
        <v>0</v>
      </c>
      <c r="AD7" s="308">
        <v>73.099000000000004</v>
      </c>
      <c r="AE7" s="44">
        <f t="shared" si="16"/>
        <v>0</v>
      </c>
      <c r="AF7" s="43">
        <f t="shared" si="17"/>
        <v>0</v>
      </c>
      <c r="AG7" s="31">
        <v>241.29300000000001</v>
      </c>
      <c r="AH7" s="44">
        <f t="shared" si="18"/>
        <v>0</v>
      </c>
      <c r="AI7" s="43">
        <f t="shared" si="19"/>
        <v>0</v>
      </c>
      <c r="AJ7" s="310">
        <v>837.24631999999997</v>
      </c>
      <c r="AK7" s="41">
        <f t="shared" si="20"/>
        <v>7.5199999999995271E-3</v>
      </c>
      <c r="AL7" s="43">
        <f t="shared" si="21"/>
        <v>18.047999999998865</v>
      </c>
      <c r="AM7" s="31">
        <v>696.31299999999999</v>
      </c>
      <c r="AN7" s="41">
        <f t="shared" si="22"/>
        <v>4.0000000000190994E-3</v>
      </c>
      <c r="AO7" s="43">
        <f t="shared" si="23"/>
        <v>9.6000000000458385</v>
      </c>
      <c r="AP7" s="185">
        <f t="shared" si="25"/>
        <v>3485.0535999790281</v>
      </c>
      <c r="AQ7" s="37">
        <f t="shared" si="24"/>
        <v>1286.4000000020496</v>
      </c>
      <c r="AR7" s="38"/>
    </row>
    <row r="8" spans="1:76" s="186" customFormat="1" ht="13.5" thickBot="1">
      <c r="A8" s="209">
        <v>4</v>
      </c>
      <c r="B8" s="311">
        <v>19746.126</v>
      </c>
      <c r="C8" s="41">
        <f t="shared" si="0"/>
        <v>0.16568000000188476</v>
      </c>
      <c r="D8" s="180">
        <f t="shared" si="1"/>
        <v>1988.1600000226172</v>
      </c>
      <c r="E8" s="181">
        <v>6.5</v>
      </c>
      <c r="F8" s="182" t="s">
        <v>22</v>
      </c>
      <c r="G8" s="312">
        <v>7225.1459999999997</v>
      </c>
      <c r="H8" s="41">
        <f t="shared" si="2"/>
        <v>5.0999999999476131E-2</v>
      </c>
      <c r="I8" s="43">
        <f t="shared" si="3"/>
        <v>611.99999999371357</v>
      </c>
      <c r="J8" s="312">
        <v>17618.091</v>
      </c>
      <c r="K8" s="41">
        <f t="shared" si="4"/>
        <v>0.13799999999901047</v>
      </c>
      <c r="L8" s="184">
        <f t="shared" si="5"/>
        <v>1655.9999999881256</v>
      </c>
      <c r="M8" s="181">
        <v>6.5</v>
      </c>
      <c r="N8" s="43" t="s">
        <v>23</v>
      </c>
      <c r="O8" s="312">
        <v>6126.7920000000004</v>
      </c>
      <c r="P8" s="41">
        <f t="shared" si="6"/>
        <v>6.400000000030559E-2</v>
      </c>
      <c r="Q8" s="43">
        <f t="shared" si="7"/>
        <v>768.00000000366708</v>
      </c>
      <c r="R8" s="312">
        <v>24691.468000000001</v>
      </c>
      <c r="S8" s="41">
        <f t="shared" si="8"/>
        <v>0.30299999999988358</v>
      </c>
      <c r="T8" s="42">
        <f t="shared" si="9"/>
        <v>6.0599999999976717</v>
      </c>
      <c r="U8" s="313">
        <v>2350.89516</v>
      </c>
      <c r="V8" s="41">
        <f t="shared" si="10"/>
        <v>1.8239999999877909E-2</v>
      </c>
      <c r="W8" s="42">
        <f t="shared" si="11"/>
        <v>0.36479999999755819</v>
      </c>
      <c r="X8" s="294">
        <v>4107.2209999999995</v>
      </c>
      <c r="Y8" s="41">
        <f t="shared" si="12"/>
        <v>0</v>
      </c>
      <c r="Z8" s="43">
        <f t="shared" si="13"/>
        <v>0</v>
      </c>
      <c r="AA8" s="312">
        <v>2545.2040000000002</v>
      </c>
      <c r="AB8" s="41">
        <f t="shared" si="14"/>
        <v>0</v>
      </c>
      <c r="AC8" s="43">
        <f t="shared" si="15"/>
        <v>0</v>
      </c>
      <c r="AD8" s="313">
        <v>73.099000000000004</v>
      </c>
      <c r="AE8" s="41">
        <f t="shared" si="16"/>
        <v>0</v>
      </c>
      <c r="AF8" s="43">
        <f t="shared" si="17"/>
        <v>0</v>
      </c>
      <c r="AG8" s="183">
        <v>241.29300000000001</v>
      </c>
      <c r="AH8" s="41">
        <f t="shared" si="18"/>
        <v>0</v>
      </c>
      <c r="AI8" s="43">
        <f t="shared" si="19"/>
        <v>0</v>
      </c>
      <c r="AJ8" s="314">
        <v>837.25383999999997</v>
      </c>
      <c r="AK8" s="41">
        <f t="shared" si="20"/>
        <v>7.5199999999995271E-3</v>
      </c>
      <c r="AL8" s="43">
        <f t="shared" si="21"/>
        <v>18.047999999998865</v>
      </c>
      <c r="AM8" s="183">
        <v>696.31700000000001</v>
      </c>
      <c r="AN8" s="41">
        <f t="shared" si="22"/>
        <v>4.0000000000190994E-3</v>
      </c>
      <c r="AO8" s="43">
        <f t="shared" si="23"/>
        <v>9.6000000000458385</v>
      </c>
      <c r="AP8" s="185">
        <f t="shared" si="25"/>
        <v>3632.5368000107392</v>
      </c>
      <c r="AQ8" s="185">
        <f t="shared" si="24"/>
        <v>1370.3999999973348</v>
      </c>
      <c r="AR8" s="39"/>
    </row>
    <row r="9" spans="1:76" s="204" customFormat="1" ht="13.5" thickBot="1">
      <c r="A9" s="210">
        <v>5</v>
      </c>
      <c r="B9" s="315">
        <v>19746.283439999999</v>
      </c>
      <c r="C9" s="192">
        <f t="shared" si="0"/>
        <v>0.1574399999990419</v>
      </c>
      <c r="D9" s="193">
        <f t="shared" si="1"/>
        <v>1889.2799999885028</v>
      </c>
      <c r="E9" s="194">
        <v>6.5</v>
      </c>
      <c r="F9" s="195" t="s">
        <v>22</v>
      </c>
      <c r="G9" s="316">
        <v>7225.1890000000003</v>
      </c>
      <c r="H9" s="197">
        <f t="shared" si="2"/>
        <v>4.3000000000574801E-2</v>
      </c>
      <c r="I9" s="198">
        <f t="shared" si="3"/>
        <v>516.00000000689761</v>
      </c>
      <c r="J9" s="316">
        <v>17618.221000000001</v>
      </c>
      <c r="K9" s="197">
        <f t="shared" si="4"/>
        <v>0.13000000000101863</v>
      </c>
      <c r="L9" s="199">
        <f t="shared" si="5"/>
        <v>1560.0000000122236</v>
      </c>
      <c r="M9" s="302">
        <v>6.5</v>
      </c>
      <c r="N9" s="198" t="s">
        <v>23</v>
      </c>
      <c r="O9" s="316">
        <v>6126.8530000000001</v>
      </c>
      <c r="P9" s="197">
        <f t="shared" si="6"/>
        <v>6.099999999969441E-2</v>
      </c>
      <c r="Q9" s="198">
        <f t="shared" si="7"/>
        <v>731.99999999633292</v>
      </c>
      <c r="R9" s="316">
        <v>24691.794999999998</v>
      </c>
      <c r="S9" s="197">
        <f t="shared" si="8"/>
        <v>0.32699999999749707</v>
      </c>
      <c r="T9" s="200">
        <f t="shared" si="9"/>
        <v>6.5399999999499414</v>
      </c>
      <c r="U9" s="317">
        <v>2350.9132399999999</v>
      </c>
      <c r="V9" s="197">
        <f t="shared" si="10"/>
        <v>1.8079999999827123E-2</v>
      </c>
      <c r="W9" s="200">
        <f t="shared" si="11"/>
        <v>0.36159999999654246</v>
      </c>
      <c r="X9" s="295">
        <v>4107.2209999999995</v>
      </c>
      <c r="Y9" s="197">
        <f t="shared" si="12"/>
        <v>0</v>
      </c>
      <c r="Z9" s="198">
        <f t="shared" si="13"/>
        <v>0</v>
      </c>
      <c r="AA9" s="316">
        <v>2545.2040000000002</v>
      </c>
      <c r="AB9" s="197">
        <f t="shared" si="14"/>
        <v>0</v>
      </c>
      <c r="AC9" s="198">
        <f t="shared" si="15"/>
        <v>0</v>
      </c>
      <c r="AD9" s="317">
        <v>73.099000000000004</v>
      </c>
      <c r="AE9" s="201">
        <f t="shared" si="16"/>
        <v>0</v>
      </c>
      <c r="AF9" s="198">
        <f t="shared" si="17"/>
        <v>0</v>
      </c>
      <c r="AG9" s="196">
        <v>241.29300000000001</v>
      </c>
      <c r="AH9" s="201">
        <f t="shared" si="18"/>
        <v>0</v>
      </c>
      <c r="AI9" s="198">
        <f t="shared" si="19"/>
        <v>0</v>
      </c>
      <c r="AJ9" s="318">
        <v>837.26135999999997</v>
      </c>
      <c r="AK9" s="197">
        <f t="shared" si="20"/>
        <v>7.5199999999995271E-3</v>
      </c>
      <c r="AL9" s="198">
        <f t="shared" si="21"/>
        <v>18.047999999998865</v>
      </c>
      <c r="AM9" s="330">
        <v>696.32100000000003</v>
      </c>
      <c r="AN9" s="197">
        <f t="shared" si="22"/>
        <v>4.0000000000190994E-3</v>
      </c>
      <c r="AO9" s="198">
        <f t="shared" si="23"/>
        <v>9.6000000000458385</v>
      </c>
      <c r="AP9" s="202">
        <f t="shared" si="25"/>
        <v>3438.1336000006741</v>
      </c>
      <c r="AQ9" s="202">
        <f t="shared" si="24"/>
        <v>1238.4000000031847</v>
      </c>
      <c r="AR9" s="203"/>
    </row>
    <row r="10" spans="1:76" s="26" customFormat="1">
      <c r="A10" s="211">
        <v>6</v>
      </c>
      <c r="B10" s="319">
        <v>19746.43376</v>
      </c>
      <c r="C10" s="46">
        <f t="shared" si="0"/>
        <v>0.15032000000064727</v>
      </c>
      <c r="D10" s="47">
        <f t="shared" si="1"/>
        <v>1803.8400000077672</v>
      </c>
      <c r="E10" s="187">
        <v>6.5</v>
      </c>
      <c r="F10" s="188" t="s">
        <v>22</v>
      </c>
      <c r="G10" s="320">
        <v>7225.2280000000001</v>
      </c>
      <c r="H10" s="48">
        <f t="shared" si="2"/>
        <v>3.8999999999759893E-2</v>
      </c>
      <c r="I10" s="50">
        <f t="shared" si="3"/>
        <v>467.99999999711872</v>
      </c>
      <c r="J10" s="320">
        <v>17618.357</v>
      </c>
      <c r="K10" s="48">
        <f t="shared" si="4"/>
        <v>0.13599999999860302</v>
      </c>
      <c r="L10" s="190">
        <f t="shared" si="5"/>
        <v>1631.9999999832362</v>
      </c>
      <c r="M10" s="187">
        <v>6.5</v>
      </c>
      <c r="N10" s="50" t="s">
        <v>23</v>
      </c>
      <c r="O10" s="320">
        <v>6126.9170000000004</v>
      </c>
      <c r="P10" s="48">
        <f t="shared" si="6"/>
        <v>6.400000000030559E-2</v>
      </c>
      <c r="Q10" s="50">
        <f t="shared" si="7"/>
        <v>768.00000000366708</v>
      </c>
      <c r="R10" s="320">
        <v>24692.111000000001</v>
      </c>
      <c r="S10" s="48">
        <f t="shared" si="8"/>
        <v>0.31600000000253203</v>
      </c>
      <c r="T10" s="49">
        <f t="shared" si="9"/>
        <v>6.3200000000506407</v>
      </c>
      <c r="U10" s="321">
        <v>2350.9312399999999</v>
      </c>
      <c r="V10" s="48">
        <f t="shared" si="10"/>
        <v>1.8000000000029104E-2</v>
      </c>
      <c r="W10" s="49">
        <f t="shared" si="11"/>
        <v>0.36000000000058208</v>
      </c>
      <c r="X10" s="296">
        <v>4107.2209999999995</v>
      </c>
      <c r="Y10" s="48">
        <f t="shared" si="12"/>
        <v>0</v>
      </c>
      <c r="Z10" s="50">
        <f t="shared" si="13"/>
        <v>0</v>
      </c>
      <c r="AA10" s="320">
        <v>2545.2040000000002</v>
      </c>
      <c r="AB10" s="48">
        <f t="shared" si="14"/>
        <v>0</v>
      </c>
      <c r="AC10" s="50">
        <f t="shared" si="15"/>
        <v>0</v>
      </c>
      <c r="AD10" s="321">
        <v>73.099000000000004</v>
      </c>
      <c r="AE10" s="51">
        <f t="shared" si="16"/>
        <v>0</v>
      </c>
      <c r="AF10" s="50">
        <f t="shared" si="17"/>
        <v>0</v>
      </c>
      <c r="AG10" s="189">
        <v>241.29300000000001</v>
      </c>
      <c r="AH10" s="51">
        <f t="shared" si="18"/>
        <v>0</v>
      </c>
      <c r="AI10" s="50">
        <f t="shared" si="19"/>
        <v>0</v>
      </c>
      <c r="AJ10" s="322">
        <v>837.26895999999999</v>
      </c>
      <c r="AK10" s="48">
        <f t="shared" si="20"/>
        <v>7.6000000000249202E-3</v>
      </c>
      <c r="AL10" s="50">
        <f t="shared" si="21"/>
        <v>18.240000000059808</v>
      </c>
      <c r="AM10" s="189">
        <v>696.32500000000005</v>
      </c>
      <c r="AN10" s="48">
        <f t="shared" si="22"/>
        <v>4.0000000000190994E-3</v>
      </c>
      <c r="AO10" s="50">
        <f t="shared" si="23"/>
        <v>9.6000000000458385</v>
      </c>
      <c r="AP10" s="191">
        <f t="shared" si="25"/>
        <v>3424.2799999909948</v>
      </c>
      <c r="AQ10" s="191">
        <f t="shared" si="24"/>
        <v>1226.40000000074</v>
      </c>
      <c r="AR10" s="38"/>
    </row>
    <row r="11" spans="1:76" s="26" customFormat="1">
      <c r="A11" s="208">
        <v>7</v>
      </c>
      <c r="B11" s="306">
        <v>19746.586240000001</v>
      </c>
      <c r="C11" s="27">
        <f t="shared" si="0"/>
        <v>0.15248000000065076</v>
      </c>
      <c r="D11" s="28">
        <f t="shared" si="1"/>
        <v>1829.7600000078091</v>
      </c>
      <c r="E11" s="29">
        <v>6.5</v>
      </c>
      <c r="F11" s="30" t="s">
        <v>22</v>
      </c>
      <c r="G11" s="307">
        <v>7225.27</v>
      </c>
      <c r="H11" s="32">
        <f t="shared" si="2"/>
        <v>4.2000000000371074E-2</v>
      </c>
      <c r="I11" s="33">
        <f t="shared" si="3"/>
        <v>504.00000000445289</v>
      </c>
      <c r="J11" s="307">
        <v>17618.499</v>
      </c>
      <c r="K11" s="32">
        <f t="shared" si="4"/>
        <v>0.14199999999982538</v>
      </c>
      <c r="L11" s="34">
        <f t="shared" si="5"/>
        <v>1703.9999999979045</v>
      </c>
      <c r="M11" s="29">
        <v>6.5</v>
      </c>
      <c r="N11" s="33" t="s">
        <v>23</v>
      </c>
      <c r="O11" s="307">
        <v>6126.9830000000002</v>
      </c>
      <c r="P11" s="32">
        <f t="shared" si="6"/>
        <v>6.5999999999803549E-2</v>
      </c>
      <c r="Q11" s="33">
        <f t="shared" si="7"/>
        <v>791.99999999764259</v>
      </c>
      <c r="R11" s="307">
        <v>24692.440999999999</v>
      </c>
      <c r="S11" s="32">
        <f t="shared" si="8"/>
        <v>0.32999999999810825</v>
      </c>
      <c r="T11" s="35">
        <f t="shared" si="9"/>
        <v>6.599999999962165</v>
      </c>
      <c r="U11" s="308">
        <v>2350.9490000000001</v>
      </c>
      <c r="V11" s="32">
        <f t="shared" si="10"/>
        <v>1.7760000000180298E-2</v>
      </c>
      <c r="W11" s="35">
        <f t="shared" si="11"/>
        <v>0.35520000000360596</v>
      </c>
      <c r="X11" s="293">
        <v>4107.2209999999995</v>
      </c>
      <c r="Y11" s="32">
        <f t="shared" si="12"/>
        <v>0</v>
      </c>
      <c r="Z11" s="33">
        <f t="shared" si="13"/>
        <v>0</v>
      </c>
      <c r="AA11" s="307">
        <v>2545.2040000000002</v>
      </c>
      <c r="AB11" s="32">
        <f t="shared" si="14"/>
        <v>0</v>
      </c>
      <c r="AC11" s="33">
        <f t="shared" si="15"/>
        <v>0</v>
      </c>
      <c r="AD11" s="308">
        <v>73.099000000000004</v>
      </c>
      <c r="AE11" s="36">
        <f t="shared" si="16"/>
        <v>0</v>
      </c>
      <c r="AF11" s="33">
        <f t="shared" si="17"/>
        <v>0</v>
      </c>
      <c r="AG11" s="31">
        <v>241.29300000000001</v>
      </c>
      <c r="AH11" s="36">
        <f t="shared" si="18"/>
        <v>0</v>
      </c>
      <c r="AI11" s="33">
        <f t="shared" si="19"/>
        <v>0</v>
      </c>
      <c r="AJ11" s="310">
        <v>837.27632000000096</v>
      </c>
      <c r="AK11" s="32">
        <f t="shared" si="20"/>
        <v>7.3600000009719224E-3</v>
      </c>
      <c r="AL11" s="33">
        <f t="shared" si="21"/>
        <v>17.664000002332614</v>
      </c>
      <c r="AM11" s="31">
        <v>696.32899999999995</v>
      </c>
      <c r="AN11" s="32">
        <f t="shared" si="22"/>
        <v>3.9999999999054126E-3</v>
      </c>
      <c r="AO11" s="33">
        <f t="shared" si="23"/>
        <v>9.5999999997729901</v>
      </c>
      <c r="AP11" s="37">
        <f t="shared" si="25"/>
        <v>3523.0512000033468</v>
      </c>
      <c r="AQ11" s="37">
        <f t="shared" si="24"/>
        <v>1286.4000000023225</v>
      </c>
      <c r="AR11" s="38"/>
    </row>
    <row r="12" spans="1:76" s="26" customFormat="1">
      <c r="A12" s="208">
        <v>8</v>
      </c>
      <c r="B12" s="306">
        <v>19746.73704</v>
      </c>
      <c r="C12" s="27">
        <f t="shared" si="0"/>
        <v>0.15079999999943539</v>
      </c>
      <c r="D12" s="28">
        <f t="shared" si="1"/>
        <v>1809.5999999932246</v>
      </c>
      <c r="E12" s="29">
        <v>6.5</v>
      </c>
      <c r="F12" s="30" t="s">
        <v>22</v>
      </c>
      <c r="G12" s="307">
        <v>7225.3059999999996</v>
      </c>
      <c r="H12" s="32">
        <f t="shared" si="2"/>
        <v>3.5999999999148713E-2</v>
      </c>
      <c r="I12" s="33">
        <f t="shared" si="3"/>
        <v>431.99999998978456</v>
      </c>
      <c r="J12" s="307">
        <v>17618.63</v>
      </c>
      <c r="K12" s="32">
        <f t="shared" si="4"/>
        <v>0.13100000000122236</v>
      </c>
      <c r="L12" s="34">
        <f t="shared" si="5"/>
        <v>1572.0000000146683</v>
      </c>
      <c r="M12" s="29">
        <v>6.5</v>
      </c>
      <c r="N12" s="33" t="s">
        <v>23</v>
      </c>
      <c r="O12" s="307">
        <v>6127.0410000000002</v>
      </c>
      <c r="P12" s="32">
        <f t="shared" si="6"/>
        <v>5.7999999999992724E-2</v>
      </c>
      <c r="Q12" s="33">
        <f t="shared" si="7"/>
        <v>695.99999999991269</v>
      </c>
      <c r="R12" s="307">
        <v>24692.74</v>
      </c>
      <c r="S12" s="32">
        <f t="shared" si="8"/>
        <v>0.29900000000270666</v>
      </c>
      <c r="T12" s="35">
        <f t="shared" si="9"/>
        <v>5.9800000000541331</v>
      </c>
      <c r="U12" s="308">
        <v>2350.96668</v>
      </c>
      <c r="V12" s="32">
        <f t="shared" si="10"/>
        <v>1.7679999999927531E-2</v>
      </c>
      <c r="W12" s="35">
        <f t="shared" si="11"/>
        <v>0.35359999999855063</v>
      </c>
      <c r="X12" s="293">
        <v>4107.2209999999995</v>
      </c>
      <c r="Y12" s="32">
        <f t="shared" si="12"/>
        <v>0</v>
      </c>
      <c r="Z12" s="33">
        <f t="shared" si="13"/>
        <v>0</v>
      </c>
      <c r="AA12" s="307">
        <v>2545.2040000000002</v>
      </c>
      <c r="AB12" s="32">
        <f t="shared" si="14"/>
        <v>0</v>
      </c>
      <c r="AC12" s="33">
        <f t="shared" si="15"/>
        <v>0</v>
      </c>
      <c r="AD12" s="308">
        <v>73.099000000000004</v>
      </c>
      <c r="AE12" s="36">
        <f t="shared" si="16"/>
        <v>0</v>
      </c>
      <c r="AF12" s="33">
        <f t="shared" si="17"/>
        <v>0</v>
      </c>
      <c r="AG12" s="31">
        <v>241.29300000000001</v>
      </c>
      <c r="AH12" s="36">
        <f t="shared" si="18"/>
        <v>0</v>
      </c>
      <c r="AI12" s="33">
        <f t="shared" si="19"/>
        <v>0</v>
      </c>
      <c r="AJ12" s="310">
        <v>837.28384000000096</v>
      </c>
      <c r="AK12" s="32">
        <f t="shared" si="20"/>
        <v>7.5199999999995271E-3</v>
      </c>
      <c r="AL12" s="33">
        <f t="shared" si="21"/>
        <v>18.047999999998865</v>
      </c>
      <c r="AM12" s="31">
        <v>696.33399999999995</v>
      </c>
      <c r="AN12" s="32">
        <f t="shared" si="22"/>
        <v>4.9999999999954525E-3</v>
      </c>
      <c r="AO12" s="33">
        <f t="shared" si="23"/>
        <v>11.999999999989086</v>
      </c>
      <c r="AP12" s="37">
        <f t="shared" si="25"/>
        <v>3369.8856000079468</v>
      </c>
      <c r="AQ12" s="37">
        <f t="shared" si="24"/>
        <v>1115.9999999897082</v>
      </c>
      <c r="AR12" s="38"/>
    </row>
    <row r="13" spans="1:76" s="26" customFormat="1" ht="13.5" thickBot="1">
      <c r="A13" s="209">
        <v>9</v>
      </c>
      <c r="B13" s="311">
        <v>19746.889279999999</v>
      </c>
      <c r="C13" s="39">
        <f t="shared" si="0"/>
        <v>0.15223999999943771</v>
      </c>
      <c r="D13" s="40">
        <f t="shared" si="1"/>
        <v>1826.8799999932526</v>
      </c>
      <c r="E13" s="181">
        <v>6.5</v>
      </c>
      <c r="F13" s="182" t="s">
        <v>22</v>
      </c>
      <c r="G13" s="312">
        <v>7225.348</v>
      </c>
      <c r="H13" s="41">
        <f t="shared" si="2"/>
        <v>4.2000000000371074E-2</v>
      </c>
      <c r="I13" s="43">
        <f t="shared" si="3"/>
        <v>504.00000000445289</v>
      </c>
      <c r="J13" s="312">
        <v>17618.761999999999</v>
      </c>
      <c r="K13" s="41">
        <f t="shared" si="4"/>
        <v>0.13199999999778811</v>
      </c>
      <c r="L13" s="184">
        <f t="shared" si="5"/>
        <v>1583.9999999734573</v>
      </c>
      <c r="M13" s="181">
        <v>6.5</v>
      </c>
      <c r="N13" s="43" t="s">
        <v>23</v>
      </c>
      <c r="O13" s="312">
        <v>6127.098</v>
      </c>
      <c r="P13" s="41">
        <f t="shared" si="6"/>
        <v>5.6999999999788997E-2</v>
      </c>
      <c r="Q13" s="43">
        <f t="shared" si="7"/>
        <v>683.99999999746797</v>
      </c>
      <c r="R13" s="312">
        <v>24693.056</v>
      </c>
      <c r="S13" s="41">
        <f t="shared" si="8"/>
        <v>0.31599999999889405</v>
      </c>
      <c r="T13" s="42">
        <f t="shared" si="9"/>
        <v>6.3199999999778811</v>
      </c>
      <c r="U13" s="313">
        <v>2350.9843599999999</v>
      </c>
      <c r="V13" s="41">
        <f t="shared" si="10"/>
        <v>1.7679999999927531E-2</v>
      </c>
      <c r="W13" s="42">
        <f t="shared" si="11"/>
        <v>0.35359999999855063</v>
      </c>
      <c r="X13" s="294">
        <v>4107.2209999999995</v>
      </c>
      <c r="Y13" s="41">
        <f t="shared" si="12"/>
        <v>0</v>
      </c>
      <c r="Z13" s="43">
        <f t="shared" si="13"/>
        <v>0</v>
      </c>
      <c r="AA13" s="312">
        <v>2545.2040000000002</v>
      </c>
      <c r="AB13" s="41">
        <f t="shared" si="14"/>
        <v>0</v>
      </c>
      <c r="AC13" s="43">
        <f t="shared" si="15"/>
        <v>0</v>
      </c>
      <c r="AD13" s="313">
        <v>73.099000000000004</v>
      </c>
      <c r="AE13" s="44">
        <f t="shared" si="16"/>
        <v>0</v>
      </c>
      <c r="AF13" s="43">
        <f t="shared" si="17"/>
        <v>0</v>
      </c>
      <c r="AG13" s="183">
        <v>241.29300000000001</v>
      </c>
      <c r="AH13" s="44">
        <f t="shared" si="18"/>
        <v>0</v>
      </c>
      <c r="AI13" s="43">
        <f t="shared" si="19"/>
        <v>0</v>
      </c>
      <c r="AJ13" s="314">
        <v>837.291840000001</v>
      </c>
      <c r="AK13" s="41">
        <f t="shared" si="20"/>
        <v>8.0000000000381988E-3</v>
      </c>
      <c r="AL13" s="43">
        <f t="shared" si="21"/>
        <v>19.200000000091677</v>
      </c>
      <c r="AM13" s="183">
        <v>696.33699999999999</v>
      </c>
      <c r="AN13" s="41">
        <f t="shared" si="22"/>
        <v>3.0000000000427463E-3</v>
      </c>
      <c r="AO13" s="43">
        <f t="shared" si="23"/>
        <v>7.200000000102591</v>
      </c>
      <c r="AP13" s="185">
        <f t="shared" si="25"/>
        <v>3398.3535999665946</v>
      </c>
      <c r="AQ13" s="185">
        <f t="shared" si="24"/>
        <v>1180.8000000018183</v>
      </c>
      <c r="AR13" s="38"/>
    </row>
    <row r="14" spans="1:76" s="206" customFormat="1" ht="13.5" thickBot="1">
      <c r="A14" s="210">
        <v>10</v>
      </c>
      <c r="B14" s="315">
        <v>19747.0452</v>
      </c>
      <c r="C14" s="197">
        <f t="shared" si="0"/>
        <v>0.15592000000106054</v>
      </c>
      <c r="D14" s="199">
        <f t="shared" si="1"/>
        <v>1871.0400000127265</v>
      </c>
      <c r="E14" s="194">
        <v>6.5</v>
      </c>
      <c r="F14" s="198" t="s">
        <v>22</v>
      </c>
      <c r="G14" s="316">
        <v>7225.3760000000002</v>
      </c>
      <c r="H14" s="197">
        <f t="shared" si="2"/>
        <v>2.8000000000247383E-2</v>
      </c>
      <c r="I14" s="198">
        <f t="shared" si="3"/>
        <v>336.00000000296859</v>
      </c>
      <c r="J14" s="316">
        <v>17618.906999999999</v>
      </c>
      <c r="K14" s="197">
        <f t="shared" si="4"/>
        <v>0.14500000000043656</v>
      </c>
      <c r="L14" s="199">
        <f t="shared" si="5"/>
        <v>1740.0000000052387</v>
      </c>
      <c r="M14" s="302">
        <v>6.5</v>
      </c>
      <c r="N14" s="198" t="s">
        <v>23</v>
      </c>
      <c r="O14" s="316">
        <v>6127.1639999999998</v>
      </c>
      <c r="P14" s="197">
        <f t="shared" si="6"/>
        <v>6.5999999999803549E-2</v>
      </c>
      <c r="Q14" s="198">
        <f t="shared" si="7"/>
        <v>791.99999999764259</v>
      </c>
      <c r="R14" s="316">
        <v>24693.370999999999</v>
      </c>
      <c r="S14" s="197">
        <f t="shared" si="8"/>
        <v>0.31499999999869033</v>
      </c>
      <c r="T14" s="200">
        <f t="shared" si="9"/>
        <v>6.2999999999738066</v>
      </c>
      <c r="U14" s="317">
        <v>2351.0015600000002</v>
      </c>
      <c r="V14" s="197">
        <f t="shared" si="10"/>
        <v>1.720000000022992E-2</v>
      </c>
      <c r="W14" s="200">
        <f t="shared" si="11"/>
        <v>0.34400000000459841</v>
      </c>
      <c r="X14" s="295">
        <v>4107.2209999999995</v>
      </c>
      <c r="Y14" s="197">
        <f t="shared" si="12"/>
        <v>0</v>
      </c>
      <c r="Z14" s="198">
        <f t="shared" si="13"/>
        <v>0</v>
      </c>
      <c r="AA14" s="316">
        <v>2545.2040000000002</v>
      </c>
      <c r="AB14" s="197">
        <f t="shared" si="14"/>
        <v>0</v>
      </c>
      <c r="AC14" s="198">
        <f t="shared" si="15"/>
        <v>0</v>
      </c>
      <c r="AD14" s="317">
        <v>73.099000000000004</v>
      </c>
      <c r="AE14" s="197">
        <f t="shared" si="16"/>
        <v>0</v>
      </c>
      <c r="AF14" s="198">
        <f t="shared" si="17"/>
        <v>0</v>
      </c>
      <c r="AG14" s="196">
        <v>241.29300000000001</v>
      </c>
      <c r="AH14" s="197">
        <f t="shared" si="18"/>
        <v>0</v>
      </c>
      <c r="AI14" s="198">
        <f t="shared" si="19"/>
        <v>0</v>
      </c>
      <c r="AJ14" s="318">
        <v>837.29944000000103</v>
      </c>
      <c r="AK14" s="197">
        <f t="shared" si="20"/>
        <v>7.6000000000249202E-3</v>
      </c>
      <c r="AL14" s="198">
        <f t="shared" si="21"/>
        <v>18.240000000059808</v>
      </c>
      <c r="AM14" s="330">
        <v>696.34100000000001</v>
      </c>
      <c r="AN14" s="197">
        <f t="shared" si="22"/>
        <v>4.0000000000190994E-3</v>
      </c>
      <c r="AO14" s="198">
        <f t="shared" si="23"/>
        <v>9.6000000000458385</v>
      </c>
      <c r="AP14" s="202">
        <f t="shared" si="25"/>
        <v>3599.4440000178838</v>
      </c>
      <c r="AQ14" s="202">
        <f t="shared" si="24"/>
        <v>1118.4000000005653</v>
      </c>
      <c r="AR14" s="192"/>
    </row>
    <row r="15" spans="1:76" s="207" customFormat="1">
      <c r="A15" s="211">
        <v>11</v>
      </c>
      <c r="B15" s="319">
        <v>19747.21528</v>
      </c>
      <c r="C15" s="48">
        <f t="shared" si="0"/>
        <v>0.17007999999987078</v>
      </c>
      <c r="D15" s="190">
        <f t="shared" si="1"/>
        <v>2040.9599999984493</v>
      </c>
      <c r="E15" s="187">
        <v>6.5</v>
      </c>
      <c r="F15" s="50" t="s">
        <v>22</v>
      </c>
      <c r="G15" s="320">
        <v>7225.4189999999999</v>
      </c>
      <c r="H15" s="48">
        <f t="shared" si="2"/>
        <v>4.2999999999665306E-2</v>
      </c>
      <c r="I15" s="50">
        <f t="shared" si="3"/>
        <v>515.99999999598367</v>
      </c>
      <c r="J15" s="320">
        <v>17619.056</v>
      </c>
      <c r="K15" s="48">
        <f t="shared" si="4"/>
        <v>0.14900000000125146</v>
      </c>
      <c r="L15" s="190">
        <f t="shared" si="5"/>
        <v>1788.0000000150176</v>
      </c>
      <c r="M15" s="187">
        <v>6.5</v>
      </c>
      <c r="N15" s="50" t="s">
        <v>23</v>
      </c>
      <c r="O15" s="320">
        <v>6127.232</v>
      </c>
      <c r="P15" s="48">
        <f t="shared" si="6"/>
        <v>6.8000000000211003E-2</v>
      </c>
      <c r="Q15" s="50">
        <f t="shared" si="7"/>
        <v>816.00000000253203</v>
      </c>
      <c r="R15" s="320">
        <v>24693.674999999999</v>
      </c>
      <c r="S15" s="48">
        <f t="shared" si="8"/>
        <v>0.30400000000008731</v>
      </c>
      <c r="T15" s="49">
        <f t="shared" si="9"/>
        <v>6.0800000000017462</v>
      </c>
      <c r="U15" s="321">
        <v>2351.01908</v>
      </c>
      <c r="V15" s="48">
        <f t="shared" si="10"/>
        <v>1.7519999999876745E-2</v>
      </c>
      <c r="W15" s="49">
        <f t="shared" si="11"/>
        <v>0.35039999999753491</v>
      </c>
      <c r="X15" s="296">
        <v>4107.2209999999995</v>
      </c>
      <c r="Y15" s="48">
        <f t="shared" si="12"/>
        <v>0</v>
      </c>
      <c r="Z15" s="50">
        <f t="shared" si="13"/>
        <v>0</v>
      </c>
      <c r="AA15" s="320">
        <v>2545.2040000000002</v>
      </c>
      <c r="AB15" s="48">
        <f t="shared" si="14"/>
        <v>0</v>
      </c>
      <c r="AC15" s="50">
        <f t="shared" si="15"/>
        <v>0</v>
      </c>
      <c r="AD15" s="321">
        <v>73.099000000000004</v>
      </c>
      <c r="AE15" s="48">
        <f t="shared" si="16"/>
        <v>0</v>
      </c>
      <c r="AF15" s="50">
        <f t="shared" si="17"/>
        <v>0</v>
      </c>
      <c r="AG15" s="189">
        <v>241.29300000000001</v>
      </c>
      <c r="AH15" s="48">
        <f t="shared" si="18"/>
        <v>0</v>
      </c>
      <c r="AI15" s="50">
        <f t="shared" si="19"/>
        <v>0</v>
      </c>
      <c r="AJ15" s="322">
        <v>837.306880000001</v>
      </c>
      <c r="AK15" s="48">
        <f t="shared" si="20"/>
        <v>7.439999999974134E-3</v>
      </c>
      <c r="AL15" s="50">
        <f t="shared" si="21"/>
        <v>17.855999999937922</v>
      </c>
      <c r="AM15" s="189">
        <v>696.34500000000003</v>
      </c>
      <c r="AN15" s="48">
        <f t="shared" si="22"/>
        <v>4.0000000000190994E-3</v>
      </c>
      <c r="AO15" s="50">
        <f t="shared" si="23"/>
        <v>9.6000000000458385</v>
      </c>
      <c r="AP15" s="191">
        <f t="shared" si="25"/>
        <v>3817.5344000135283</v>
      </c>
      <c r="AQ15" s="191">
        <f t="shared" si="24"/>
        <v>1322.3999999984699</v>
      </c>
      <c r="AR15" s="46"/>
    </row>
    <row r="16" spans="1:76" s="26" customFormat="1">
      <c r="A16" s="211">
        <v>12</v>
      </c>
      <c r="B16" s="306">
        <v>19747.342400000001</v>
      </c>
      <c r="C16" s="46">
        <f t="shared" si="0"/>
        <v>0.12712000000101398</v>
      </c>
      <c r="D16" s="47">
        <f t="shared" si="1"/>
        <v>1525.4400000121677</v>
      </c>
      <c r="E16" s="187">
        <v>6.5</v>
      </c>
      <c r="F16" s="188" t="s">
        <v>22</v>
      </c>
      <c r="G16" s="307">
        <v>7225.4639999999999</v>
      </c>
      <c r="H16" s="48">
        <f t="shared" si="2"/>
        <v>4.500000000007276E-2</v>
      </c>
      <c r="I16" s="50">
        <f t="shared" si="3"/>
        <v>540.00000000087311</v>
      </c>
      <c r="J16" s="307">
        <v>17619.257000000001</v>
      </c>
      <c r="K16" s="48">
        <f t="shared" si="4"/>
        <v>0.20100000000093132</v>
      </c>
      <c r="L16" s="190">
        <f t="shared" si="5"/>
        <v>2412.0000000111759</v>
      </c>
      <c r="M16" s="29">
        <v>6.5</v>
      </c>
      <c r="N16" s="50" t="s">
        <v>23</v>
      </c>
      <c r="O16" s="307">
        <v>6127.308</v>
      </c>
      <c r="P16" s="48">
        <f t="shared" si="6"/>
        <v>7.6000000000021828E-2</v>
      </c>
      <c r="Q16" s="50">
        <f t="shared" si="7"/>
        <v>912.00000000026193</v>
      </c>
      <c r="R16" s="307">
        <v>24693.983</v>
      </c>
      <c r="S16" s="48">
        <f t="shared" si="8"/>
        <v>0.30800000000090222</v>
      </c>
      <c r="T16" s="49">
        <f t="shared" si="9"/>
        <v>6.1600000000180444</v>
      </c>
      <c r="U16" s="308">
        <v>2351.0365999999999</v>
      </c>
      <c r="V16" s="48">
        <f t="shared" si="10"/>
        <v>1.7519999999876745E-2</v>
      </c>
      <c r="W16" s="49">
        <f t="shared" si="11"/>
        <v>0.35039999999753491</v>
      </c>
      <c r="X16" s="293">
        <v>4107.2209999999995</v>
      </c>
      <c r="Y16" s="48">
        <f t="shared" si="12"/>
        <v>0</v>
      </c>
      <c r="Z16" s="50">
        <f t="shared" si="13"/>
        <v>0</v>
      </c>
      <c r="AA16" s="307">
        <v>2545.2040000000002</v>
      </c>
      <c r="AB16" s="48">
        <f t="shared" si="14"/>
        <v>0</v>
      </c>
      <c r="AC16" s="50">
        <f t="shared" si="15"/>
        <v>0</v>
      </c>
      <c r="AD16" s="308">
        <v>73.099000000000004</v>
      </c>
      <c r="AE16" s="51">
        <f t="shared" si="16"/>
        <v>0</v>
      </c>
      <c r="AF16" s="50">
        <f t="shared" si="17"/>
        <v>0</v>
      </c>
      <c r="AG16" s="189">
        <v>241.29300000000001</v>
      </c>
      <c r="AH16" s="51">
        <f t="shared" si="18"/>
        <v>0</v>
      </c>
      <c r="AI16" s="50">
        <f t="shared" si="19"/>
        <v>0</v>
      </c>
      <c r="AJ16" s="310">
        <v>837.31576000000098</v>
      </c>
      <c r="AK16" s="48">
        <f t="shared" si="20"/>
        <v>8.8799999999764623E-3</v>
      </c>
      <c r="AL16" s="50">
        <f t="shared" si="21"/>
        <v>21.311999999943509</v>
      </c>
      <c r="AM16" s="31">
        <v>696.35</v>
      </c>
      <c r="AN16" s="48">
        <f t="shared" si="22"/>
        <v>4.9999999999954525E-3</v>
      </c>
      <c r="AO16" s="50">
        <f t="shared" si="23"/>
        <v>11.999999999989086</v>
      </c>
      <c r="AP16" s="191">
        <f t="shared" si="25"/>
        <v>3922.6384000234157</v>
      </c>
      <c r="AQ16" s="191">
        <f t="shared" si="24"/>
        <v>1440.000000001146</v>
      </c>
      <c r="AR16" s="38"/>
    </row>
    <row r="17" spans="1:76" s="26" customFormat="1">
      <c r="A17" s="209">
        <v>13</v>
      </c>
      <c r="B17" s="306">
        <v>19747.48288</v>
      </c>
      <c r="C17" s="39">
        <f t="shared" si="0"/>
        <v>0.14047999999820604</v>
      </c>
      <c r="D17" s="40">
        <f t="shared" si="1"/>
        <v>1685.7599999784725</v>
      </c>
      <c r="E17" s="181">
        <v>6.5</v>
      </c>
      <c r="F17" s="182" t="s">
        <v>22</v>
      </c>
      <c r="G17" s="307">
        <v>7225.4930000000004</v>
      </c>
      <c r="H17" s="41">
        <f t="shared" si="2"/>
        <v>2.9000000000451109E-2</v>
      </c>
      <c r="I17" s="43">
        <f t="shared" si="3"/>
        <v>348.00000000541331</v>
      </c>
      <c r="J17" s="307">
        <v>17619.437000000002</v>
      </c>
      <c r="K17" s="41">
        <f t="shared" si="4"/>
        <v>0.18000000000029104</v>
      </c>
      <c r="L17" s="184">
        <f t="shared" si="5"/>
        <v>2160.0000000034925</v>
      </c>
      <c r="M17" s="29">
        <v>6.5</v>
      </c>
      <c r="N17" s="43" t="s">
        <v>23</v>
      </c>
      <c r="O17" s="307">
        <v>6127.3959999999997</v>
      </c>
      <c r="P17" s="41">
        <f t="shared" si="6"/>
        <v>8.7999999999738066E-2</v>
      </c>
      <c r="Q17" s="43">
        <f t="shared" si="7"/>
        <v>1055.9999999968568</v>
      </c>
      <c r="R17" s="307">
        <v>24694.305</v>
      </c>
      <c r="S17" s="41">
        <f t="shared" si="8"/>
        <v>0.32200000000011642</v>
      </c>
      <c r="T17" s="42">
        <f t="shared" si="9"/>
        <v>6.4400000000023283</v>
      </c>
      <c r="U17" s="308">
        <v>2351.0533999999998</v>
      </c>
      <c r="V17" s="41">
        <f t="shared" si="10"/>
        <v>1.6799999999875581E-2</v>
      </c>
      <c r="W17" s="42">
        <f t="shared" si="11"/>
        <v>0.33599999999751162</v>
      </c>
      <c r="X17" s="293">
        <v>4107.2209999999995</v>
      </c>
      <c r="Y17" s="41">
        <f t="shared" si="12"/>
        <v>0</v>
      </c>
      <c r="Z17" s="43">
        <f t="shared" si="13"/>
        <v>0</v>
      </c>
      <c r="AA17" s="307">
        <v>2545.2040000000002</v>
      </c>
      <c r="AB17" s="41">
        <f t="shared" si="14"/>
        <v>0</v>
      </c>
      <c r="AC17" s="43">
        <f t="shared" si="15"/>
        <v>0</v>
      </c>
      <c r="AD17" s="308">
        <v>73.099000000000004</v>
      </c>
      <c r="AE17" s="44">
        <f t="shared" si="16"/>
        <v>0</v>
      </c>
      <c r="AF17" s="43">
        <f t="shared" si="17"/>
        <v>0</v>
      </c>
      <c r="AG17" s="183">
        <v>241.29300000000001</v>
      </c>
      <c r="AH17" s="44">
        <f t="shared" si="18"/>
        <v>0</v>
      </c>
      <c r="AI17" s="43">
        <f t="shared" si="19"/>
        <v>0</v>
      </c>
      <c r="AJ17" s="310">
        <v>837.32440000000099</v>
      </c>
      <c r="AK17" s="41">
        <f t="shared" si="20"/>
        <v>8.6400000000139698E-3</v>
      </c>
      <c r="AL17" s="43">
        <f t="shared" si="21"/>
        <v>20.736000000033528</v>
      </c>
      <c r="AM17" s="31">
        <v>696.35400000000004</v>
      </c>
      <c r="AN17" s="41">
        <f t="shared" si="22"/>
        <v>4.0000000000190994E-3</v>
      </c>
      <c r="AO17" s="43">
        <f t="shared" si="23"/>
        <v>9.6000000000458385</v>
      </c>
      <c r="AP17" s="185">
        <f t="shared" si="25"/>
        <v>3831.7999999819313</v>
      </c>
      <c r="AQ17" s="185">
        <f t="shared" si="24"/>
        <v>1394.4000000022243</v>
      </c>
      <c r="AR17" s="38"/>
    </row>
    <row r="18" spans="1:76" s="45" customFormat="1">
      <c r="A18" s="208">
        <v>14</v>
      </c>
      <c r="B18" s="306">
        <v>19747.623439999999</v>
      </c>
      <c r="C18" s="32">
        <f t="shared" si="0"/>
        <v>0.14055999999982305</v>
      </c>
      <c r="D18" s="34">
        <f t="shared" si="1"/>
        <v>1686.7199999978766</v>
      </c>
      <c r="E18" s="29">
        <v>6.5</v>
      </c>
      <c r="F18" s="33" t="s">
        <v>22</v>
      </c>
      <c r="G18" s="307">
        <v>7225.5209999999997</v>
      </c>
      <c r="H18" s="32">
        <f t="shared" si="2"/>
        <v>2.7999999999337888E-2</v>
      </c>
      <c r="I18" s="33">
        <f t="shared" si="3"/>
        <v>335.99999999205465</v>
      </c>
      <c r="J18" s="307">
        <v>17619.606</v>
      </c>
      <c r="K18" s="32">
        <f t="shared" si="4"/>
        <v>0.16899999999805004</v>
      </c>
      <c r="L18" s="34">
        <f t="shared" si="5"/>
        <v>2027.9999999766005</v>
      </c>
      <c r="M18" s="29">
        <v>6.5</v>
      </c>
      <c r="N18" s="33" t="s">
        <v>23</v>
      </c>
      <c r="O18" s="307">
        <v>6127.4740000000002</v>
      </c>
      <c r="P18" s="32">
        <f t="shared" si="6"/>
        <v>7.8000000000429281E-2</v>
      </c>
      <c r="Q18" s="33">
        <f t="shared" si="7"/>
        <v>936.00000000515138</v>
      </c>
      <c r="R18" s="307">
        <v>24694.620999999999</v>
      </c>
      <c r="S18" s="32">
        <f t="shared" si="8"/>
        <v>0.31599999999889405</v>
      </c>
      <c r="T18" s="35">
        <f t="shared" si="9"/>
        <v>6.3199999999778811</v>
      </c>
      <c r="U18" s="308">
        <v>2351.07116</v>
      </c>
      <c r="V18" s="32">
        <f t="shared" si="10"/>
        <v>1.7760000000180298E-2</v>
      </c>
      <c r="W18" s="35">
        <f t="shared" si="11"/>
        <v>0.35520000000360596</v>
      </c>
      <c r="X18" s="293">
        <v>4107.2209999999995</v>
      </c>
      <c r="Y18" s="32">
        <f t="shared" si="12"/>
        <v>0</v>
      </c>
      <c r="Z18" s="33">
        <f t="shared" si="13"/>
        <v>0</v>
      </c>
      <c r="AA18" s="307">
        <v>2545.2040000000002</v>
      </c>
      <c r="AB18" s="32">
        <f t="shared" si="14"/>
        <v>0</v>
      </c>
      <c r="AC18" s="33">
        <f t="shared" si="15"/>
        <v>0</v>
      </c>
      <c r="AD18" s="308">
        <v>73.099000000000004</v>
      </c>
      <c r="AE18" s="32">
        <f t="shared" si="16"/>
        <v>0</v>
      </c>
      <c r="AF18" s="33">
        <f t="shared" si="17"/>
        <v>0</v>
      </c>
      <c r="AG18" s="31">
        <v>241.29300000000001</v>
      </c>
      <c r="AH18" s="32">
        <f t="shared" si="18"/>
        <v>0</v>
      </c>
      <c r="AI18" s="33">
        <f t="shared" si="19"/>
        <v>0</v>
      </c>
      <c r="AJ18" s="310">
        <v>837.33296000000098</v>
      </c>
      <c r="AK18" s="32">
        <f t="shared" si="20"/>
        <v>8.5599999999885767E-3</v>
      </c>
      <c r="AL18" s="33">
        <f t="shared" si="21"/>
        <v>20.543999999972584</v>
      </c>
      <c r="AM18" s="31">
        <v>696.35799999999995</v>
      </c>
      <c r="AN18" s="32">
        <f t="shared" si="22"/>
        <v>3.9999999999054126E-3</v>
      </c>
      <c r="AO18" s="33">
        <f t="shared" si="23"/>
        <v>9.5999999997729901</v>
      </c>
      <c r="AP18" s="37">
        <f t="shared" si="25"/>
        <v>3700.851199974486</v>
      </c>
      <c r="AQ18" s="37">
        <f t="shared" si="24"/>
        <v>1262.399999997433</v>
      </c>
      <c r="AR18" s="27"/>
    </row>
    <row r="19" spans="1:76" s="26" customFormat="1">
      <c r="A19" s="211">
        <v>15</v>
      </c>
      <c r="B19" s="306">
        <v>19747.764800000001</v>
      </c>
      <c r="C19" s="46">
        <f t="shared" si="0"/>
        <v>0.14136000000144122</v>
      </c>
      <c r="D19" s="47">
        <f t="shared" si="1"/>
        <v>1696.3200000172947</v>
      </c>
      <c r="E19" s="187">
        <v>6.5</v>
      </c>
      <c r="F19" s="188" t="s">
        <v>22</v>
      </c>
      <c r="G19" s="307">
        <v>7225.5479999999998</v>
      </c>
      <c r="H19" s="48">
        <f t="shared" si="2"/>
        <v>2.7000000000043656E-2</v>
      </c>
      <c r="I19" s="50">
        <f t="shared" si="3"/>
        <v>324.00000000052387</v>
      </c>
      <c r="J19" s="307">
        <v>17619.757000000001</v>
      </c>
      <c r="K19" s="48">
        <f t="shared" si="4"/>
        <v>0.15100000000165892</v>
      </c>
      <c r="L19" s="190">
        <f t="shared" si="5"/>
        <v>1812.000000019907</v>
      </c>
      <c r="M19" s="29">
        <v>6.5</v>
      </c>
      <c r="N19" s="50" t="s">
        <v>23</v>
      </c>
      <c r="O19" s="307">
        <v>6127.5439999999999</v>
      </c>
      <c r="P19" s="48">
        <f t="shared" si="6"/>
        <v>6.9999999999708962E-2</v>
      </c>
      <c r="Q19" s="50">
        <f t="shared" si="7"/>
        <v>839.99999999650754</v>
      </c>
      <c r="R19" s="307">
        <v>24694.906999999999</v>
      </c>
      <c r="S19" s="48">
        <f t="shared" si="8"/>
        <v>0.28600000000005821</v>
      </c>
      <c r="T19" s="49">
        <f t="shared" si="9"/>
        <v>5.7200000000011642</v>
      </c>
      <c r="U19" s="308">
        <v>2351.0885199999998</v>
      </c>
      <c r="V19" s="48">
        <v>0</v>
      </c>
      <c r="W19" s="49">
        <f t="shared" si="11"/>
        <v>0</v>
      </c>
      <c r="X19" s="293">
        <v>4107.2209999999995</v>
      </c>
      <c r="Y19" s="48">
        <f t="shared" si="12"/>
        <v>0</v>
      </c>
      <c r="Z19" s="50">
        <f t="shared" si="13"/>
        <v>0</v>
      </c>
      <c r="AA19" s="307">
        <v>2545.2040000000002</v>
      </c>
      <c r="AB19" s="48">
        <v>0</v>
      </c>
      <c r="AC19" s="50">
        <f t="shared" si="15"/>
        <v>0</v>
      </c>
      <c r="AD19" s="308">
        <v>73.099000000000004</v>
      </c>
      <c r="AE19" s="51">
        <f t="shared" si="16"/>
        <v>0</v>
      </c>
      <c r="AF19" s="50">
        <f t="shared" si="17"/>
        <v>0</v>
      </c>
      <c r="AG19" s="189">
        <v>241.29300000000001</v>
      </c>
      <c r="AH19" s="51">
        <f t="shared" si="18"/>
        <v>0</v>
      </c>
      <c r="AI19" s="50">
        <f t="shared" si="19"/>
        <v>0</v>
      </c>
      <c r="AJ19" s="310">
        <v>837.34152000000097</v>
      </c>
      <c r="AK19" s="48">
        <f t="shared" si="20"/>
        <v>8.5599999999885767E-3</v>
      </c>
      <c r="AL19" s="50">
        <f t="shared" si="21"/>
        <v>20.543999999972584</v>
      </c>
      <c r="AM19" s="31">
        <v>696.36199999999997</v>
      </c>
      <c r="AN19" s="48">
        <f t="shared" si="22"/>
        <v>4.0000000000190994E-3</v>
      </c>
      <c r="AO19" s="50">
        <f t="shared" si="23"/>
        <v>9.6000000000458385</v>
      </c>
      <c r="AP19" s="191">
        <f t="shared" si="25"/>
        <v>3493.4960000372303</v>
      </c>
      <c r="AQ19" s="191">
        <f t="shared" si="24"/>
        <v>1154.3999999969856</v>
      </c>
      <c r="AR19" s="38"/>
    </row>
    <row r="20" spans="1:76" s="26" customFormat="1">
      <c r="A20" s="208">
        <v>16</v>
      </c>
      <c r="B20" s="306">
        <v>19747.914959999998</v>
      </c>
      <c r="C20" s="27">
        <f t="shared" si="0"/>
        <v>0.15015999999741325</v>
      </c>
      <c r="D20" s="28">
        <f t="shared" si="1"/>
        <v>1801.919999968959</v>
      </c>
      <c r="E20" s="29">
        <v>6.5</v>
      </c>
      <c r="F20" s="30" t="s">
        <v>22</v>
      </c>
      <c r="G20" s="307">
        <v>7225.585</v>
      </c>
      <c r="H20" s="32">
        <f t="shared" si="2"/>
        <v>3.7000000000261934E-2</v>
      </c>
      <c r="I20" s="33">
        <f t="shared" si="3"/>
        <v>444.00000000314321</v>
      </c>
      <c r="J20" s="307">
        <v>17619.914000000001</v>
      </c>
      <c r="K20" s="32">
        <f t="shared" si="4"/>
        <v>0.1569999999992433</v>
      </c>
      <c r="L20" s="34">
        <f t="shared" si="5"/>
        <v>1883.9999999909196</v>
      </c>
      <c r="M20" s="29">
        <v>6.5</v>
      </c>
      <c r="N20" s="33" t="s">
        <v>23</v>
      </c>
      <c r="O20" s="307">
        <v>6127.6109999999999</v>
      </c>
      <c r="P20" s="32">
        <f t="shared" si="6"/>
        <v>6.7000000000007276E-2</v>
      </c>
      <c r="Q20" s="33">
        <f t="shared" si="7"/>
        <v>804.00000000008731</v>
      </c>
      <c r="R20" s="307">
        <v>24695.215</v>
      </c>
      <c r="S20" s="32">
        <f t="shared" si="8"/>
        <v>0.30800000000090222</v>
      </c>
      <c r="T20" s="35">
        <f t="shared" si="9"/>
        <v>6.1600000000180444</v>
      </c>
      <c r="U20" s="308">
        <v>2351.107</v>
      </c>
      <c r="V20" s="32">
        <f t="shared" ref="V20:V28" si="26">U20-U19</f>
        <v>1.8480000000181462E-2</v>
      </c>
      <c r="W20" s="35">
        <f t="shared" si="11"/>
        <v>0.36960000000362925</v>
      </c>
      <c r="X20" s="293">
        <v>4107.2209999999995</v>
      </c>
      <c r="Y20" s="32">
        <f t="shared" si="12"/>
        <v>0</v>
      </c>
      <c r="Z20" s="33">
        <f t="shared" si="13"/>
        <v>0</v>
      </c>
      <c r="AA20" s="307">
        <v>2545.2040000000002</v>
      </c>
      <c r="AB20" s="32">
        <f t="shared" ref="AB20:AB28" si="27">AA20-AA19</f>
        <v>0</v>
      </c>
      <c r="AC20" s="33">
        <f t="shared" si="15"/>
        <v>0</v>
      </c>
      <c r="AD20" s="308">
        <v>73.099000000000004</v>
      </c>
      <c r="AE20" s="36">
        <f t="shared" si="16"/>
        <v>0</v>
      </c>
      <c r="AF20" s="33">
        <f t="shared" si="17"/>
        <v>0</v>
      </c>
      <c r="AG20" s="31">
        <v>241.29300000000001</v>
      </c>
      <c r="AH20" s="36">
        <f t="shared" si="18"/>
        <v>0</v>
      </c>
      <c r="AI20" s="33">
        <f t="shared" si="19"/>
        <v>0</v>
      </c>
      <c r="AJ20" s="310">
        <v>837.35055999999997</v>
      </c>
      <c r="AK20" s="32">
        <f t="shared" si="20"/>
        <v>9.0399999990040669E-3</v>
      </c>
      <c r="AL20" s="33">
        <f t="shared" si="21"/>
        <v>21.695999997609761</v>
      </c>
      <c r="AM20" s="31">
        <v>696.36599999999999</v>
      </c>
      <c r="AN20" s="32">
        <f t="shared" si="22"/>
        <v>4.0000000000190994E-3</v>
      </c>
      <c r="AO20" s="33">
        <f t="shared" si="23"/>
        <v>9.6000000000458385</v>
      </c>
      <c r="AP20" s="37">
        <f t="shared" si="25"/>
        <v>3670.7535999622905</v>
      </c>
      <c r="AQ20" s="37">
        <f t="shared" si="24"/>
        <v>1238.4000000031847</v>
      </c>
      <c r="AR20" s="38"/>
    </row>
    <row r="21" spans="1:76" s="26" customFormat="1">
      <c r="A21" s="208">
        <v>17</v>
      </c>
      <c r="B21" s="306">
        <v>19748.08656</v>
      </c>
      <c r="C21" s="27">
        <f t="shared" si="0"/>
        <v>0.17160000000149012</v>
      </c>
      <c r="D21" s="28">
        <f t="shared" si="1"/>
        <v>2059.2000000178814</v>
      </c>
      <c r="E21" s="29">
        <v>6.5</v>
      </c>
      <c r="F21" s="30" t="s">
        <v>22</v>
      </c>
      <c r="G21" s="307">
        <v>7225.6289999999999</v>
      </c>
      <c r="H21" s="32">
        <f t="shared" si="2"/>
        <v>4.3999999999869033E-2</v>
      </c>
      <c r="I21" s="33">
        <f t="shared" si="3"/>
        <v>527.99999999842839</v>
      </c>
      <c r="J21" s="307">
        <v>17620.037</v>
      </c>
      <c r="K21" s="32">
        <f t="shared" si="4"/>
        <v>0.12299999999959255</v>
      </c>
      <c r="L21" s="34">
        <f t="shared" si="5"/>
        <v>1475.9999999951106</v>
      </c>
      <c r="M21" s="29">
        <v>6.5</v>
      </c>
      <c r="N21" s="33" t="s">
        <v>23</v>
      </c>
      <c r="O21" s="307">
        <v>6127.6629999999996</v>
      </c>
      <c r="P21" s="32">
        <f t="shared" si="6"/>
        <v>5.1999999999679858E-2</v>
      </c>
      <c r="Q21" s="33">
        <f t="shared" si="7"/>
        <v>623.99999999615829</v>
      </c>
      <c r="R21" s="307">
        <v>24695.491999999998</v>
      </c>
      <c r="S21" s="32">
        <f t="shared" si="8"/>
        <v>0.27699999999822467</v>
      </c>
      <c r="T21" s="35">
        <f t="shared" si="9"/>
        <v>5.5399999999644933</v>
      </c>
      <c r="U21" s="308">
        <v>2351.125</v>
      </c>
      <c r="V21" s="32">
        <f t="shared" si="26"/>
        <v>1.8000000000029104E-2</v>
      </c>
      <c r="W21" s="35">
        <f t="shared" si="11"/>
        <v>0.36000000000058208</v>
      </c>
      <c r="X21" s="293">
        <v>4107.2209999999995</v>
      </c>
      <c r="Y21" s="32">
        <f t="shared" si="12"/>
        <v>0</v>
      </c>
      <c r="Z21" s="33">
        <f t="shared" si="13"/>
        <v>0</v>
      </c>
      <c r="AA21" s="307">
        <v>2545.2040000000002</v>
      </c>
      <c r="AB21" s="32">
        <f t="shared" si="27"/>
        <v>0</v>
      </c>
      <c r="AC21" s="33">
        <f t="shared" si="15"/>
        <v>0</v>
      </c>
      <c r="AD21" s="308">
        <v>73.099000000000004</v>
      </c>
      <c r="AE21" s="36">
        <f t="shared" si="16"/>
        <v>0</v>
      </c>
      <c r="AF21" s="33">
        <f t="shared" si="17"/>
        <v>0</v>
      </c>
      <c r="AG21" s="31">
        <v>241.29300000000001</v>
      </c>
      <c r="AH21" s="36">
        <f t="shared" si="18"/>
        <v>0</v>
      </c>
      <c r="AI21" s="33">
        <f t="shared" si="19"/>
        <v>0</v>
      </c>
      <c r="AJ21" s="310">
        <v>837.35936000000004</v>
      </c>
      <c r="AK21" s="32">
        <f t="shared" si="20"/>
        <v>8.800000000064756E-3</v>
      </c>
      <c r="AL21" s="33">
        <f t="shared" si="21"/>
        <v>21.120000000155414</v>
      </c>
      <c r="AM21" s="31">
        <v>696.37</v>
      </c>
      <c r="AN21" s="32">
        <f t="shared" si="22"/>
        <v>4.0000000000190994E-3</v>
      </c>
      <c r="AO21" s="33">
        <f t="shared" si="23"/>
        <v>9.6000000000458385</v>
      </c>
      <c r="AP21" s="37">
        <f t="shared" si="25"/>
        <v>3519.9800000128016</v>
      </c>
      <c r="AQ21" s="37">
        <f t="shared" si="24"/>
        <v>1142.3999999945408</v>
      </c>
      <c r="AR21" s="38"/>
    </row>
    <row r="22" spans="1:76" s="26" customFormat="1" ht="13.5" thickBot="1">
      <c r="A22" s="209">
        <v>18</v>
      </c>
      <c r="B22" s="311">
        <v>19748.265439999999</v>
      </c>
      <c r="C22" s="39">
        <f t="shared" si="0"/>
        <v>0.17887999999948079</v>
      </c>
      <c r="D22" s="40">
        <f t="shared" si="1"/>
        <v>2146.5599999937695</v>
      </c>
      <c r="E22" s="181">
        <v>6.5</v>
      </c>
      <c r="F22" s="182" t="s">
        <v>22</v>
      </c>
      <c r="G22" s="312">
        <v>7225.6859999999997</v>
      </c>
      <c r="H22" s="41">
        <f t="shared" si="2"/>
        <v>5.6999999999788997E-2</v>
      </c>
      <c r="I22" s="43">
        <f t="shared" si="3"/>
        <v>683.99999999746797</v>
      </c>
      <c r="J22" s="312">
        <v>17620.189999999999</v>
      </c>
      <c r="K22" s="41">
        <f t="shared" si="4"/>
        <v>0.15299999999842839</v>
      </c>
      <c r="L22" s="184">
        <f t="shared" si="5"/>
        <v>1835.9999999811407</v>
      </c>
      <c r="M22" s="181">
        <v>6.5</v>
      </c>
      <c r="N22" s="43" t="s">
        <v>23</v>
      </c>
      <c r="O22" s="312">
        <v>6127.73</v>
      </c>
      <c r="P22" s="41">
        <f t="shared" si="6"/>
        <v>6.7000000000007276E-2</v>
      </c>
      <c r="Q22" s="43">
        <f t="shared" si="7"/>
        <v>804.00000000008731</v>
      </c>
      <c r="R22" s="312">
        <v>24695.831999999999</v>
      </c>
      <c r="S22" s="41">
        <f t="shared" si="8"/>
        <v>0.34000000000014552</v>
      </c>
      <c r="T22" s="42">
        <f t="shared" si="9"/>
        <v>6.8000000000029104</v>
      </c>
      <c r="U22" s="313">
        <v>2351.1430799999998</v>
      </c>
      <c r="V22" s="41">
        <f t="shared" si="26"/>
        <v>1.8079999999827123E-2</v>
      </c>
      <c r="W22" s="42">
        <f t="shared" si="11"/>
        <v>0.36159999999654246</v>
      </c>
      <c r="X22" s="294">
        <v>4107.2209999999995</v>
      </c>
      <c r="Y22" s="41">
        <f t="shared" si="12"/>
        <v>0</v>
      </c>
      <c r="Z22" s="43">
        <f t="shared" si="13"/>
        <v>0</v>
      </c>
      <c r="AA22" s="312">
        <v>2545.2040000000002</v>
      </c>
      <c r="AB22" s="41">
        <f t="shared" si="27"/>
        <v>0</v>
      </c>
      <c r="AC22" s="43">
        <f t="shared" si="15"/>
        <v>0</v>
      </c>
      <c r="AD22" s="313">
        <v>73.099000000000004</v>
      </c>
      <c r="AE22" s="44">
        <f t="shared" si="16"/>
        <v>0</v>
      </c>
      <c r="AF22" s="43">
        <f t="shared" si="17"/>
        <v>0</v>
      </c>
      <c r="AG22" s="183">
        <v>241.29300000000001</v>
      </c>
      <c r="AH22" s="44">
        <f t="shared" si="18"/>
        <v>0</v>
      </c>
      <c r="AI22" s="43">
        <f t="shared" si="19"/>
        <v>0</v>
      </c>
      <c r="AJ22" s="314">
        <v>837.36824000000001</v>
      </c>
      <c r="AK22" s="41">
        <f t="shared" si="20"/>
        <v>8.8799999999764623E-3</v>
      </c>
      <c r="AL22" s="43">
        <f t="shared" si="21"/>
        <v>21.311999999943509</v>
      </c>
      <c r="AM22" s="183">
        <v>696.37400000000002</v>
      </c>
      <c r="AN22" s="41">
        <f t="shared" si="22"/>
        <v>4.0000000000190994E-3</v>
      </c>
      <c r="AO22" s="43">
        <f t="shared" si="23"/>
        <v>9.6000000000458385</v>
      </c>
      <c r="AP22" s="185">
        <f t="shared" si="25"/>
        <v>3968.4095999749661</v>
      </c>
      <c r="AQ22" s="185">
        <f t="shared" si="24"/>
        <v>1478.3999999975094</v>
      </c>
      <c r="AR22" s="38"/>
    </row>
    <row r="23" spans="1:76" s="206" customFormat="1" ht="13.5" thickBot="1">
      <c r="A23" s="210">
        <v>19</v>
      </c>
      <c r="B23" s="315">
        <v>19748.442319999998</v>
      </c>
      <c r="C23" s="197">
        <f t="shared" si="0"/>
        <v>0.17687999999907333</v>
      </c>
      <c r="D23" s="205">
        <f t="shared" si="1"/>
        <v>2122.55999998888</v>
      </c>
      <c r="E23" s="194">
        <v>6.5</v>
      </c>
      <c r="F23" s="195" t="s">
        <v>22</v>
      </c>
      <c r="G23" s="316">
        <v>7225.7420000000002</v>
      </c>
      <c r="H23" s="197">
        <f t="shared" si="2"/>
        <v>5.6000000000494765E-2</v>
      </c>
      <c r="I23" s="198">
        <f t="shared" si="3"/>
        <v>672.00000000593718</v>
      </c>
      <c r="J23" s="316">
        <v>17620.345000000001</v>
      </c>
      <c r="K23" s="197">
        <f t="shared" si="4"/>
        <v>0.15500000000247383</v>
      </c>
      <c r="L23" s="199">
        <f t="shared" si="5"/>
        <v>1860.0000000296859</v>
      </c>
      <c r="M23" s="302">
        <v>6.5</v>
      </c>
      <c r="N23" s="198" t="s">
        <v>23</v>
      </c>
      <c r="O23" s="316">
        <v>6127.7969999999996</v>
      </c>
      <c r="P23" s="197">
        <f t="shared" si="6"/>
        <v>6.7000000000007276E-2</v>
      </c>
      <c r="Q23" s="198">
        <f t="shared" si="7"/>
        <v>804.00000000008731</v>
      </c>
      <c r="R23" s="316">
        <v>24696.174999999999</v>
      </c>
      <c r="S23" s="197">
        <f t="shared" si="8"/>
        <v>0.3430000000007567</v>
      </c>
      <c r="T23" s="200">
        <f t="shared" si="9"/>
        <v>6.860000000015134</v>
      </c>
      <c r="U23" s="317">
        <v>2351.1610000000001</v>
      </c>
      <c r="V23" s="197">
        <f t="shared" si="26"/>
        <v>1.7920000000231084E-2</v>
      </c>
      <c r="W23" s="200">
        <f t="shared" si="11"/>
        <v>0.35840000000462169</v>
      </c>
      <c r="X23" s="295">
        <v>4107.2209999999995</v>
      </c>
      <c r="Y23" s="197">
        <f t="shared" si="12"/>
        <v>0</v>
      </c>
      <c r="Z23" s="198">
        <f t="shared" si="13"/>
        <v>0</v>
      </c>
      <c r="AA23" s="316">
        <v>2545.2040000000002</v>
      </c>
      <c r="AB23" s="197">
        <f t="shared" si="27"/>
        <v>0</v>
      </c>
      <c r="AC23" s="198">
        <f t="shared" si="15"/>
        <v>0</v>
      </c>
      <c r="AD23" s="317">
        <v>73.099000000000004</v>
      </c>
      <c r="AE23" s="197">
        <f t="shared" si="16"/>
        <v>0</v>
      </c>
      <c r="AF23" s="198">
        <f t="shared" si="17"/>
        <v>0</v>
      </c>
      <c r="AG23" s="196">
        <v>241.29300000000001</v>
      </c>
      <c r="AH23" s="197">
        <f t="shared" si="18"/>
        <v>0</v>
      </c>
      <c r="AI23" s="198">
        <f t="shared" si="19"/>
        <v>0</v>
      </c>
      <c r="AJ23" s="318">
        <v>837.37584000000004</v>
      </c>
      <c r="AK23" s="197">
        <f t="shared" si="20"/>
        <v>7.6000000000249202E-3</v>
      </c>
      <c r="AL23" s="198">
        <f t="shared" si="21"/>
        <v>18.240000000059808</v>
      </c>
      <c r="AM23" s="330">
        <v>696.37900000000002</v>
      </c>
      <c r="AN23" s="197">
        <f t="shared" si="22"/>
        <v>4.9999999999954525E-3</v>
      </c>
      <c r="AO23" s="198">
        <f t="shared" si="23"/>
        <v>11.999999999989086</v>
      </c>
      <c r="AP23" s="202">
        <f t="shared" si="25"/>
        <v>3971.5384000185259</v>
      </c>
      <c r="AQ23" s="202">
        <f t="shared" si="24"/>
        <v>1464.0000000060354</v>
      </c>
      <c r="AR23" s="192"/>
    </row>
    <row r="24" spans="1:76" s="26" customFormat="1">
      <c r="A24" s="211">
        <v>20</v>
      </c>
      <c r="B24" s="319">
        <v>19748.61304</v>
      </c>
      <c r="C24" s="46">
        <f t="shared" si="0"/>
        <v>0.17072000000189291</v>
      </c>
      <c r="D24" s="47">
        <f t="shared" si="1"/>
        <v>2048.640000022715</v>
      </c>
      <c r="E24" s="187">
        <v>6.5</v>
      </c>
      <c r="F24" s="188" t="s">
        <v>22</v>
      </c>
      <c r="G24" s="320">
        <v>7225.799</v>
      </c>
      <c r="H24" s="48">
        <f t="shared" si="2"/>
        <v>5.6999999999788997E-2</v>
      </c>
      <c r="I24" s="50">
        <f t="shared" si="3"/>
        <v>683.99999999746797</v>
      </c>
      <c r="J24" s="320">
        <v>17620.504000000001</v>
      </c>
      <c r="K24" s="48">
        <f t="shared" si="4"/>
        <v>0.15899999999965075</v>
      </c>
      <c r="L24" s="190">
        <f t="shared" si="5"/>
        <v>1907.999999995809</v>
      </c>
      <c r="M24" s="187">
        <v>6.5</v>
      </c>
      <c r="N24" s="50" t="s">
        <v>23</v>
      </c>
      <c r="O24" s="320">
        <v>6127.8649999999998</v>
      </c>
      <c r="P24" s="48">
        <f t="shared" si="6"/>
        <v>6.8000000000211003E-2</v>
      </c>
      <c r="Q24" s="50">
        <f t="shared" si="7"/>
        <v>816.00000000253203</v>
      </c>
      <c r="R24" s="320">
        <v>24696.353999999999</v>
      </c>
      <c r="S24" s="48">
        <f t="shared" si="8"/>
        <v>0.17900000000008731</v>
      </c>
      <c r="T24" s="49">
        <f t="shared" si="9"/>
        <v>3.5800000000017462</v>
      </c>
      <c r="U24" s="321">
        <v>2351.1792399999999</v>
      </c>
      <c r="V24" s="48">
        <f t="shared" si="26"/>
        <v>1.8239999999877909E-2</v>
      </c>
      <c r="W24" s="49">
        <f t="shared" si="11"/>
        <v>0.36479999999755819</v>
      </c>
      <c r="X24" s="296">
        <v>4107.2209999999995</v>
      </c>
      <c r="Y24" s="48">
        <f t="shared" si="12"/>
        <v>0</v>
      </c>
      <c r="Z24" s="50">
        <f t="shared" si="13"/>
        <v>0</v>
      </c>
      <c r="AA24" s="320">
        <v>2545.2040000000002</v>
      </c>
      <c r="AB24" s="48">
        <f t="shared" si="27"/>
        <v>0</v>
      </c>
      <c r="AC24" s="50">
        <f t="shared" si="15"/>
        <v>0</v>
      </c>
      <c r="AD24" s="321">
        <v>73.099000000000004</v>
      </c>
      <c r="AE24" s="51">
        <f t="shared" si="16"/>
        <v>0</v>
      </c>
      <c r="AF24" s="50">
        <f t="shared" si="17"/>
        <v>0</v>
      </c>
      <c r="AG24" s="189">
        <v>241.29300000000001</v>
      </c>
      <c r="AH24" s="51">
        <f t="shared" si="18"/>
        <v>0</v>
      </c>
      <c r="AI24" s="50">
        <f t="shared" si="19"/>
        <v>0</v>
      </c>
      <c r="AJ24" s="322">
        <v>837.38328000000104</v>
      </c>
      <c r="AK24" s="48">
        <f t="shared" si="20"/>
        <v>7.4400000009973155E-3</v>
      </c>
      <c r="AL24" s="50">
        <f t="shared" si="21"/>
        <v>17.856000002393557</v>
      </c>
      <c r="AM24" s="189">
        <v>696.38400000000001</v>
      </c>
      <c r="AN24" s="48">
        <f t="shared" si="22"/>
        <v>4.9999999999954525E-3</v>
      </c>
      <c r="AO24" s="50">
        <f t="shared" si="23"/>
        <v>11.999999999989086</v>
      </c>
      <c r="AP24" s="191">
        <f t="shared" si="25"/>
        <v>3942.7288000161298</v>
      </c>
      <c r="AQ24" s="191">
        <f t="shared" si="24"/>
        <v>1488.0000000000109</v>
      </c>
      <c r="AR24" s="38"/>
    </row>
    <row r="25" spans="1:76" s="26" customFormat="1" ht="13.5" thickBot="1">
      <c r="A25" s="209">
        <v>21</v>
      </c>
      <c r="B25" s="311">
        <v>19748.784240000001</v>
      </c>
      <c r="C25" s="39">
        <f t="shared" si="0"/>
        <v>0.17120000000068103</v>
      </c>
      <c r="D25" s="40">
        <f t="shared" si="1"/>
        <v>2054.4000000081724</v>
      </c>
      <c r="E25" s="181">
        <v>6.5</v>
      </c>
      <c r="F25" s="182" t="s">
        <v>22</v>
      </c>
      <c r="G25" s="312">
        <v>7225.8559999999998</v>
      </c>
      <c r="H25" s="41">
        <f t="shared" si="2"/>
        <v>5.6999999999788997E-2</v>
      </c>
      <c r="I25" s="43">
        <f t="shared" si="3"/>
        <v>683.99999999746797</v>
      </c>
      <c r="J25" s="312">
        <v>17620.644</v>
      </c>
      <c r="K25" s="41">
        <f t="shared" si="4"/>
        <v>0.13999999999941792</v>
      </c>
      <c r="L25" s="184">
        <f t="shared" si="5"/>
        <v>1679.9999999930151</v>
      </c>
      <c r="M25" s="181">
        <v>6.5</v>
      </c>
      <c r="N25" s="43" t="s">
        <v>23</v>
      </c>
      <c r="O25" s="312">
        <v>6127.9260000000004</v>
      </c>
      <c r="P25" s="41">
        <f t="shared" si="6"/>
        <v>6.1000000000603904E-2</v>
      </c>
      <c r="Q25" s="43">
        <f t="shared" si="7"/>
        <v>732.00000000724685</v>
      </c>
      <c r="R25" s="312">
        <v>24696.722000000002</v>
      </c>
      <c r="S25" s="41">
        <f t="shared" si="8"/>
        <v>0.36800000000221189</v>
      </c>
      <c r="T25" s="42">
        <f t="shared" si="9"/>
        <v>7.3600000000442378</v>
      </c>
      <c r="U25" s="313">
        <v>2351.1974799999998</v>
      </c>
      <c r="V25" s="41">
        <f t="shared" si="26"/>
        <v>1.8239999999877909E-2</v>
      </c>
      <c r="W25" s="42">
        <f t="shared" si="11"/>
        <v>0.36479999999755819</v>
      </c>
      <c r="X25" s="294">
        <v>4107.2209999999995</v>
      </c>
      <c r="Y25" s="41">
        <f t="shared" si="12"/>
        <v>0</v>
      </c>
      <c r="Z25" s="43">
        <f t="shared" si="13"/>
        <v>0</v>
      </c>
      <c r="AA25" s="312">
        <v>2545.2040000000002</v>
      </c>
      <c r="AB25" s="41">
        <f t="shared" si="27"/>
        <v>0</v>
      </c>
      <c r="AC25" s="43">
        <f t="shared" si="15"/>
        <v>0</v>
      </c>
      <c r="AD25" s="313">
        <v>73.099000000000004</v>
      </c>
      <c r="AE25" s="44">
        <f t="shared" si="16"/>
        <v>0</v>
      </c>
      <c r="AF25" s="43">
        <f t="shared" si="17"/>
        <v>0</v>
      </c>
      <c r="AG25" s="183">
        <v>241.29300000000001</v>
      </c>
      <c r="AH25" s="44">
        <f t="shared" si="18"/>
        <v>0</v>
      </c>
      <c r="AI25" s="43">
        <f t="shared" si="19"/>
        <v>0</v>
      </c>
      <c r="AJ25" s="314">
        <v>837.39135999999996</v>
      </c>
      <c r="AK25" s="41">
        <f t="shared" si="20"/>
        <v>8.0799999989267235E-3</v>
      </c>
      <c r="AL25" s="43">
        <f t="shared" si="21"/>
        <v>19.391999997424136</v>
      </c>
      <c r="AM25" s="183">
        <v>696.38699999999994</v>
      </c>
      <c r="AN25" s="41">
        <f t="shared" si="22"/>
        <v>2.9999999999290594E-3</v>
      </c>
      <c r="AO25" s="43">
        <f t="shared" si="23"/>
        <v>7.1999999998297426</v>
      </c>
      <c r="AP25" s="185">
        <f t="shared" si="25"/>
        <v>3722.7328000038051</v>
      </c>
      <c r="AQ25" s="185">
        <f t="shared" si="24"/>
        <v>1408.8000000048851</v>
      </c>
      <c r="AR25" s="38"/>
    </row>
    <row r="26" spans="1:76" s="206" customFormat="1" ht="13.5" thickBot="1">
      <c r="A26" s="210">
        <v>22</v>
      </c>
      <c r="B26" s="315">
        <v>19748.960640000001</v>
      </c>
      <c r="C26" s="197">
        <f t="shared" si="0"/>
        <v>0.17640000000028522</v>
      </c>
      <c r="D26" s="205">
        <f t="shared" si="1"/>
        <v>2116.8000000034226</v>
      </c>
      <c r="E26" s="194">
        <v>6.5</v>
      </c>
      <c r="F26" s="195" t="s">
        <v>22</v>
      </c>
      <c r="G26" s="316">
        <v>7225.9120000000003</v>
      </c>
      <c r="H26" s="197">
        <f t="shared" si="2"/>
        <v>5.6000000000494765E-2</v>
      </c>
      <c r="I26" s="198">
        <f t="shared" si="3"/>
        <v>672.00000000593718</v>
      </c>
      <c r="J26" s="316">
        <v>17620.786</v>
      </c>
      <c r="K26" s="197">
        <f t="shared" si="4"/>
        <v>0.14199999999982538</v>
      </c>
      <c r="L26" s="199">
        <f t="shared" si="5"/>
        <v>1703.9999999979045</v>
      </c>
      <c r="M26" s="302">
        <v>6.5</v>
      </c>
      <c r="N26" s="198" t="s">
        <v>23</v>
      </c>
      <c r="O26" s="316">
        <v>6127.9870000000001</v>
      </c>
      <c r="P26" s="197">
        <f t="shared" si="6"/>
        <v>6.099999999969441E-2</v>
      </c>
      <c r="Q26" s="198">
        <f t="shared" si="7"/>
        <v>731.99999999633292</v>
      </c>
      <c r="R26" s="316">
        <v>24697.002</v>
      </c>
      <c r="S26" s="197">
        <f t="shared" si="8"/>
        <v>0.27999999999883585</v>
      </c>
      <c r="T26" s="200">
        <f t="shared" si="9"/>
        <v>5.5999999999767169</v>
      </c>
      <c r="U26" s="317">
        <v>2351.2157200000001</v>
      </c>
      <c r="V26" s="197">
        <f t="shared" si="26"/>
        <v>1.8240000000332657E-2</v>
      </c>
      <c r="W26" s="200">
        <f t="shared" si="11"/>
        <v>0.36480000000665314</v>
      </c>
      <c r="X26" s="295">
        <v>4107.2209999999995</v>
      </c>
      <c r="Y26" s="197">
        <f t="shared" si="12"/>
        <v>0</v>
      </c>
      <c r="Z26" s="198">
        <f t="shared" si="13"/>
        <v>0</v>
      </c>
      <c r="AA26" s="316">
        <v>2545.2040000000002</v>
      </c>
      <c r="AB26" s="197">
        <f t="shared" si="27"/>
        <v>0</v>
      </c>
      <c r="AC26" s="198">
        <f t="shared" si="15"/>
        <v>0</v>
      </c>
      <c r="AD26" s="317">
        <v>73.099000000000004</v>
      </c>
      <c r="AE26" s="197">
        <f t="shared" si="16"/>
        <v>0</v>
      </c>
      <c r="AF26" s="198">
        <f t="shared" si="17"/>
        <v>0</v>
      </c>
      <c r="AG26" s="196">
        <v>241.29300000000001</v>
      </c>
      <c r="AH26" s="197">
        <f t="shared" si="18"/>
        <v>0</v>
      </c>
      <c r="AI26" s="198">
        <f t="shared" si="19"/>
        <v>0</v>
      </c>
      <c r="AJ26" s="318">
        <v>837.39976000000001</v>
      </c>
      <c r="AK26" s="197">
        <f t="shared" si="20"/>
        <v>8.4000000000514774E-3</v>
      </c>
      <c r="AL26" s="198">
        <f t="shared" si="21"/>
        <v>20.160000000123546</v>
      </c>
      <c r="AM26" s="330">
        <v>696.39099999999996</v>
      </c>
      <c r="AN26" s="197">
        <f t="shared" si="22"/>
        <v>4.0000000000190994E-3</v>
      </c>
      <c r="AO26" s="198">
        <f t="shared" si="23"/>
        <v>9.6000000000458385</v>
      </c>
      <c r="AP26" s="202">
        <f t="shared" si="25"/>
        <v>3806.604800001187</v>
      </c>
      <c r="AQ26" s="202">
        <f t="shared" si="24"/>
        <v>1394.4000000022243</v>
      </c>
      <c r="AR26" s="192"/>
    </row>
    <row r="27" spans="1:76" s="26" customFormat="1">
      <c r="A27" s="211">
        <v>23</v>
      </c>
      <c r="B27" s="319">
        <v>19749.139759999998</v>
      </c>
      <c r="C27" s="46">
        <f t="shared" si="0"/>
        <v>0.17911999999705586</v>
      </c>
      <c r="D27" s="47">
        <f t="shared" si="1"/>
        <v>2149.4399999646703</v>
      </c>
      <c r="E27" s="187">
        <v>6.5</v>
      </c>
      <c r="F27" s="188" t="s">
        <v>22</v>
      </c>
      <c r="G27" s="320">
        <v>7225.9679999999998</v>
      </c>
      <c r="H27" s="48">
        <f t="shared" si="2"/>
        <v>5.599999999958527E-2</v>
      </c>
      <c r="I27" s="50">
        <f t="shared" si="3"/>
        <v>671.99999999502324</v>
      </c>
      <c r="J27" s="320">
        <v>17620.892</v>
      </c>
      <c r="K27" s="48">
        <f t="shared" si="4"/>
        <v>0.10599999999976717</v>
      </c>
      <c r="L27" s="190">
        <f t="shared" si="5"/>
        <v>1271.999999997206</v>
      </c>
      <c r="M27" s="187">
        <v>6.5</v>
      </c>
      <c r="N27" s="50" t="s">
        <v>23</v>
      </c>
      <c r="O27" s="320">
        <v>6128.049</v>
      </c>
      <c r="P27" s="48">
        <f t="shared" si="6"/>
        <v>6.1999999999898137E-2</v>
      </c>
      <c r="Q27" s="50">
        <f t="shared" si="7"/>
        <v>743.99999999877764</v>
      </c>
      <c r="R27" s="320">
        <v>24697.266</v>
      </c>
      <c r="S27" s="48">
        <f t="shared" si="8"/>
        <v>0.2639999999992142</v>
      </c>
      <c r="T27" s="49">
        <f t="shared" si="9"/>
        <v>5.2799999999842839</v>
      </c>
      <c r="U27" s="321">
        <v>2351.2341200000001</v>
      </c>
      <c r="V27" s="48">
        <f t="shared" si="26"/>
        <v>1.8399999999928696E-2</v>
      </c>
      <c r="W27" s="49">
        <f t="shared" si="11"/>
        <v>0.36799999999857391</v>
      </c>
      <c r="X27" s="296">
        <v>4107.2209999999995</v>
      </c>
      <c r="Y27" s="48">
        <f t="shared" si="12"/>
        <v>0</v>
      </c>
      <c r="Z27" s="50">
        <f t="shared" si="13"/>
        <v>0</v>
      </c>
      <c r="AA27" s="320">
        <v>2545.2040000000002</v>
      </c>
      <c r="AB27" s="48">
        <f t="shared" si="27"/>
        <v>0</v>
      </c>
      <c r="AC27" s="50">
        <f t="shared" si="15"/>
        <v>0</v>
      </c>
      <c r="AD27" s="321">
        <v>73.099000000000004</v>
      </c>
      <c r="AE27" s="51">
        <f t="shared" si="16"/>
        <v>0</v>
      </c>
      <c r="AF27" s="50">
        <f t="shared" si="17"/>
        <v>0</v>
      </c>
      <c r="AG27" s="189">
        <v>241.29300000000001</v>
      </c>
      <c r="AH27" s="51">
        <f t="shared" si="18"/>
        <v>0</v>
      </c>
      <c r="AI27" s="50">
        <f t="shared" si="19"/>
        <v>0</v>
      </c>
      <c r="AJ27" s="322">
        <v>837.40808000000004</v>
      </c>
      <c r="AK27" s="48">
        <f t="shared" si="20"/>
        <v>8.3200000000260843E-3</v>
      </c>
      <c r="AL27" s="50">
        <f t="shared" si="21"/>
        <v>19.968000000062602</v>
      </c>
      <c r="AM27" s="189">
        <v>696.39499999999998</v>
      </c>
      <c r="AN27" s="48">
        <f t="shared" si="22"/>
        <v>4.0000000000190994E-3</v>
      </c>
      <c r="AO27" s="50">
        <f t="shared" si="23"/>
        <v>9.6000000000458385</v>
      </c>
      <c r="AP27" s="191">
        <f t="shared" si="25"/>
        <v>3407.1199999617966</v>
      </c>
      <c r="AQ27" s="191">
        <f t="shared" si="24"/>
        <v>1406.399999993755</v>
      </c>
      <c r="AR27" s="38"/>
    </row>
    <row r="28" spans="1:76" s="305" customFormat="1" ht="13.5" thickBot="1">
      <c r="A28" s="212">
        <v>24</v>
      </c>
      <c r="B28" s="326">
        <v>19749.314999999999</v>
      </c>
      <c r="C28" s="52">
        <f t="shared" si="0"/>
        <v>0.17524000000048545</v>
      </c>
      <c r="D28" s="53">
        <f t="shared" si="1"/>
        <v>2102.8800000058254</v>
      </c>
      <c r="E28" s="54">
        <v>6.5</v>
      </c>
      <c r="F28" s="55" t="s">
        <v>22</v>
      </c>
      <c r="G28" s="327">
        <v>7226.0259999999998</v>
      </c>
      <c r="H28" s="57">
        <f t="shared" si="2"/>
        <v>5.7999999999992724E-2</v>
      </c>
      <c r="I28" s="58">
        <f t="shared" si="3"/>
        <v>695.99999999991269</v>
      </c>
      <c r="J28" s="327">
        <v>17621</v>
      </c>
      <c r="K28" s="57">
        <f t="shared" si="4"/>
        <v>0.10800000000017462</v>
      </c>
      <c r="L28" s="59">
        <f t="shared" si="5"/>
        <v>1296.0000000020955</v>
      </c>
      <c r="M28" s="54">
        <v>6.5</v>
      </c>
      <c r="N28" s="58" t="s">
        <v>23</v>
      </c>
      <c r="O28" s="327">
        <v>6128.1120000000001</v>
      </c>
      <c r="P28" s="57">
        <f t="shared" si="6"/>
        <v>6.3000000000101863E-2</v>
      </c>
      <c r="Q28" s="58">
        <f t="shared" si="7"/>
        <v>756.00000000122236</v>
      </c>
      <c r="R28" s="327">
        <v>24697.571</v>
      </c>
      <c r="S28" s="57">
        <f t="shared" si="8"/>
        <v>0.30500000000029104</v>
      </c>
      <c r="T28" s="60">
        <f t="shared" si="9"/>
        <v>6.1000000000058208</v>
      </c>
      <c r="U28" s="328">
        <v>2351.252</v>
      </c>
      <c r="V28" s="61">
        <f t="shared" si="26"/>
        <v>1.7879999999877327E-2</v>
      </c>
      <c r="W28" s="60">
        <f t="shared" si="11"/>
        <v>0.35759999999754655</v>
      </c>
      <c r="X28" s="301">
        <v>4107.2209999999995</v>
      </c>
      <c r="Y28" s="57">
        <f t="shared" si="12"/>
        <v>0</v>
      </c>
      <c r="Z28" s="58">
        <f t="shared" si="13"/>
        <v>0</v>
      </c>
      <c r="AA28" s="327">
        <v>2545.2040000000002</v>
      </c>
      <c r="AB28" s="61">
        <f t="shared" si="27"/>
        <v>0</v>
      </c>
      <c r="AC28" s="58">
        <f t="shared" si="15"/>
        <v>0</v>
      </c>
      <c r="AD28" s="328">
        <v>73.099000000000004</v>
      </c>
      <c r="AE28" s="62">
        <f t="shared" si="16"/>
        <v>0</v>
      </c>
      <c r="AF28" s="58">
        <f t="shared" si="17"/>
        <v>0</v>
      </c>
      <c r="AG28" s="56">
        <v>241.29300000000001</v>
      </c>
      <c r="AH28" s="62">
        <f t="shared" si="18"/>
        <v>0</v>
      </c>
      <c r="AI28" s="58">
        <f t="shared" si="19"/>
        <v>0</v>
      </c>
      <c r="AJ28" s="329">
        <v>837.41600000000005</v>
      </c>
      <c r="AK28" s="57">
        <f t="shared" si="20"/>
        <v>7.9200000000128057E-3</v>
      </c>
      <c r="AL28" s="58">
        <f t="shared" si="21"/>
        <v>19.008000000030734</v>
      </c>
      <c r="AM28" s="56">
        <v>696.399</v>
      </c>
      <c r="AN28" s="57">
        <f t="shared" si="22"/>
        <v>4.0000000000190994E-3</v>
      </c>
      <c r="AO28" s="58">
        <f t="shared" si="23"/>
        <v>9.6000000000458385</v>
      </c>
      <c r="AP28" s="63">
        <f t="shared" si="25"/>
        <v>3386.3296000078935</v>
      </c>
      <c r="AQ28" s="63">
        <f t="shared" si="24"/>
        <v>1442.4000000010892</v>
      </c>
      <c r="AR28" s="304"/>
    </row>
    <row r="29" spans="1:76" s="77" customFormat="1" ht="13.5" thickBot="1">
      <c r="A29" s="370" t="s">
        <v>24</v>
      </c>
      <c r="B29" s="371"/>
      <c r="C29" s="65"/>
      <c r="D29" s="66">
        <f>SUM(D5:D28)</f>
        <v>46403.999999980442</v>
      </c>
      <c r="E29" s="67"/>
      <c r="F29" s="66"/>
      <c r="G29" s="68"/>
      <c r="H29" s="68"/>
      <c r="I29" s="68">
        <f>SUM(I5:I28)</f>
        <v>13080.000000001746</v>
      </c>
      <c r="J29" s="64"/>
      <c r="K29" s="65"/>
      <c r="L29" s="66">
        <f>SUM(L5:L28)</f>
        <v>41592.000000004191</v>
      </c>
      <c r="M29" s="68"/>
      <c r="N29" s="66"/>
      <c r="O29" s="68"/>
      <c r="P29" s="68"/>
      <c r="Q29" s="68">
        <f>SUM(Q5:Q28)</f>
        <v>18912.000000000262</v>
      </c>
      <c r="R29" s="64"/>
      <c r="S29" s="65"/>
      <c r="T29" s="66">
        <f>SUM(T5:T28)</f>
        <v>147.16000000000349</v>
      </c>
      <c r="U29" s="64"/>
      <c r="V29" s="65"/>
      <c r="W29" s="68">
        <f>SUM(W5:W28)</f>
        <v>8.232800000005227</v>
      </c>
      <c r="X29" s="64"/>
      <c r="Y29" s="65"/>
      <c r="Z29" s="66">
        <f>SUM(Z5:Z28)</f>
        <v>0</v>
      </c>
      <c r="AA29" s="68"/>
      <c r="AB29" s="68"/>
      <c r="AC29" s="68">
        <f>SUM(AC23:AC28)</f>
        <v>0</v>
      </c>
      <c r="AD29" s="67"/>
      <c r="AE29" s="70"/>
      <c r="AF29" s="66">
        <f>SUM(AF5:AF28)</f>
        <v>0</v>
      </c>
      <c r="AG29" s="68"/>
      <c r="AH29" s="68"/>
      <c r="AI29" s="66">
        <f>SUM(AI5:AI28)</f>
        <v>0</v>
      </c>
      <c r="AJ29" s="67"/>
      <c r="AK29" s="70"/>
      <c r="AL29" s="68">
        <f>SUM(AL5:AL28)</f>
        <v>460.80000000001746</v>
      </c>
      <c r="AM29" s="71"/>
      <c r="AN29" s="72"/>
      <c r="AO29" s="73">
        <f>SUM(AO5:AO28)</f>
        <v>235.19999999989523</v>
      </c>
      <c r="AP29" s="372">
        <f>SUM(AP5:AP28)</f>
        <v>87690.592799984646</v>
      </c>
      <c r="AQ29" s="74"/>
      <c r="AR29" s="75"/>
      <c r="AS29" s="76"/>
      <c r="AT29" s="76"/>
      <c r="AU29" s="76"/>
      <c r="AV29" s="76"/>
      <c r="AW29" s="76"/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  <c r="BK29" s="76"/>
      <c r="BL29" s="76"/>
      <c r="BM29" s="76"/>
      <c r="BN29" s="76"/>
      <c r="BO29" s="76"/>
      <c r="BP29" s="76"/>
      <c r="BQ29" s="76"/>
      <c r="BR29" s="76"/>
      <c r="BS29" s="76"/>
      <c r="BT29" s="76"/>
      <c r="BU29" s="76"/>
      <c r="BV29" s="76"/>
      <c r="BW29" s="76"/>
      <c r="BX29" s="76"/>
    </row>
    <row r="30" spans="1:76" s="77" customFormat="1" ht="13.5" thickBot="1">
      <c r="A30" s="67"/>
      <c r="B30" s="374" t="s">
        <v>25</v>
      </c>
      <c r="C30" s="375"/>
      <c r="D30" s="78"/>
      <c r="E30" s="70"/>
      <c r="F30" s="70"/>
      <c r="G30" s="70"/>
      <c r="H30" s="70"/>
      <c r="I30" s="70"/>
      <c r="J30" s="374" t="s">
        <v>25</v>
      </c>
      <c r="K30" s="375"/>
      <c r="L30" s="78"/>
      <c r="M30" s="70"/>
      <c r="N30" s="78"/>
      <c r="O30" s="67"/>
      <c r="P30" s="70"/>
      <c r="Q30" s="70"/>
      <c r="R30" s="374" t="s">
        <v>26</v>
      </c>
      <c r="S30" s="375"/>
      <c r="T30" s="78"/>
      <c r="U30" s="374" t="s">
        <v>26</v>
      </c>
      <c r="V30" s="375"/>
      <c r="W30" s="78"/>
      <c r="X30" s="374" t="s">
        <v>27</v>
      </c>
      <c r="Y30" s="375"/>
      <c r="Z30" s="78"/>
      <c r="AA30" s="70"/>
      <c r="AB30" s="70"/>
      <c r="AC30" s="70"/>
      <c r="AD30" s="374" t="s">
        <v>28</v>
      </c>
      <c r="AE30" s="375"/>
      <c r="AF30" s="78"/>
      <c r="AG30" s="70"/>
      <c r="AH30" s="70"/>
      <c r="AI30" s="78"/>
      <c r="AJ30" s="374" t="s">
        <v>28</v>
      </c>
      <c r="AK30" s="375"/>
      <c r="AL30" s="70"/>
      <c r="AM30" s="79"/>
      <c r="AN30" s="80"/>
      <c r="AO30" s="81"/>
      <c r="AP30" s="373"/>
      <c r="AQ30" s="82">
        <f>SUM(AQ5:AQ29)</f>
        <v>31756.800000002113</v>
      </c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6"/>
      <c r="BM30" s="76"/>
      <c r="BN30" s="76"/>
      <c r="BO30" s="76"/>
      <c r="BP30" s="76"/>
      <c r="BQ30" s="76"/>
      <c r="BR30" s="76"/>
      <c r="BS30" s="76"/>
      <c r="BT30" s="76"/>
      <c r="BU30" s="76"/>
      <c r="BV30" s="76"/>
      <c r="BW30" s="76"/>
      <c r="BX30" s="76"/>
    </row>
    <row r="31" spans="1:76"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</row>
    <row r="32" spans="1:76">
      <c r="B32" s="77" t="s">
        <v>29</v>
      </c>
      <c r="C32" s="83">
        <f>AP29/24</f>
        <v>3653.7746999993601</v>
      </c>
      <c r="R32" s="84"/>
      <c r="S32" s="12"/>
      <c r="T32" s="12"/>
      <c r="U32" s="84"/>
      <c r="V32" s="12"/>
      <c r="W32" s="12"/>
      <c r="X32" s="84"/>
      <c r="AJ32" s="84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</row>
    <row r="33" spans="2:76">
      <c r="B33" s="77" t="s">
        <v>30</v>
      </c>
      <c r="C33" s="83">
        <f>AP23</f>
        <v>3971.5384000185259</v>
      </c>
      <c r="G33" s="85"/>
      <c r="R33" s="12"/>
      <c r="S33" s="12"/>
      <c r="T33" s="12"/>
      <c r="U33" s="12"/>
      <c r="V33" s="12"/>
      <c r="W33" s="12"/>
      <c r="X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</row>
    <row r="34" spans="2:76">
      <c r="B34" s="77" t="s">
        <v>31</v>
      </c>
      <c r="C34" s="86">
        <f>C32/C33</f>
        <v>0.91998977020650652</v>
      </c>
      <c r="G34" s="85"/>
      <c r="K34" s="85"/>
      <c r="R34" s="12"/>
      <c r="S34" s="12"/>
      <c r="T34" s="12"/>
      <c r="U34" s="12"/>
      <c r="V34" s="12"/>
      <c r="W34" s="12"/>
      <c r="X34" s="12"/>
    </row>
    <row r="35" spans="2:76" ht="15.75">
      <c r="B35" s="87" t="s">
        <v>32</v>
      </c>
      <c r="C35" s="88"/>
      <c r="D35" s="88"/>
      <c r="E35" s="88"/>
      <c r="F35" s="88"/>
      <c r="G35" s="88"/>
      <c r="H35" s="88"/>
      <c r="I35" s="88"/>
      <c r="J35" s="88"/>
      <c r="K35" s="89"/>
      <c r="L35" s="88"/>
      <c r="M35" s="88"/>
      <c r="N35" s="88"/>
      <c r="O35" s="88"/>
      <c r="P35" s="88"/>
      <c r="Q35" s="88"/>
      <c r="R35" s="88"/>
      <c r="S35" s="90"/>
    </row>
    <row r="36" spans="2:76" ht="15.75"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0"/>
    </row>
    <row r="37" spans="2:76" ht="15.75"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2"/>
      <c r="M37" s="91"/>
      <c r="N37" s="91"/>
      <c r="O37" s="91"/>
      <c r="P37" s="91"/>
      <c r="Q37" s="91"/>
      <c r="R37" s="91"/>
      <c r="S37" s="90"/>
      <c r="AP37" s="83"/>
    </row>
    <row r="38" spans="2:76" ht="15.75">
      <c r="B38" s="87" t="s">
        <v>33</v>
      </c>
      <c r="C38" s="88"/>
      <c r="D38" s="88"/>
      <c r="E38" s="88"/>
      <c r="F38" s="88"/>
      <c r="G38" s="88"/>
      <c r="H38" s="88"/>
      <c r="I38" s="88"/>
      <c r="J38" s="88"/>
      <c r="K38" s="88"/>
      <c r="L38" s="89"/>
      <c r="M38" s="88"/>
      <c r="N38" s="88"/>
      <c r="O38" s="88"/>
      <c r="P38" s="88"/>
      <c r="Q38" s="88"/>
      <c r="R38" s="88"/>
      <c r="S38" s="90"/>
    </row>
    <row r="39" spans="2:76" ht="15"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3"/>
      <c r="M39" s="90"/>
      <c r="N39" s="90"/>
      <c r="O39" s="90"/>
      <c r="P39" s="90"/>
      <c r="Q39" s="90"/>
      <c r="R39" s="90"/>
      <c r="S39" s="90"/>
    </row>
    <row r="44" spans="2:76">
      <c r="B44" s="2" t="s">
        <v>60</v>
      </c>
    </row>
  </sheetData>
  <mergeCells count="10">
    <mergeCell ref="A2:N2"/>
    <mergeCell ref="A29:B29"/>
    <mergeCell ref="AP29:AP30"/>
    <mergeCell ref="B30:C30"/>
    <mergeCell ref="J30:K30"/>
    <mergeCell ref="R30:S30"/>
    <mergeCell ref="U30:V30"/>
    <mergeCell ref="X30:Y30"/>
    <mergeCell ref="AD30:AE30"/>
    <mergeCell ref="AJ30:AK30"/>
  </mergeCells>
  <pageMargins left="0.39370078740157483" right="0.39370078740157483" top="0.59055118110236227" bottom="0.59055118110236227" header="0.51181102362204722" footer="0.51181102362204722"/>
  <pageSetup paperSize="9" scale="75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13"/>
  </sheetPr>
  <dimension ref="A1:BM44"/>
  <sheetViews>
    <sheetView workbookViewId="0">
      <selection activeCell="A35" sqref="A1:AE35"/>
    </sheetView>
  </sheetViews>
  <sheetFormatPr defaultRowHeight="12.75"/>
  <cols>
    <col min="1" max="1" width="6.85546875" style="2" customWidth="1"/>
    <col min="2" max="2" width="11" style="2" customWidth="1"/>
    <col min="3" max="3" width="9" style="2" customWidth="1"/>
    <col min="4" max="4" width="7" style="2" customWidth="1"/>
    <col min="5" max="5" width="10.85546875" style="2" customWidth="1"/>
    <col min="6" max="6" width="10.5703125" style="2" customWidth="1"/>
    <col min="7" max="7" width="10.85546875" style="2" customWidth="1"/>
    <col min="8" max="8" width="9.140625" style="2"/>
    <col min="9" max="9" width="10.28515625" style="2" customWidth="1"/>
    <col min="10" max="10" width="11" style="2" customWidth="1"/>
    <col min="11" max="11" width="9" style="2" customWidth="1"/>
    <col min="12" max="12" width="6.7109375" style="2" customWidth="1"/>
    <col min="13" max="13" width="11.5703125" style="2" customWidth="1"/>
    <col min="14" max="14" width="7.28515625" style="2" customWidth="1"/>
    <col min="15" max="15" width="11.85546875" style="2" customWidth="1"/>
    <col min="16" max="16" width="10.5703125" style="2" customWidth="1"/>
    <col min="17" max="17" width="10.42578125" style="2" customWidth="1"/>
    <col min="18" max="18" width="12.140625" style="2" customWidth="1"/>
    <col min="19" max="19" width="9.5703125" style="2" customWidth="1"/>
    <col min="20" max="20" width="10.42578125" style="2" customWidth="1"/>
    <col min="21" max="21" width="12.28515625" style="2" customWidth="1"/>
    <col min="22" max="22" width="9.85546875" style="2" customWidth="1"/>
    <col min="23" max="23" width="10.42578125" style="2" customWidth="1"/>
    <col min="24" max="24" width="12" style="2" customWidth="1"/>
    <col min="25" max="26" width="10.42578125" style="2" customWidth="1"/>
    <col min="27" max="27" width="12.85546875" style="2" customWidth="1"/>
    <col min="28" max="29" width="10.42578125" style="2" customWidth="1"/>
    <col min="30" max="30" width="8.5703125" style="2" customWidth="1"/>
    <col min="31" max="31" width="10.28515625" style="2" customWidth="1"/>
    <col min="32" max="32" width="12.140625" style="2" customWidth="1"/>
    <col min="33" max="33" width="11.85546875" style="2" customWidth="1"/>
    <col min="34" max="34" width="12.5703125" style="2" customWidth="1"/>
    <col min="35" max="35" width="12.42578125" style="2" customWidth="1"/>
    <col min="36" max="36" width="13.140625" style="2" customWidth="1"/>
    <col min="37" max="37" width="13.28515625" style="2" customWidth="1"/>
    <col min="38" max="38" width="18.28515625" style="2" customWidth="1"/>
    <col min="39" max="16384" width="9.140625" style="2"/>
  </cols>
  <sheetData>
    <row r="1" spans="1:65">
      <c r="A1" s="1" t="s">
        <v>34</v>
      </c>
      <c r="B1" s="2" t="s">
        <v>0</v>
      </c>
      <c r="K1" s="2" t="s">
        <v>1</v>
      </c>
    </row>
    <row r="2" spans="1:65" ht="21" customHeight="1" thickBot="1">
      <c r="A2" s="377" t="s">
        <v>76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7"/>
      <c r="R2" s="377"/>
      <c r="S2" s="377"/>
      <c r="T2" s="377"/>
      <c r="U2" s="377"/>
      <c r="V2" s="377"/>
      <c r="W2" s="377"/>
      <c r="X2" s="377"/>
      <c r="Y2" s="377"/>
      <c r="Z2" s="377"/>
      <c r="AA2" s="377"/>
      <c r="AB2" s="377"/>
      <c r="AC2" s="377"/>
      <c r="AD2" s="377"/>
      <c r="AE2" s="377"/>
    </row>
    <row r="3" spans="1:65" ht="97.5" customHeight="1" thickBot="1">
      <c r="A3" s="94" t="s">
        <v>2</v>
      </c>
      <c r="B3" s="5" t="s">
        <v>35</v>
      </c>
      <c r="C3" s="8" t="s">
        <v>4</v>
      </c>
      <c r="D3" s="8" t="s">
        <v>5</v>
      </c>
      <c r="E3" s="8" t="s">
        <v>6</v>
      </c>
      <c r="F3" s="11" t="s">
        <v>7</v>
      </c>
      <c r="G3" s="5" t="s">
        <v>36</v>
      </c>
      <c r="H3" s="8" t="s">
        <v>4</v>
      </c>
      <c r="I3" s="10" t="s">
        <v>9</v>
      </c>
      <c r="J3" s="6" t="s">
        <v>37</v>
      </c>
      <c r="K3" s="8" t="s">
        <v>4</v>
      </c>
      <c r="L3" s="8" t="s">
        <v>5</v>
      </c>
      <c r="M3" s="8" t="s">
        <v>6</v>
      </c>
      <c r="N3" s="11" t="s">
        <v>7</v>
      </c>
      <c r="O3" s="5" t="s">
        <v>38</v>
      </c>
      <c r="P3" s="8" t="s">
        <v>4</v>
      </c>
      <c r="Q3" s="11" t="s">
        <v>9</v>
      </c>
      <c r="R3" s="5" t="s">
        <v>39</v>
      </c>
      <c r="S3" s="8" t="s">
        <v>4</v>
      </c>
      <c r="T3" s="10" t="s">
        <v>5</v>
      </c>
      <c r="U3" s="6" t="s">
        <v>40</v>
      </c>
      <c r="V3" s="8" t="s">
        <v>4</v>
      </c>
      <c r="W3" s="10" t="s">
        <v>5</v>
      </c>
      <c r="X3" s="5" t="s">
        <v>41</v>
      </c>
      <c r="Y3" s="8" t="s">
        <v>4</v>
      </c>
      <c r="Z3" s="10" t="s">
        <v>5</v>
      </c>
      <c r="AA3" s="6" t="s">
        <v>42</v>
      </c>
      <c r="AB3" s="8" t="s">
        <v>4</v>
      </c>
      <c r="AC3" s="10" t="s">
        <v>5</v>
      </c>
      <c r="AD3" s="95" t="s">
        <v>43</v>
      </c>
      <c r="AE3" s="10" t="s">
        <v>44</v>
      </c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</row>
    <row r="4" spans="1:65" s="123" customFormat="1">
      <c r="A4" s="102">
        <v>0</v>
      </c>
      <c r="B4" s="342">
        <v>2998.1019999999999</v>
      </c>
      <c r="C4" s="98"/>
      <c r="D4" s="99"/>
      <c r="E4" s="99"/>
      <c r="F4" s="100"/>
      <c r="G4" s="333" t="s">
        <v>102</v>
      </c>
      <c r="H4" s="98"/>
      <c r="I4" s="100"/>
      <c r="J4" s="325">
        <v>2290.0430000000001</v>
      </c>
      <c r="K4" s="99"/>
      <c r="L4" s="99"/>
      <c r="M4" s="99"/>
      <c r="N4" s="100"/>
      <c r="O4" s="333" t="s">
        <v>124</v>
      </c>
      <c r="P4" s="98"/>
      <c r="Q4" s="101"/>
      <c r="R4" s="351">
        <v>7036.7920000000004</v>
      </c>
      <c r="S4" s="348"/>
      <c r="T4" s="348"/>
      <c r="U4" s="333" t="s">
        <v>77</v>
      </c>
      <c r="V4" s="98"/>
      <c r="W4" s="101"/>
      <c r="X4" s="97">
        <v>485.46800000000002</v>
      </c>
      <c r="Y4" s="98"/>
      <c r="Z4" s="100"/>
      <c r="AA4" s="333" t="s">
        <v>149</v>
      </c>
      <c r="AB4" s="98"/>
      <c r="AC4" s="101"/>
      <c r="AD4" s="96"/>
      <c r="AE4" s="103"/>
      <c r="AF4" s="334"/>
      <c r="AG4" s="334"/>
      <c r="AH4" s="334"/>
      <c r="AI4" s="334"/>
      <c r="AJ4" s="334"/>
      <c r="AK4" s="334"/>
      <c r="AL4" s="334"/>
    </row>
    <row r="5" spans="1:65" s="104" customFormat="1">
      <c r="A5" s="225">
        <v>1</v>
      </c>
      <c r="B5" s="343">
        <v>2998.17</v>
      </c>
      <c r="C5" s="105">
        <f t="shared" ref="C5:C28" si="0">B5-B4</f>
        <v>6.8000000000211003E-2</v>
      </c>
      <c r="D5" s="106">
        <f t="shared" ref="D5:D28" si="1">C5*18000</f>
        <v>1224.000000003798</v>
      </c>
      <c r="E5" s="107">
        <v>6</v>
      </c>
      <c r="F5" s="108" t="s">
        <v>45</v>
      </c>
      <c r="G5" s="332" t="s">
        <v>103</v>
      </c>
      <c r="H5" s="105">
        <f t="shared" ref="H5:H28" si="2">G5-G4</f>
        <v>3.3999999999878128E-2</v>
      </c>
      <c r="I5" s="108">
        <f t="shared" ref="I5:I28" si="3">H5*18000</f>
        <v>611.9999999978063</v>
      </c>
      <c r="J5" s="308">
        <v>2290.0929999999998</v>
      </c>
      <c r="K5" s="111">
        <f t="shared" ref="K5:K28" si="4">J5-J4</f>
        <v>4.9999999999727152E-2</v>
      </c>
      <c r="L5" s="106">
        <f t="shared" ref="L5:L28" si="5">K5*18000</f>
        <v>899.99999999508873</v>
      </c>
      <c r="M5" s="107">
        <v>6.15</v>
      </c>
      <c r="N5" s="108" t="s">
        <v>45</v>
      </c>
      <c r="O5" s="332" t="s">
        <v>125</v>
      </c>
      <c r="P5" s="105">
        <f t="shared" ref="P5:P28" si="6">O5-O4</f>
        <v>2.0999999999958163E-2</v>
      </c>
      <c r="Q5" s="109">
        <f t="shared" ref="Q5:Q28" si="7">P5*18000</f>
        <v>377.99999999924694</v>
      </c>
      <c r="R5" s="352">
        <v>7036.8079200000002</v>
      </c>
      <c r="S5" s="353">
        <f>R5-R4</f>
        <v>1.5919999999823631E-2</v>
      </c>
      <c r="T5" s="349">
        <f>S5*600</f>
        <v>9.5519999998941785</v>
      </c>
      <c r="U5" s="332" t="s">
        <v>78</v>
      </c>
      <c r="V5" s="105">
        <f>U5-U4</f>
        <v>6.9999999996070983E-3</v>
      </c>
      <c r="W5" s="109">
        <f>V5*600</f>
        <v>4.199999999764259</v>
      </c>
      <c r="X5" s="110">
        <v>485.49632000000003</v>
      </c>
      <c r="Y5" s="105">
        <f>X5-X4</f>
        <v>2.8320000000007894E-2</v>
      </c>
      <c r="Z5" s="108">
        <f>Y5*600</f>
        <v>16.992000000004737</v>
      </c>
      <c r="AA5" s="332" t="s">
        <v>150</v>
      </c>
      <c r="AB5" s="105">
        <f>AA5-AA4</f>
        <v>7.9999999999813554E-3</v>
      </c>
      <c r="AC5" s="109">
        <f>AB5*600</f>
        <v>4.7999999999888132</v>
      </c>
      <c r="AD5" s="112">
        <f>D5+L5+T5+Z5</f>
        <v>2150.5439999987857</v>
      </c>
      <c r="AE5" s="112">
        <f>Q5+I5+W5+AC5</f>
        <v>998.99999999680631</v>
      </c>
      <c r="AF5" s="113"/>
      <c r="AG5" s="113"/>
      <c r="AH5" s="114"/>
      <c r="AI5" s="114"/>
      <c r="AJ5" s="113"/>
      <c r="AK5" s="114"/>
      <c r="AL5" s="114"/>
    </row>
    <row r="6" spans="1:65" s="104" customFormat="1">
      <c r="A6" s="225">
        <v>2</v>
      </c>
      <c r="B6" s="343">
        <v>2998.2373600000001</v>
      </c>
      <c r="C6" s="105">
        <f t="shared" si="0"/>
        <v>6.7360000000007858E-2</v>
      </c>
      <c r="D6" s="106">
        <f t="shared" si="1"/>
        <v>1212.4800000001414</v>
      </c>
      <c r="E6" s="107">
        <v>6</v>
      </c>
      <c r="F6" s="108" t="s">
        <v>45</v>
      </c>
      <c r="G6" s="332" t="s">
        <v>104</v>
      </c>
      <c r="H6" s="105">
        <f t="shared" si="2"/>
        <v>3.5000000000081855E-2</v>
      </c>
      <c r="I6" s="108">
        <f t="shared" si="3"/>
        <v>630.00000000147338</v>
      </c>
      <c r="J6" s="308">
        <v>2290.145</v>
      </c>
      <c r="K6" s="111">
        <f t="shared" si="4"/>
        <v>5.2000000000134605E-2</v>
      </c>
      <c r="L6" s="106">
        <f t="shared" si="5"/>
        <v>936.00000000242289</v>
      </c>
      <c r="M6" s="107">
        <v>6.15</v>
      </c>
      <c r="N6" s="108" t="s">
        <v>45</v>
      </c>
      <c r="O6" s="332" t="s">
        <v>126</v>
      </c>
      <c r="P6" s="105">
        <f t="shared" si="6"/>
        <v>2.0999999999958163E-2</v>
      </c>
      <c r="Q6" s="109">
        <f t="shared" si="7"/>
        <v>377.99999999924694</v>
      </c>
      <c r="R6" s="352">
        <v>7036.82384</v>
      </c>
      <c r="S6" s="353">
        <f t="shared" ref="S6:S28" si="8">R6-R5</f>
        <v>1.5919999999823631E-2</v>
      </c>
      <c r="T6" s="349">
        <f t="shared" ref="T6:T28" si="9">S6*600</f>
        <v>9.5519999998941785</v>
      </c>
      <c r="U6" s="332" t="s">
        <v>79</v>
      </c>
      <c r="V6" s="105">
        <f t="shared" ref="V6:V28" si="10">U6-U5</f>
        <v>7.9999999998108251E-3</v>
      </c>
      <c r="W6" s="109">
        <f t="shared" ref="W6:W28" si="11">V6*600</f>
        <v>4.7999999998864951</v>
      </c>
      <c r="X6" s="110">
        <v>485.52463999999998</v>
      </c>
      <c r="Y6" s="105">
        <f t="shared" ref="Y6:Y28" si="12">X6-X5</f>
        <v>2.8319999999951051E-2</v>
      </c>
      <c r="Z6" s="108">
        <f t="shared" ref="Z6:Z28" si="13">Y6*600</f>
        <v>16.991999999970631</v>
      </c>
      <c r="AA6" s="332" t="s">
        <v>151</v>
      </c>
      <c r="AB6" s="105">
        <f t="shared" ref="AB6:AB28" si="14">AA6-AA5</f>
        <v>9.9999999999909051E-3</v>
      </c>
      <c r="AC6" s="109">
        <f t="shared" ref="AC6:AC28" si="15">AB6*600</f>
        <v>5.999999999994543</v>
      </c>
      <c r="AD6" s="112">
        <f t="shared" ref="AD6:AD28" si="16">D6+L6+T6+Z6</f>
        <v>2175.0240000024291</v>
      </c>
      <c r="AE6" s="112">
        <f t="shared" ref="AE6:AE28" si="17">Q6+I6+W6+AC6</f>
        <v>1018.8000000006014</v>
      </c>
      <c r="AF6" s="113"/>
      <c r="AG6" s="114"/>
      <c r="AH6" s="114"/>
      <c r="AI6" s="114"/>
      <c r="AJ6" s="113"/>
      <c r="AK6" s="114"/>
      <c r="AL6" s="114"/>
    </row>
    <row r="7" spans="1:65" s="104" customFormat="1" ht="13.5" thickBot="1">
      <c r="A7" s="225">
        <v>3</v>
      </c>
      <c r="B7" s="343">
        <v>2998.3044</v>
      </c>
      <c r="C7" s="105">
        <f t="shared" si="0"/>
        <v>6.7039999999906286E-2</v>
      </c>
      <c r="D7" s="106">
        <f t="shared" si="1"/>
        <v>1206.7199999983131</v>
      </c>
      <c r="E7" s="107">
        <v>6</v>
      </c>
      <c r="F7" s="108" t="s">
        <v>45</v>
      </c>
      <c r="G7" s="332" t="s">
        <v>105</v>
      </c>
      <c r="H7" s="105">
        <f t="shared" si="2"/>
        <v>2.7000000000043656E-2</v>
      </c>
      <c r="I7" s="108">
        <f t="shared" si="3"/>
        <v>486.0000000007858</v>
      </c>
      <c r="J7" s="308">
        <v>2290.1977999999999</v>
      </c>
      <c r="K7" s="111">
        <f t="shared" si="4"/>
        <v>5.2799999999933789E-2</v>
      </c>
      <c r="L7" s="106">
        <f t="shared" si="5"/>
        <v>950.3999999988082</v>
      </c>
      <c r="M7" s="107">
        <v>6.15</v>
      </c>
      <c r="N7" s="108" t="s">
        <v>45</v>
      </c>
      <c r="O7" s="332" t="s">
        <v>127</v>
      </c>
      <c r="P7" s="105">
        <f t="shared" si="6"/>
        <v>2.3000000000138243E-2</v>
      </c>
      <c r="Q7" s="109">
        <f t="shared" si="7"/>
        <v>414.00000000248838</v>
      </c>
      <c r="R7" s="352">
        <v>7036.8397599999998</v>
      </c>
      <c r="S7" s="353">
        <f t="shared" si="8"/>
        <v>1.5919999999823631E-2</v>
      </c>
      <c r="T7" s="349">
        <f t="shared" si="9"/>
        <v>9.5519999998941785</v>
      </c>
      <c r="U7" s="332" t="s">
        <v>80</v>
      </c>
      <c r="V7" s="105">
        <f t="shared" si="10"/>
        <v>5.0000000001091394E-3</v>
      </c>
      <c r="W7" s="109">
        <f t="shared" si="11"/>
        <v>3.0000000000654836</v>
      </c>
      <c r="X7" s="110">
        <v>485.55279999999999</v>
      </c>
      <c r="Y7" s="105">
        <f t="shared" si="12"/>
        <v>2.8160000000013952E-2</v>
      </c>
      <c r="Z7" s="108">
        <f t="shared" si="13"/>
        <v>16.896000000008371</v>
      </c>
      <c r="AA7" s="332" t="s">
        <v>152</v>
      </c>
      <c r="AB7" s="105">
        <f t="shared" si="14"/>
        <v>6.0000000000286491E-3</v>
      </c>
      <c r="AC7" s="109">
        <f t="shared" si="15"/>
        <v>3.6000000000171894</v>
      </c>
      <c r="AD7" s="112">
        <f t="shared" si="16"/>
        <v>2183.5679999970239</v>
      </c>
      <c r="AE7" s="112">
        <f t="shared" si="17"/>
        <v>906.60000000335685</v>
      </c>
      <c r="AF7" s="113"/>
      <c r="AG7" s="114"/>
      <c r="AH7" s="114"/>
      <c r="AI7" s="114"/>
      <c r="AJ7" s="113"/>
      <c r="AK7" s="114"/>
      <c r="AL7" s="114"/>
    </row>
    <row r="8" spans="1:65" s="123" customFormat="1" ht="13.5" thickBot="1">
      <c r="A8" s="226">
        <v>4</v>
      </c>
      <c r="B8" s="344">
        <v>2998.3715200000001</v>
      </c>
      <c r="C8" s="115">
        <f t="shared" si="0"/>
        <v>6.7120000000159052E-2</v>
      </c>
      <c r="D8" s="116">
        <f t="shared" si="1"/>
        <v>1208.1600000028629</v>
      </c>
      <c r="E8" s="117">
        <v>6</v>
      </c>
      <c r="F8" s="118" t="s">
        <v>45</v>
      </c>
      <c r="G8" s="339" t="s">
        <v>106</v>
      </c>
      <c r="H8" s="115">
        <f t="shared" si="2"/>
        <v>2.8999999999996362E-2</v>
      </c>
      <c r="I8" s="118">
        <f t="shared" si="3"/>
        <v>521.99999999993452</v>
      </c>
      <c r="J8" s="313">
        <v>2290.2452400000002</v>
      </c>
      <c r="K8" s="121">
        <f t="shared" si="4"/>
        <v>4.7440000000278815E-2</v>
      </c>
      <c r="L8" s="116">
        <f t="shared" si="5"/>
        <v>853.92000000501866</v>
      </c>
      <c r="M8" s="117">
        <v>6.15</v>
      </c>
      <c r="N8" s="118" t="s">
        <v>45</v>
      </c>
      <c r="O8" s="339" t="s">
        <v>128</v>
      </c>
      <c r="P8" s="115">
        <f t="shared" si="6"/>
        <v>1.3999999999896318E-2</v>
      </c>
      <c r="Q8" s="119">
        <f t="shared" si="7"/>
        <v>251.99999999813372</v>
      </c>
      <c r="R8" s="354">
        <v>7036.8555999999899</v>
      </c>
      <c r="S8" s="355">
        <f t="shared" si="8"/>
        <v>1.583999999002117E-2</v>
      </c>
      <c r="T8" s="350">
        <f t="shared" si="9"/>
        <v>9.5039999940127018</v>
      </c>
      <c r="U8" s="339" t="s">
        <v>81</v>
      </c>
      <c r="V8" s="115">
        <f t="shared" si="10"/>
        <v>7.9999999998108251E-3</v>
      </c>
      <c r="W8" s="119">
        <f t="shared" si="11"/>
        <v>4.7999999998864951</v>
      </c>
      <c r="X8" s="120">
        <v>485.58112</v>
      </c>
      <c r="Y8" s="115">
        <f t="shared" si="12"/>
        <v>2.8320000000007894E-2</v>
      </c>
      <c r="Z8" s="118">
        <f t="shared" si="13"/>
        <v>16.992000000004737</v>
      </c>
      <c r="AA8" s="339" t="s">
        <v>153</v>
      </c>
      <c r="AB8" s="115">
        <f t="shared" si="14"/>
        <v>8.9999999999577085E-3</v>
      </c>
      <c r="AC8" s="119">
        <f t="shared" si="15"/>
        <v>5.3999999999746251</v>
      </c>
      <c r="AD8" s="122">
        <f t="shared" si="16"/>
        <v>2088.576000001899</v>
      </c>
      <c r="AE8" s="122">
        <f t="shared" si="17"/>
        <v>784.19999999792935</v>
      </c>
      <c r="AF8" s="113"/>
      <c r="AG8" s="114"/>
      <c r="AH8" s="114"/>
      <c r="AI8" s="114"/>
      <c r="AJ8" s="113"/>
      <c r="AK8" s="114"/>
      <c r="AL8" s="11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</row>
    <row r="9" spans="1:65" s="133" customFormat="1" ht="13.5" thickBot="1">
      <c r="A9" s="227">
        <v>5</v>
      </c>
      <c r="B9" s="345">
        <v>2998.4383200000002</v>
      </c>
      <c r="C9" s="124">
        <f t="shared" si="0"/>
        <v>6.680000000005748E-2</v>
      </c>
      <c r="D9" s="125">
        <f t="shared" si="1"/>
        <v>1202.4000000010346</v>
      </c>
      <c r="E9" s="221">
        <v>6</v>
      </c>
      <c r="F9" s="127" t="s">
        <v>45</v>
      </c>
      <c r="G9" s="341" t="s">
        <v>107</v>
      </c>
      <c r="H9" s="124">
        <f t="shared" si="2"/>
        <v>3.999999999996362E-2</v>
      </c>
      <c r="I9" s="127">
        <f t="shared" si="3"/>
        <v>719.99999999934516</v>
      </c>
      <c r="J9" s="317">
        <v>2290.2908400000001</v>
      </c>
      <c r="K9" s="129">
        <f t="shared" si="4"/>
        <v>4.5599999999922147E-2</v>
      </c>
      <c r="L9" s="125">
        <f t="shared" si="5"/>
        <v>820.79999999859865</v>
      </c>
      <c r="M9" s="221">
        <v>6.15</v>
      </c>
      <c r="N9" s="127" t="s">
        <v>45</v>
      </c>
      <c r="O9" s="341" t="s">
        <v>129</v>
      </c>
      <c r="P9" s="124">
        <f t="shared" si="6"/>
        <v>2.8000000000020009E-2</v>
      </c>
      <c r="Q9" s="128">
        <f t="shared" si="7"/>
        <v>504.00000000036016</v>
      </c>
      <c r="R9" s="356">
        <v>7036.8715999999904</v>
      </c>
      <c r="S9" s="357">
        <f t="shared" si="8"/>
        <v>1.6000000000531145E-2</v>
      </c>
      <c r="T9" s="239">
        <f t="shared" si="9"/>
        <v>9.6000000003186869</v>
      </c>
      <c r="U9" s="341" t="s">
        <v>82</v>
      </c>
      <c r="V9" s="124">
        <f t="shared" si="10"/>
        <v>8.0000000007203198E-3</v>
      </c>
      <c r="W9" s="128">
        <f t="shared" si="11"/>
        <v>4.8000000004321919</v>
      </c>
      <c r="X9" s="213">
        <v>485.60951999999997</v>
      </c>
      <c r="Y9" s="124">
        <f t="shared" si="12"/>
        <v>2.8399999999976444E-2</v>
      </c>
      <c r="Z9" s="127">
        <f t="shared" si="13"/>
        <v>17.039999999985866</v>
      </c>
      <c r="AA9" s="341" t="s">
        <v>154</v>
      </c>
      <c r="AB9" s="124">
        <f t="shared" si="14"/>
        <v>1.1000000000024102E-2</v>
      </c>
      <c r="AC9" s="128">
        <f t="shared" si="15"/>
        <v>6.600000000014461</v>
      </c>
      <c r="AD9" s="130">
        <f t="shared" si="16"/>
        <v>2049.8399999999378</v>
      </c>
      <c r="AE9" s="130">
        <f t="shared" si="17"/>
        <v>1235.400000000152</v>
      </c>
      <c r="AF9" s="131"/>
      <c r="AG9" s="132"/>
      <c r="AH9" s="132"/>
      <c r="AI9" s="132"/>
      <c r="AJ9" s="131"/>
      <c r="AK9" s="132"/>
      <c r="AL9" s="132"/>
    </row>
    <row r="10" spans="1:65" s="104" customFormat="1">
      <c r="A10" s="228">
        <v>6</v>
      </c>
      <c r="B10" s="346">
        <v>2998.5055200000002</v>
      </c>
      <c r="C10" s="134">
        <f t="shared" si="0"/>
        <v>6.7199999999957072E-2</v>
      </c>
      <c r="D10" s="135">
        <f t="shared" si="1"/>
        <v>1209.5999999992273</v>
      </c>
      <c r="E10" s="136">
        <v>6</v>
      </c>
      <c r="F10" s="137" t="s">
        <v>45</v>
      </c>
      <c r="G10" s="340" t="s">
        <v>108</v>
      </c>
      <c r="H10" s="134">
        <f t="shared" si="2"/>
        <v>3.2999999999901775E-2</v>
      </c>
      <c r="I10" s="137">
        <f t="shared" si="3"/>
        <v>593.99999999823194</v>
      </c>
      <c r="J10" s="321">
        <v>2290.3415599999998</v>
      </c>
      <c r="K10" s="140">
        <f t="shared" si="4"/>
        <v>5.0719999999728316E-2</v>
      </c>
      <c r="L10" s="135">
        <f t="shared" si="5"/>
        <v>912.95999999510968</v>
      </c>
      <c r="M10" s="136">
        <v>6.15</v>
      </c>
      <c r="N10" s="137" t="s">
        <v>45</v>
      </c>
      <c r="O10" s="340" t="s">
        <v>130</v>
      </c>
      <c r="P10" s="134">
        <f t="shared" si="6"/>
        <v>1.999999999998181E-2</v>
      </c>
      <c r="Q10" s="138">
        <f t="shared" si="7"/>
        <v>359.99999999967258</v>
      </c>
      <c r="R10" s="358">
        <v>7036.8877599999896</v>
      </c>
      <c r="S10" s="359">
        <f t="shared" si="8"/>
        <v>1.6159999999217689E-2</v>
      </c>
      <c r="T10" s="246">
        <f t="shared" si="9"/>
        <v>9.6959999995306134</v>
      </c>
      <c r="U10" s="340" t="s">
        <v>83</v>
      </c>
      <c r="V10" s="134">
        <f t="shared" si="10"/>
        <v>4.9999999991996447E-3</v>
      </c>
      <c r="W10" s="138">
        <f t="shared" si="11"/>
        <v>2.9999999995197868</v>
      </c>
      <c r="X10" s="139">
        <v>485.63776000000001</v>
      </c>
      <c r="Y10" s="134">
        <f t="shared" si="12"/>
        <v>2.8240000000039345E-2</v>
      </c>
      <c r="Z10" s="137">
        <f t="shared" si="13"/>
        <v>16.944000000023607</v>
      </c>
      <c r="AA10" s="340" t="s">
        <v>155</v>
      </c>
      <c r="AB10" s="134">
        <f t="shared" si="14"/>
        <v>9.0000000000145519E-3</v>
      </c>
      <c r="AC10" s="138">
        <f t="shared" si="15"/>
        <v>5.4000000000087311</v>
      </c>
      <c r="AD10" s="141">
        <f t="shared" si="16"/>
        <v>2149.1999999938912</v>
      </c>
      <c r="AE10" s="141">
        <f t="shared" si="17"/>
        <v>962.39999999743304</v>
      </c>
      <c r="AF10" s="113"/>
      <c r="AG10" s="114"/>
      <c r="AH10" s="114"/>
      <c r="AI10" s="114"/>
      <c r="AJ10" s="113"/>
      <c r="AK10" s="114"/>
      <c r="AL10" s="114"/>
    </row>
    <row r="11" spans="1:65" s="104" customFormat="1">
      <c r="A11" s="225">
        <v>7</v>
      </c>
      <c r="B11" s="343">
        <v>2998.57528</v>
      </c>
      <c r="C11" s="105">
        <f t="shared" si="0"/>
        <v>6.9759999999860156E-2</v>
      </c>
      <c r="D11" s="106">
        <f t="shared" si="1"/>
        <v>1255.6799999974828</v>
      </c>
      <c r="E11" s="107">
        <v>6</v>
      </c>
      <c r="F11" s="108" t="s">
        <v>45</v>
      </c>
      <c r="G11" s="332" t="s">
        <v>109</v>
      </c>
      <c r="H11" s="105">
        <f t="shared" si="2"/>
        <v>3.2000000000152795E-2</v>
      </c>
      <c r="I11" s="108">
        <f t="shared" si="3"/>
        <v>576.00000000275031</v>
      </c>
      <c r="J11" s="308">
        <v>2290.3932399999999</v>
      </c>
      <c r="K11" s="111">
        <f t="shared" si="4"/>
        <v>5.1680000000033033E-2</v>
      </c>
      <c r="L11" s="106">
        <f t="shared" si="5"/>
        <v>930.24000000059459</v>
      </c>
      <c r="M11" s="107">
        <v>6.15</v>
      </c>
      <c r="N11" s="108" t="s">
        <v>45</v>
      </c>
      <c r="O11" s="332" t="s">
        <v>131</v>
      </c>
      <c r="P11" s="105">
        <f t="shared" si="6"/>
        <v>2.0999999999958163E-2</v>
      </c>
      <c r="Q11" s="109">
        <f t="shared" si="7"/>
        <v>377.99999999924694</v>
      </c>
      <c r="R11" s="352">
        <v>7036.9036799999903</v>
      </c>
      <c r="S11" s="353">
        <f t="shared" si="8"/>
        <v>1.5920000000733125E-2</v>
      </c>
      <c r="T11" s="349">
        <f t="shared" si="9"/>
        <v>9.5520000004398753</v>
      </c>
      <c r="U11" s="332" t="s">
        <v>84</v>
      </c>
      <c r="V11" s="105">
        <f t="shared" si="10"/>
        <v>5.0000000001091394E-3</v>
      </c>
      <c r="W11" s="109">
        <f t="shared" si="11"/>
        <v>3.0000000000654836</v>
      </c>
      <c r="X11" s="110">
        <v>485.666</v>
      </c>
      <c r="Y11" s="105">
        <f t="shared" si="12"/>
        <v>2.8239999999982501E-2</v>
      </c>
      <c r="Z11" s="108">
        <f t="shared" si="13"/>
        <v>16.943999999989501</v>
      </c>
      <c r="AA11" s="332" t="s">
        <v>156</v>
      </c>
      <c r="AB11" s="105">
        <f t="shared" si="14"/>
        <v>7.9999999999813554E-3</v>
      </c>
      <c r="AC11" s="109">
        <f t="shared" si="15"/>
        <v>4.7999999999888132</v>
      </c>
      <c r="AD11" s="112">
        <f t="shared" si="16"/>
        <v>2212.4159999985068</v>
      </c>
      <c r="AE11" s="112">
        <f t="shared" si="17"/>
        <v>961.80000000205155</v>
      </c>
      <c r="AF11" s="113"/>
      <c r="AG11" s="114"/>
      <c r="AH11" s="114"/>
      <c r="AI11" s="114"/>
      <c r="AJ11" s="113"/>
      <c r="AK11" s="114"/>
      <c r="AL11" s="114"/>
    </row>
    <row r="12" spans="1:65" s="104" customFormat="1">
      <c r="A12" s="225">
        <v>8</v>
      </c>
      <c r="B12" s="343">
        <v>2998.64408</v>
      </c>
      <c r="C12" s="105">
        <f t="shared" si="0"/>
        <v>6.8800000000010186E-2</v>
      </c>
      <c r="D12" s="106">
        <f t="shared" si="1"/>
        <v>1238.4000000001834</v>
      </c>
      <c r="E12" s="107">
        <v>6</v>
      </c>
      <c r="F12" s="108" t="s">
        <v>45</v>
      </c>
      <c r="G12" s="332" t="s">
        <v>110</v>
      </c>
      <c r="H12" s="105">
        <f t="shared" si="2"/>
        <v>3.0999999999949068E-2</v>
      </c>
      <c r="I12" s="108">
        <f t="shared" si="3"/>
        <v>557.99999999908323</v>
      </c>
      <c r="J12" s="308">
        <v>2290.4458</v>
      </c>
      <c r="K12" s="111">
        <f t="shared" si="4"/>
        <v>5.2560000000084983E-2</v>
      </c>
      <c r="L12" s="106">
        <f t="shared" si="5"/>
        <v>946.0800000015297</v>
      </c>
      <c r="M12" s="107">
        <v>6.15</v>
      </c>
      <c r="N12" s="108" t="s">
        <v>45</v>
      </c>
      <c r="O12" s="332" t="s">
        <v>132</v>
      </c>
      <c r="P12" s="105">
        <f t="shared" si="6"/>
        <v>2.5000000000090949E-2</v>
      </c>
      <c r="Q12" s="109">
        <f t="shared" si="7"/>
        <v>450.00000000163709</v>
      </c>
      <c r="R12" s="352">
        <v>7036.9195199999904</v>
      </c>
      <c r="S12" s="353">
        <f t="shared" si="8"/>
        <v>1.5840000000025611E-2</v>
      </c>
      <c r="T12" s="349">
        <f t="shared" si="9"/>
        <v>9.5040000000153668</v>
      </c>
      <c r="U12" s="332" t="s">
        <v>85</v>
      </c>
      <c r="V12" s="105">
        <f t="shared" si="10"/>
        <v>6.0000000003128662E-3</v>
      </c>
      <c r="W12" s="109">
        <f t="shared" si="11"/>
        <v>3.6000000001877197</v>
      </c>
      <c r="X12" s="110">
        <v>485.69416000000001</v>
      </c>
      <c r="Y12" s="105">
        <f t="shared" si="12"/>
        <v>2.8160000000013952E-2</v>
      </c>
      <c r="Z12" s="108">
        <f t="shared" si="13"/>
        <v>16.896000000008371</v>
      </c>
      <c r="AA12" s="332" t="s">
        <v>157</v>
      </c>
      <c r="AB12" s="105">
        <f t="shared" si="14"/>
        <v>9.0000000000145519E-3</v>
      </c>
      <c r="AC12" s="109">
        <f t="shared" si="15"/>
        <v>5.4000000000087311</v>
      </c>
      <c r="AD12" s="112">
        <f t="shared" si="16"/>
        <v>2210.8800000017368</v>
      </c>
      <c r="AE12" s="112">
        <f t="shared" si="17"/>
        <v>1017.0000000009168</v>
      </c>
      <c r="AF12" s="113"/>
      <c r="AG12" s="114"/>
      <c r="AH12" s="114"/>
      <c r="AI12" s="114"/>
      <c r="AJ12" s="113"/>
      <c r="AK12" s="114"/>
      <c r="AL12" s="114"/>
    </row>
    <row r="13" spans="1:65" s="104" customFormat="1" ht="13.5" thickBot="1">
      <c r="A13" s="226">
        <v>9</v>
      </c>
      <c r="B13" s="344">
        <v>2998.7130400000001</v>
      </c>
      <c r="C13" s="115">
        <f t="shared" si="0"/>
        <v>6.8960000000060973E-2</v>
      </c>
      <c r="D13" s="116">
        <f t="shared" si="1"/>
        <v>1241.2800000010975</v>
      </c>
      <c r="E13" s="117">
        <v>6</v>
      </c>
      <c r="F13" s="118" t="s">
        <v>45</v>
      </c>
      <c r="G13" s="339" t="s">
        <v>174</v>
      </c>
      <c r="H13" s="115">
        <f t="shared" si="2"/>
        <v>3.5000000000081855E-2</v>
      </c>
      <c r="I13" s="118">
        <f t="shared" si="3"/>
        <v>630.00000000147338</v>
      </c>
      <c r="J13" s="313">
        <v>2290.4891600000001</v>
      </c>
      <c r="K13" s="121">
        <f t="shared" si="4"/>
        <v>4.3360000000120635E-2</v>
      </c>
      <c r="L13" s="116">
        <f t="shared" si="5"/>
        <v>780.48000000217144</v>
      </c>
      <c r="M13" s="117">
        <v>6.15</v>
      </c>
      <c r="N13" s="118" t="s">
        <v>45</v>
      </c>
      <c r="O13" s="339" t="s">
        <v>133</v>
      </c>
      <c r="P13" s="115">
        <f t="shared" si="6"/>
        <v>2.0999999999958163E-2</v>
      </c>
      <c r="Q13" s="119">
        <f t="shared" si="7"/>
        <v>377.99999999924694</v>
      </c>
      <c r="R13" s="354">
        <v>7036.9352799999897</v>
      </c>
      <c r="S13" s="355">
        <f t="shared" si="8"/>
        <v>1.5759999999318097E-2</v>
      </c>
      <c r="T13" s="350">
        <f t="shared" si="9"/>
        <v>9.4559999995908584</v>
      </c>
      <c r="U13" s="339" t="s">
        <v>86</v>
      </c>
      <c r="V13" s="115">
        <f t="shared" si="10"/>
        <v>7.9999999998108251E-3</v>
      </c>
      <c r="W13" s="119">
        <f t="shared" si="11"/>
        <v>4.7999999998864951</v>
      </c>
      <c r="X13" s="120">
        <v>485.72208000000001</v>
      </c>
      <c r="Y13" s="115">
        <f t="shared" si="12"/>
        <v>2.7919999999994616E-2</v>
      </c>
      <c r="Z13" s="118">
        <f t="shared" si="13"/>
        <v>16.751999999996769</v>
      </c>
      <c r="AA13" s="339" t="s">
        <v>158</v>
      </c>
      <c r="AB13" s="115">
        <f t="shared" si="14"/>
        <v>9.0000000000145519E-3</v>
      </c>
      <c r="AC13" s="119">
        <f t="shared" si="15"/>
        <v>5.4000000000087311</v>
      </c>
      <c r="AD13" s="122">
        <f t="shared" si="16"/>
        <v>2047.9680000028566</v>
      </c>
      <c r="AE13" s="122">
        <f t="shared" si="17"/>
        <v>1018.2000000006155</v>
      </c>
      <c r="AF13" s="113"/>
      <c r="AG13" s="113"/>
      <c r="AH13" s="114"/>
      <c r="AI13" s="114"/>
      <c r="AJ13" s="113"/>
      <c r="AK13" s="114"/>
      <c r="AL13" s="114"/>
    </row>
    <row r="14" spans="1:65" s="133" customFormat="1" ht="13.5" thickBot="1">
      <c r="A14" s="227">
        <v>10</v>
      </c>
      <c r="B14" s="345">
        <v>2998.7827200000002</v>
      </c>
      <c r="C14" s="124">
        <f t="shared" si="0"/>
        <v>6.9680000000062137E-2</v>
      </c>
      <c r="D14" s="125">
        <f t="shared" si="1"/>
        <v>1254.2400000011185</v>
      </c>
      <c r="E14" s="126">
        <v>6</v>
      </c>
      <c r="F14" s="127" t="s">
        <v>45</v>
      </c>
      <c r="G14" s="341" t="s">
        <v>175</v>
      </c>
      <c r="H14" s="124">
        <f t="shared" si="2"/>
        <v>2.6999999999816282E-2</v>
      </c>
      <c r="I14" s="127">
        <f t="shared" si="3"/>
        <v>485.99999999669308</v>
      </c>
      <c r="J14" s="317">
        <v>2290.5393199999999</v>
      </c>
      <c r="K14" s="129">
        <f t="shared" si="4"/>
        <v>5.0159999999777938E-2</v>
      </c>
      <c r="L14" s="125">
        <f t="shared" si="5"/>
        <v>902.87999999600288</v>
      </c>
      <c r="M14" s="126">
        <v>6.15</v>
      </c>
      <c r="N14" s="127" t="s">
        <v>45</v>
      </c>
      <c r="O14" s="341" t="s">
        <v>134</v>
      </c>
      <c r="P14" s="124">
        <f t="shared" si="6"/>
        <v>1.9000000000005457E-2</v>
      </c>
      <c r="Q14" s="128">
        <f t="shared" si="7"/>
        <v>342.00000000009823</v>
      </c>
      <c r="R14" s="356">
        <v>7036.9509599999901</v>
      </c>
      <c r="S14" s="357">
        <f t="shared" si="8"/>
        <v>1.5680000000429573E-2</v>
      </c>
      <c r="T14" s="239">
        <f t="shared" si="9"/>
        <v>9.4080000002577435</v>
      </c>
      <c r="U14" s="341" t="s">
        <v>87</v>
      </c>
      <c r="V14" s="124">
        <f t="shared" si="10"/>
        <v>5.0000000001091394E-3</v>
      </c>
      <c r="W14" s="128">
        <f t="shared" si="11"/>
        <v>3.0000000000654836</v>
      </c>
      <c r="X14" s="213">
        <v>485.75008000000003</v>
      </c>
      <c r="Y14" s="124">
        <f t="shared" si="12"/>
        <v>2.8000000000020009E-2</v>
      </c>
      <c r="Z14" s="127">
        <f t="shared" si="13"/>
        <v>16.800000000012005</v>
      </c>
      <c r="AA14" s="341" t="s">
        <v>159</v>
      </c>
      <c r="AB14" s="124">
        <f t="shared" si="14"/>
        <v>7.9999999999813554E-3</v>
      </c>
      <c r="AC14" s="128">
        <f t="shared" si="15"/>
        <v>4.7999999999888132</v>
      </c>
      <c r="AD14" s="130">
        <f t="shared" si="16"/>
        <v>2183.3279999973911</v>
      </c>
      <c r="AE14" s="130">
        <f t="shared" si="17"/>
        <v>835.7999999968456</v>
      </c>
      <c r="AF14" s="131"/>
      <c r="AG14" s="132"/>
      <c r="AH14" s="132"/>
      <c r="AI14" s="132"/>
      <c r="AJ14" s="131"/>
      <c r="AK14" s="132"/>
      <c r="AL14" s="132"/>
    </row>
    <row r="15" spans="1:65" s="223" customFormat="1">
      <c r="A15" s="228">
        <v>11</v>
      </c>
      <c r="B15" s="346">
        <v>2998.8502400000002</v>
      </c>
      <c r="C15" s="140">
        <f t="shared" si="0"/>
        <v>6.7520000000058644E-2</v>
      </c>
      <c r="D15" s="135">
        <f t="shared" si="1"/>
        <v>1215.3600000010556</v>
      </c>
      <c r="E15" s="136">
        <v>6</v>
      </c>
      <c r="F15" s="137" t="s">
        <v>45</v>
      </c>
      <c r="G15" s="340" t="s">
        <v>176</v>
      </c>
      <c r="H15" s="140">
        <f t="shared" si="2"/>
        <v>3.8999999999987267E-2</v>
      </c>
      <c r="I15" s="137">
        <f t="shared" si="3"/>
        <v>701.99999999977081</v>
      </c>
      <c r="J15" s="321">
        <v>2290.5916400000001</v>
      </c>
      <c r="K15" s="140">
        <f t="shared" si="4"/>
        <v>5.2320000000236178E-2</v>
      </c>
      <c r="L15" s="135">
        <f t="shared" si="5"/>
        <v>941.7600000042512</v>
      </c>
      <c r="M15" s="136">
        <v>6.15</v>
      </c>
      <c r="N15" s="137" t="s">
        <v>45</v>
      </c>
      <c r="O15" s="340" t="s">
        <v>135</v>
      </c>
      <c r="P15" s="140">
        <f t="shared" si="6"/>
        <v>2.5000000000090949E-2</v>
      </c>
      <c r="Q15" s="138">
        <f t="shared" si="7"/>
        <v>450.00000000163709</v>
      </c>
      <c r="R15" s="358">
        <v>7036.9667199999903</v>
      </c>
      <c r="S15" s="360">
        <f t="shared" si="8"/>
        <v>1.5760000000227592E-2</v>
      </c>
      <c r="T15" s="246">
        <f t="shared" si="9"/>
        <v>9.4560000001365552</v>
      </c>
      <c r="U15" s="340" t="s">
        <v>88</v>
      </c>
      <c r="V15" s="140">
        <f t="shared" si="10"/>
        <v>7.9999999998108251E-3</v>
      </c>
      <c r="W15" s="138">
        <f t="shared" si="11"/>
        <v>4.7999999998864951</v>
      </c>
      <c r="X15" s="139">
        <v>485.77791999999999</v>
      </c>
      <c r="Y15" s="140">
        <f t="shared" si="12"/>
        <v>2.7839999999969223E-2</v>
      </c>
      <c r="Z15" s="137">
        <f t="shared" si="13"/>
        <v>16.703999999981534</v>
      </c>
      <c r="AA15" s="340" t="s">
        <v>160</v>
      </c>
      <c r="AB15" s="140">
        <f t="shared" si="14"/>
        <v>7.9999999999813554E-3</v>
      </c>
      <c r="AC15" s="138">
        <f t="shared" si="15"/>
        <v>4.7999999999888132</v>
      </c>
      <c r="AD15" s="141">
        <f t="shared" si="16"/>
        <v>2183.2800000054249</v>
      </c>
      <c r="AE15" s="141">
        <f t="shared" si="17"/>
        <v>1161.6000000012832</v>
      </c>
      <c r="AF15" s="232"/>
      <c r="AG15" s="219"/>
      <c r="AH15" s="219"/>
      <c r="AI15" s="219"/>
      <c r="AJ15" s="135"/>
      <c r="AK15" s="219"/>
      <c r="AL15" s="219"/>
    </row>
    <row r="16" spans="1:65" s="104" customFormat="1">
      <c r="A16" s="228">
        <v>12</v>
      </c>
      <c r="B16" s="343">
        <v>2998.9174400000002</v>
      </c>
      <c r="C16" s="134">
        <f t="shared" si="0"/>
        <v>6.7199999999957072E-2</v>
      </c>
      <c r="D16" s="135">
        <f t="shared" si="1"/>
        <v>1209.5999999992273</v>
      </c>
      <c r="E16" s="136">
        <v>6</v>
      </c>
      <c r="F16" s="137" t="s">
        <v>45</v>
      </c>
      <c r="G16" s="332" t="s">
        <v>111</v>
      </c>
      <c r="H16" s="134">
        <f>G16-G15</f>
        <v>2.7000000000043656E-2</v>
      </c>
      <c r="I16" s="137">
        <f t="shared" si="3"/>
        <v>486.0000000007858</v>
      </c>
      <c r="J16" s="308">
        <v>2290.6505200000001</v>
      </c>
      <c r="K16" s="140">
        <f t="shared" si="4"/>
        <v>5.8880000000044674E-2</v>
      </c>
      <c r="L16" s="135">
        <f t="shared" si="5"/>
        <v>1059.8400000008041</v>
      </c>
      <c r="M16" s="136">
        <v>6.15</v>
      </c>
      <c r="N16" s="137" t="s">
        <v>45</v>
      </c>
      <c r="O16" s="332" t="s">
        <v>136</v>
      </c>
      <c r="P16" s="134">
        <f t="shared" si="6"/>
        <v>1.7000000000052751E-2</v>
      </c>
      <c r="Q16" s="138">
        <f t="shared" si="7"/>
        <v>306.00000000094951</v>
      </c>
      <c r="R16" s="352">
        <v>7036.9823999999899</v>
      </c>
      <c r="S16" s="359">
        <f t="shared" si="8"/>
        <v>1.5679999999520078E-2</v>
      </c>
      <c r="T16" s="246">
        <f t="shared" si="9"/>
        <v>9.4079999997120467</v>
      </c>
      <c r="U16" s="332" t="s">
        <v>89</v>
      </c>
      <c r="V16" s="134">
        <f t="shared" si="10"/>
        <v>6.0000000003128662E-3</v>
      </c>
      <c r="W16" s="138">
        <f t="shared" si="11"/>
        <v>3.6000000001877197</v>
      </c>
      <c r="X16" s="110">
        <v>485.80583999999999</v>
      </c>
      <c r="Y16" s="134">
        <f t="shared" si="12"/>
        <v>2.7919999999994616E-2</v>
      </c>
      <c r="Z16" s="137">
        <f t="shared" si="13"/>
        <v>16.751999999996769</v>
      </c>
      <c r="AA16" s="332" t="s">
        <v>161</v>
      </c>
      <c r="AB16" s="134">
        <f t="shared" si="14"/>
        <v>9.9999999999909051E-3</v>
      </c>
      <c r="AC16" s="138">
        <f t="shared" si="15"/>
        <v>5.999999999994543</v>
      </c>
      <c r="AD16" s="141">
        <f t="shared" si="16"/>
        <v>2295.5999999997402</v>
      </c>
      <c r="AE16" s="141">
        <f t="shared" si="17"/>
        <v>801.60000000191758</v>
      </c>
      <c r="AF16" s="113"/>
      <c r="AG16" s="114"/>
      <c r="AH16" s="114"/>
      <c r="AI16" s="114"/>
      <c r="AJ16" s="113"/>
      <c r="AK16" s="114"/>
      <c r="AL16" s="114"/>
    </row>
    <row r="17" spans="1:65" s="104" customFormat="1">
      <c r="A17" s="226">
        <v>13</v>
      </c>
      <c r="B17" s="343">
        <v>2998.9848000000002</v>
      </c>
      <c r="C17" s="115">
        <f t="shared" si="0"/>
        <v>6.7360000000007858E-2</v>
      </c>
      <c r="D17" s="116">
        <f t="shared" si="1"/>
        <v>1212.4800000001414</v>
      </c>
      <c r="E17" s="117">
        <v>6</v>
      </c>
      <c r="F17" s="118" t="s">
        <v>45</v>
      </c>
      <c r="G17" s="332" t="s">
        <v>112</v>
      </c>
      <c r="H17" s="115">
        <f t="shared" si="2"/>
        <v>3.8000000000010914E-2</v>
      </c>
      <c r="I17" s="118">
        <f t="shared" si="3"/>
        <v>684.00000000019645</v>
      </c>
      <c r="J17" s="308">
        <v>2290.70228</v>
      </c>
      <c r="K17" s="121">
        <f t="shared" si="4"/>
        <v>5.1759999999831052E-2</v>
      </c>
      <c r="L17" s="116">
        <f t="shared" si="5"/>
        <v>931.67999999695894</v>
      </c>
      <c r="M17" s="117">
        <v>6.15</v>
      </c>
      <c r="N17" s="118" t="s">
        <v>45</v>
      </c>
      <c r="O17" s="332" t="s">
        <v>137</v>
      </c>
      <c r="P17" s="115">
        <f t="shared" si="6"/>
        <v>2.5999999999839929E-2</v>
      </c>
      <c r="Q17" s="119">
        <f t="shared" si="7"/>
        <v>467.99999999711872</v>
      </c>
      <c r="R17" s="352">
        <v>7036.9981599999901</v>
      </c>
      <c r="S17" s="355">
        <f t="shared" si="8"/>
        <v>1.5760000000227592E-2</v>
      </c>
      <c r="T17" s="350">
        <f t="shared" si="9"/>
        <v>9.4560000001365552</v>
      </c>
      <c r="U17" s="332" t="s">
        <v>90</v>
      </c>
      <c r="V17" s="115">
        <f t="shared" si="10"/>
        <v>7.9999999998108251E-3</v>
      </c>
      <c r="W17" s="119">
        <f t="shared" si="11"/>
        <v>4.7999999998864951</v>
      </c>
      <c r="X17" s="110">
        <v>485.83375999999998</v>
      </c>
      <c r="Y17" s="115">
        <f t="shared" si="12"/>
        <v>2.7919999999994616E-2</v>
      </c>
      <c r="Z17" s="118">
        <f t="shared" si="13"/>
        <v>16.751999999996769</v>
      </c>
      <c r="AA17" s="332" t="s">
        <v>162</v>
      </c>
      <c r="AB17" s="115">
        <f t="shared" si="14"/>
        <v>1.0000000000047748E-2</v>
      </c>
      <c r="AC17" s="119">
        <f t="shared" si="15"/>
        <v>6.0000000000286491</v>
      </c>
      <c r="AD17" s="122">
        <f t="shared" si="16"/>
        <v>2170.3679999972337</v>
      </c>
      <c r="AE17" s="122">
        <f t="shared" si="17"/>
        <v>1162.7999999972303</v>
      </c>
      <c r="AF17" s="113"/>
      <c r="AG17" s="114"/>
      <c r="AH17" s="114"/>
      <c r="AI17" s="114"/>
      <c r="AJ17" s="113"/>
      <c r="AK17" s="113"/>
      <c r="AL17" s="114"/>
    </row>
    <row r="18" spans="1:65" s="222" customFormat="1">
      <c r="A18" s="225">
        <v>14</v>
      </c>
      <c r="B18" s="343">
        <v>2999.0520000000001</v>
      </c>
      <c r="C18" s="111">
        <f t="shared" si="0"/>
        <v>6.7199999999957072E-2</v>
      </c>
      <c r="D18" s="106">
        <f t="shared" si="1"/>
        <v>1209.5999999992273</v>
      </c>
      <c r="E18" s="107">
        <v>6</v>
      </c>
      <c r="F18" s="108" t="s">
        <v>45</v>
      </c>
      <c r="G18" s="332" t="s">
        <v>113</v>
      </c>
      <c r="H18" s="111">
        <f t="shared" si="2"/>
        <v>2.7000000000043656E-2</v>
      </c>
      <c r="I18" s="108">
        <f t="shared" si="3"/>
        <v>486.0000000007858</v>
      </c>
      <c r="J18" s="308">
        <v>2290.74548</v>
      </c>
      <c r="K18" s="111">
        <f t="shared" si="4"/>
        <v>4.3200000000069849E-2</v>
      </c>
      <c r="L18" s="106">
        <f t="shared" si="5"/>
        <v>777.60000000125729</v>
      </c>
      <c r="M18" s="107">
        <v>6.15</v>
      </c>
      <c r="N18" s="108" t="s">
        <v>45</v>
      </c>
      <c r="O18" s="332" t="s">
        <v>138</v>
      </c>
      <c r="P18" s="111">
        <f t="shared" si="6"/>
        <v>1.6000000000076398E-2</v>
      </c>
      <c r="Q18" s="109">
        <f t="shared" si="7"/>
        <v>288.00000000137516</v>
      </c>
      <c r="R18" s="352">
        <v>7037.0138399999896</v>
      </c>
      <c r="S18" s="361">
        <f t="shared" si="8"/>
        <v>1.5679999999520078E-2</v>
      </c>
      <c r="T18" s="349">
        <f t="shared" si="9"/>
        <v>9.4079999997120467</v>
      </c>
      <c r="U18" s="332" t="s">
        <v>91</v>
      </c>
      <c r="V18" s="111">
        <f t="shared" si="10"/>
        <v>6.0000000003128662E-3</v>
      </c>
      <c r="W18" s="109">
        <f t="shared" si="11"/>
        <v>3.6000000001877197</v>
      </c>
      <c r="X18" s="110">
        <v>485.86167999999998</v>
      </c>
      <c r="Y18" s="111">
        <f t="shared" si="12"/>
        <v>2.7919999999994616E-2</v>
      </c>
      <c r="Z18" s="108">
        <f t="shared" si="13"/>
        <v>16.751999999996769</v>
      </c>
      <c r="AA18" s="332" t="s">
        <v>163</v>
      </c>
      <c r="AB18" s="111">
        <f t="shared" si="14"/>
        <v>6.9999999999481588E-3</v>
      </c>
      <c r="AC18" s="109">
        <f t="shared" si="15"/>
        <v>4.1999999999688953</v>
      </c>
      <c r="AD18" s="112">
        <f t="shared" si="16"/>
        <v>2013.3600000001934</v>
      </c>
      <c r="AE18" s="112">
        <f t="shared" si="17"/>
        <v>781.80000000231757</v>
      </c>
      <c r="AF18" s="233"/>
      <c r="AG18" s="214"/>
      <c r="AH18" s="214"/>
      <c r="AI18" s="214"/>
      <c r="AJ18" s="106"/>
      <c r="AK18" s="214"/>
      <c r="AL18" s="214"/>
    </row>
    <row r="19" spans="1:65" s="104" customFormat="1">
      <c r="A19" s="228">
        <v>15</v>
      </c>
      <c r="B19" s="343">
        <v>2999.1192000000001</v>
      </c>
      <c r="C19" s="134">
        <f t="shared" si="0"/>
        <v>6.7199999999957072E-2</v>
      </c>
      <c r="D19" s="135">
        <f t="shared" si="1"/>
        <v>1209.5999999992273</v>
      </c>
      <c r="E19" s="136">
        <v>6</v>
      </c>
      <c r="F19" s="137" t="s">
        <v>45</v>
      </c>
      <c r="G19" s="332" t="s">
        <v>114</v>
      </c>
      <c r="H19" s="134">
        <f t="shared" si="2"/>
        <v>3.8000000000010914E-2</v>
      </c>
      <c r="I19" s="137">
        <f t="shared" si="3"/>
        <v>684.00000000019645</v>
      </c>
      <c r="J19" s="308">
        <v>2290.7970799999998</v>
      </c>
      <c r="K19" s="140">
        <f t="shared" si="4"/>
        <v>5.1599999999780266E-2</v>
      </c>
      <c r="L19" s="135">
        <f t="shared" si="5"/>
        <v>928.79999999604479</v>
      </c>
      <c r="M19" s="136">
        <v>6.15</v>
      </c>
      <c r="N19" s="137" t="s">
        <v>45</v>
      </c>
      <c r="O19" s="332" t="s">
        <v>139</v>
      </c>
      <c r="P19" s="134">
        <f t="shared" si="6"/>
        <v>2.3999999999887223E-2</v>
      </c>
      <c r="Q19" s="138">
        <f t="shared" si="7"/>
        <v>431.99999999797001</v>
      </c>
      <c r="R19" s="352">
        <v>7037.0295999999898</v>
      </c>
      <c r="S19" s="359">
        <f t="shared" si="8"/>
        <v>1.5760000000227592E-2</v>
      </c>
      <c r="T19" s="246">
        <f t="shared" si="9"/>
        <v>9.4560000001365552</v>
      </c>
      <c r="U19" s="332" t="s">
        <v>92</v>
      </c>
      <c r="V19" s="134">
        <f t="shared" si="10"/>
        <v>7.9999999998108251E-3</v>
      </c>
      <c r="W19" s="138">
        <f t="shared" si="11"/>
        <v>4.7999999998864951</v>
      </c>
      <c r="X19" s="110">
        <v>485.88959999999997</v>
      </c>
      <c r="Y19" s="134">
        <f t="shared" si="12"/>
        <v>2.7919999999994616E-2</v>
      </c>
      <c r="Z19" s="137">
        <f t="shared" si="13"/>
        <v>16.751999999996769</v>
      </c>
      <c r="AA19" s="332" t="s">
        <v>164</v>
      </c>
      <c r="AB19" s="134">
        <f t="shared" si="14"/>
        <v>1.0000000000047748E-2</v>
      </c>
      <c r="AC19" s="138">
        <f t="shared" si="15"/>
        <v>6.0000000000286491</v>
      </c>
      <c r="AD19" s="141">
        <f t="shared" si="16"/>
        <v>2164.6079999954054</v>
      </c>
      <c r="AE19" s="141">
        <f t="shared" si="17"/>
        <v>1126.7999999980816</v>
      </c>
      <c r="AF19" s="113"/>
      <c r="AG19" s="114"/>
      <c r="AH19" s="114"/>
      <c r="AI19" s="114"/>
      <c r="AJ19" s="113"/>
      <c r="AK19" s="114"/>
      <c r="AL19" s="114"/>
    </row>
    <row r="20" spans="1:65" s="104" customFormat="1">
      <c r="A20" s="225">
        <v>16</v>
      </c>
      <c r="B20" s="343">
        <v>2999.1865600000001</v>
      </c>
      <c r="C20" s="105">
        <f t="shared" si="0"/>
        <v>6.7360000000007858E-2</v>
      </c>
      <c r="D20" s="106">
        <f t="shared" si="1"/>
        <v>1212.4800000001414</v>
      </c>
      <c r="E20" s="107">
        <v>6</v>
      </c>
      <c r="F20" s="108" t="s">
        <v>45</v>
      </c>
      <c r="G20" s="332" t="s">
        <v>115</v>
      </c>
      <c r="H20" s="105">
        <f t="shared" si="2"/>
        <v>2.8999999999996362E-2</v>
      </c>
      <c r="I20" s="108">
        <f t="shared" si="3"/>
        <v>521.99999999993452</v>
      </c>
      <c r="J20" s="308">
        <v>2290.8495600000001</v>
      </c>
      <c r="K20" s="111">
        <f t="shared" si="4"/>
        <v>5.2480000000286964E-2</v>
      </c>
      <c r="L20" s="106">
        <f t="shared" si="5"/>
        <v>944.64000000516535</v>
      </c>
      <c r="M20" s="107">
        <v>6.15</v>
      </c>
      <c r="N20" s="108" t="s">
        <v>45</v>
      </c>
      <c r="O20" s="332" t="s">
        <v>140</v>
      </c>
      <c r="P20" s="105">
        <f t="shared" si="6"/>
        <v>1.7000000000052751E-2</v>
      </c>
      <c r="Q20" s="109">
        <f t="shared" si="7"/>
        <v>306.00000000094951</v>
      </c>
      <c r="R20" s="352">
        <v>7037.0452799999903</v>
      </c>
      <c r="S20" s="353">
        <f t="shared" si="8"/>
        <v>1.5680000000429573E-2</v>
      </c>
      <c r="T20" s="349">
        <f t="shared" si="9"/>
        <v>9.4080000002577435</v>
      </c>
      <c r="U20" s="332" t="s">
        <v>93</v>
      </c>
      <c r="V20" s="105">
        <f t="shared" si="10"/>
        <v>6.0000000003128662E-3</v>
      </c>
      <c r="W20" s="109">
        <f t="shared" si="11"/>
        <v>3.6000000001877197</v>
      </c>
      <c r="X20" s="110">
        <v>485.91752000000002</v>
      </c>
      <c r="Y20" s="105">
        <f t="shared" si="12"/>
        <v>2.7920000000051459E-2</v>
      </c>
      <c r="Z20" s="108">
        <f t="shared" si="13"/>
        <v>16.752000000030876</v>
      </c>
      <c r="AA20" s="332" t="s">
        <v>165</v>
      </c>
      <c r="AB20" s="105">
        <f t="shared" si="14"/>
        <v>7.0000000000050022E-3</v>
      </c>
      <c r="AC20" s="109">
        <f t="shared" si="15"/>
        <v>4.2000000000030013</v>
      </c>
      <c r="AD20" s="112">
        <f t="shared" si="16"/>
        <v>2183.2800000055954</v>
      </c>
      <c r="AE20" s="112">
        <f t="shared" si="17"/>
        <v>835.80000000107475</v>
      </c>
      <c r="AF20" s="113"/>
      <c r="AG20" s="114"/>
      <c r="AH20" s="114"/>
      <c r="AI20" s="114"/>
      <c r="AJ20" s="113"/>
      <c r="AK20" s="114"/>
      <c r="AL20" s="114"/>
    </row>
    <row r="21" spans="1:65" s="104" customFormat="1">
      <c r="A21" s="225">
        <v>17</v>
      </c>
      <c r="B21" s="343">
        <v>2999.2545599999999</v>
      </c>
      <c r="C21" s="105">
        <f t="shared" si="0"/>
        <v>6.7999999999756255E-2</v>
      </c>
      <c r="D21" s="106">
        <f t="shared" si="1"/>
        <v>1223.9999999956126</v>
      </c>
      <c r="E21" s="107">
        <v>6</v>
      </c>
      <c r="F21" s="108" t="s">
        <v>45</v>
      </c>
      <c r="G21" s="332" t="s">
        <v>116</v>
      </c>
      <c r="H21" s="105">
        <f t="shared" si="2"/>
        <v>3.8000000000010914E-2</v>
      </c>
      <c r="I21" s="108">
        <f t="shared" si="3"/>
        <v>684.00000000019645</v>
      </c>
      <c r="J21" s="308">
        <v>2290.9021200000002</v>
      </c>
      <c r="K21" s="111">
        <f t="shared" si="4"/>
        <v>5.2560000000084983E-2</v>
      </c>
      <c r="L21" s="106">
        <f t="shared" si="5"/>
        <v>946.0800000015297</v>
      </c>
      <c r="M21" s="107">
        <v>6.15</v>
      </c>
      <c r="N21" s="108" t="s">
        <v>45</v>
      </c>
      <c r="O21" s="332" t="s">
        <v>141</v>
      </c>
      <c r="P21" s="105">
        <f t="shared" si="6"/>
        <v>2.3000000000138243E-2</v>
      </c>
      <c r="Q21" s="109">
        <f t="shared" si="7"/>
        <v>414.00000000248838</v>
      </c>
      <c r="R21" s="352">
        <v>7037.0609599999898</v>
      </c>
      <c r="S21" s="353">
        <f t="shared" si="8"/>
        <v>1.5679999999520078E-2</v>
      </c>
      <c r="T21" s="349">
        <f t="shared" si="9"/>
        <v>9.4079999997120467</v>
      </c>
      <c r="U21" s="332" t="s">
        <v>94</v>
      </c>
      <c r="V21" s="105">
        <f t="shared" si="10"/>
        <v>7.9999999998108251E-3</v>
      </c>
      <c r="W21" s="109">
        <f t="shared" si="11"/>
        <v>4.7999999998864951</v>
      </c>
      <c r="X21" s="110">
        <v>485.94535999999999</v>
      </c>
      <c r="Y21" s="105">
        <f t="shared" si="12"/>
        <v>2.7839999999969223E-2</v>
      </c>
      <c r="Z21" s="108">
        <f t="shared" si="13"/>
        <v>16.703999999981534</v>
      </c>
      <c r="AA21" s="332" t="s">
        <v>166</v>
      </c>
      <c r="AB21" s="105">
        <f t="shared" si="14"/>
        <v>9.9999999999909051E-3</v>
      </c>
      <c r="AC21" s="109">
        <f t="shared" si="15"/>
        <v>5.999999999994543</v>
      </c>
      <c r="AD21" s="112">
        <f t="shared" si="16"/>
        <v>2196.1919999968359</v>
      </c>
      <c r="AE21" s="112">
        <f t="shared" si="17"/>
        <v>1108.8000000025659</v>
      </c>
      <c r="AF21" s="113"/>
      <c r="AG21" s="114"/>
      <c r="AH21" s="114"/>
      <c r="AI21" s="114"/>
      <c r="AJ21" s="113"/>
      <c r="AK21" s="114"/>
      <c r="AL21" s="114"/>
    </row>
    <row r="22" spans="1:65" s="104" customFormat="1" ht="13.5" thickBot="1">
      <c r="A22" s="226">
        <v>18</v>
      </c>
      <c r="B22" s="344">
        <v>2999.3250400000002</v>
      </c>
      <c r="C22" s="115">
        <f t="shared" si="0"/>
        <v>7.0480000000316068E-2</v>
      </c>
      <c r="D22" s="116">
        <f t="shared" si="1"/>
        <v>1268.6400000056892</v>
      </c>
      <c r="E22" s="117">
        <v>6</v>
      </c>
      <c r="F22" s="118" t="s">
        <v>45</v>
      </c>
      <c r="G22" s="339" t="s">
        <v>117</v>
      </c>
      <c r="H22" s="115">
        <f t="shared" si="2"/>
        <v>3.0999999999949068E-2</v>
      </c>
      <c r="I22" s="118">
        <f t="shared" si="3"/>
        <v>557.99999999908323</v>
      </c>
      <c r="J22" s="313">
        <v>2290.9503599999998</v>
      </c>
      <c r="K22" s="121">
        <f t="shared" si="4"/>
        <v>4.8239999999623251E-2</v>
      </c>
      <c r="L22" s="116">
        <f t="shared" si="5"/>
        <v>868.31999999321852</v>
      </c>
      <c r="M22" s="117">
        <v>6.15</v>
      </c>
      <c r="N22" s="118" t="s">
        <v>45</v>
      </c>
      <c r="O22" s="339" t="s">
        <v>142</v>
      </c>
      <c r="P22" s="115">
        <f t="shared" si="6"/>
        <v>1.9000000000005457E-2</v>
      </c>
      <c r="Q22" s="119">
        <f t="shared" si="7"/>
        <v>342.00000000009823</v>
      </c>
      <c r="R22" s="354">
        <v>7037.0766399999902</v>
      </c>
      <c r="S22" s="355">
        <f t="shared" si="8"/>
        <v>1.5680000000429573E-2</v>
      </c>
      <c r="T22" s="350">
        <f t="shared" si="9"/>
        <v>9.4080000002577435</v>
      </c>
      <c r="U22" s="339" t="s">
        <v>95</v>
      </c>
      <c r="V22" s="115">
        <f t="shared" si="10"/>
        <v>6.0000000003128662E-3</v>
      </c>
      <c r="W22" s="119">
        <f t="shared" si="11"/>
        <v>3.6000000001877197</v>
      </c>
      <c r="X22" s="120">
        <v>485.97327999999999</v>
      </c>
      <c r="Y22" s="115">
        <f t="shared" si="12"/>
        <v>2.7919999999994616E-2</v>
      </c>
      <c r="Z22" s="118">
        <f t="shared" si="13"/>
        <v>16.751999999996769</v>
      </c>
      <c r="AA22" s="339" t="s">
        <v>167</v>
      </c>
      <c r="AB22" s="115">
        <f t="shared" si="14"/>
        <v>7.9999999999813554E-3</v>
      </c>
      <c r="AC22" s="119">
        <f t="shared" si="15"/>
        <v>4.7999999999888132</v>
      </c>
      <c r="AD22" s="122">
        <f t="shared" si="16"/>
        <v>2163.1199999991622</v>
      </c>
      <c r="AE22" s="122">
        <f t="shared" si="17"/>
        <v>908.39999999935799</v>
      </c>
      <c r="AF22" s="113"/>
      <c r="AG22" s="114"/>
      <c r="AH22" s="114"/>
      <c r="AI22" s="114"/>
      <c r="AJ22" s="113"/>
      <c r="AK22" s="114"/>
      <c r="AL22" s="114"/>
    </row>
    <row r="23" spans="1:65" s="133" customFormat="1" ht="13.5" thickBot="1">
      <c r="A23" s="227">
        <v>19</v>
      </c>
      <c r="B23" s="345">
        <v>2999.39336</v>
      </c>
      <c r="C23" s="124">
        <f t="shared" si="0"/>
        <v>6.8319999999857828E-2</v>
      </c>
      <c r="D23" s="125">
        <f t="shared" si="1"/>
        <v>1229.7599999974409</v>
      </c>
      <c r="E23" s="126">
        <v>6</v>
      </c>
      <c r="F23" s="127" t="s">
        <v>45</v>
      </c>
      <c r="G23" s="341" t="s">
        <v>118</v>
      </c>
      <c r="H23" s="124">
        <f t="shared" si="2"/>
        <v>3.8999999999987267E-2</v>
      </c>
      <c r="I23" s="127">
        <f t="shared" si="3"/>
        <v>701.99999999977081</v>
      </c>
      <c r="J23" s="317">
        <v>2290.9945200000002</v>
      </c>
      <c r="K23" s="129">
        <f t="shared" si="4"/>
        <v>4.4160000000374566E-2</v>
      </c>
      <c r="L23" s="125">
        <f t="shared" si="5"/>
        <v>794.88000000674219</v>
      </c>
      <c r="M23" s="126">
        <v>6.15</v>
      </c>
      <c r="N23" s="127" t="s">
        <v>45</v>
      </c>
      <c r="O23" s="341" t="s">
        <v>143</v>
      </c>
      <c r="P23" s="124">
        <f t="shared" si="6"/>
        <v>2.3999999999887223E-2</v>
      </c>
      <c r="Q23" s="128">
        <f t="shared" si="7"/>
        <v>431.99999999797001</v>
      </c>
      <c r="R23" s="356">
        <v>7037.0923999999904</v>
      </c>
      <c r="S23" s="357">
        <f t="shared" si="8"/>
        <v>1.5760000000227592E-2</v>
      </c>
      <c r="T23" s="239">
        <f t="shared" si="9"/>
        <v>9.4560000001365552</v>
      </c>
      <c r="U23" s="341" t="s">
        <v>96</v>
      </c>
      <c r="V23" s="124">
        <f t="shared" si="10"/>
        <v>7.9999999998108251E-3</v>
      </c>
      <c r="W23" s="128">
        <f t="shared" si="11"/>
        <v>4.7999999998864951</v>
      </c>
      <c r="X23" s="213">
        <v>486.00119999999998</v>
      </c>
      <c r="Y23" s="124">
        <f t="shared" si="12"/>
        <v>2.7919999999994616E-2</v>
      </c>
      <c r="Z23" s="127">
        <f t="shared" si="13"/>
        <v>16.751999999996769</v>
      </c>
      <c r="AA23" s="341" t="s">
        <v>168</v>
      </c>
      <c r="AB23" s="124">
        <f t="shared" si="14"/>
        <v>9.0000000000145519E-3</v>
      </c>
      <c r="AC23" s="128">
        <f t="shared" si="15"/>
        <v>5.4000000000087311</v>
      </c>
      <c r="AD23" s="130">
        <f t="shared" si="16"/>
        <v>2050.8480000043164</v>
      </c>
      <c r="AE23" s="130">
        <f t="shared" si="17"/>
        <v>1144.199999997636</v>
      </c>
      <c r="AF23" s="131"/>
      <c r="AG23" s="132"/>
      <c r="AH23" s="132"/>
      <c r="AI23" s="132"/>
      <c r="AJ23" s="131"/>
      <c r="AK23" s="132"/>
      <c r="AL23" s="132"/>
    </row>
    <row r="24" spans="1:65" s="104" customFormat="1">
      <c r="A24" s="228">
        <v>20</v>
      </c>
      <c r="B24" s="346">
        <v>2999.4608800000001</v>
      </c>
      <c r="C24" s="134">
        <f t="shared" si="0"/>
        <v>6.7520000000058644E-2</v>
      </c>
      <c r="D24" s="135">
        <f t="shared" si="1"/>
        <v>1215.3600000010556</v>
      </c>
      <c r="E24" s="136">
        <v>6</v>
      </c>
      <c r="F24" s="137" t="s">
        <v>45</v>
      </c>
      <c r="G24" s="340" t="s">
        <v>119</v>
      </c>
      <c r="H24" s="134">
        <f t="shared" si="2"/>
        <v>2.9999999999972715E-2</v>
      </c>
      <c r="I24" s="137">
        <f t="shared" si="3"/>
        <v>539.99999999950887</v>
      </c>
      <c r="J24" s="321">
        <v>2291.0446000000002</v>
      </c>
      <c r="K24" s="140">
        <f t="shared" si="4"/>
        <v>5.0079999999979918E-2</v>
      </c>
      <c r="L24" s="135">
        <f t="shared" si="5"/>
        <v>901.43999999963853</v>
      </c>
      <c r="M24" s="136">
        <v>6.15</v>
      </c>
      <c r="N24" s="137" t="s">
        <v>45</v>
      </c>
      <c r="O24" s="340" t="s">
        <v>144</v>
      </c>
      <c r="P24" s="134">
        <f t="shared" si="6"/>
        <v>1.9000000000005457E-2</v>
      </c>
      <c r="Q24" s="138">
        <f t="shared" si="7"/>
        <v>342.00000000009823</v>
      </c>
      <c r="R24" s="358">
        <v>7037.10807999999</v>
      </c>
      <c r="S24" s="359">
        <f t="shared" si="8"/>
        <v>1.5679999999520078E-2</v>
      </c>
      <c r="T24" s="246">
        <f t="shared" si="9"/>
        <v>9.4079999997120467</v>
      </c>
      <c r="U24" s="340" t="s">
        <v>97</v>
      </c>
      <c r="V24" s="134">
        <f t="shared" si="10"/>
        <v>5.9999999994033715E-3</v>
      </c>
      <c r="W24" s="138">
        <f t="shared" si="11"/>
        <v>3.5999999996420229</v>
      </c>
      <c r="X24" s="139">
        <v>486.02904000000001</v>
      </c>
      <c r="Y24" s="134">
        <f t="shared" si="12"/>
        <v>2.7840000000026066E-2</v>
      </c>
      <c r="Z24" s="137">
        <f t="shared" si="13"/>
        <v>16.70400000001564</v>
      </c>
      <c r="AA24" s="340" t="s">
        <v>169</v>
      </c>
      <c r="AB24" s="134">
        <f t="shared" si="14"/>
        <v>7.9999999999813554E-3</v>
      </c>
      <c r="AC24" s="138">
        <f t="shared" si="15"/>
        <v>4.7999999999888132</v>
      </c>
      <c r="AD24" s="141">
        <f t="shared" si="16"/>
        <v>2142.9120000004218</v>
      </c>
      <c r="AE24" s="141">
        <f t="shared" si="17"/>
        <v>890.39999999923793</v>
      </c>
      <c r="AF24" s="113"/>
      <c r="AG24" s="114"/>
      <c r="AH24" s="114"/>
      <c r="AI24" s="114"/>
      <c r="AJ24" s="113"/>
      <c r="AK24" s="114"/>
      <c r="AL24" s="114"/>
    </row>
    <row r="25" spans="1:65" s="104" customFormat="1" ht="13.5" thickBot="1">
      <c r="A25" s="226">
        <v>21</v>
      </c>
      <c r="B25" s="344">
        <v>2999.5271200000002</v>
      </c>
      <c r="C25" s="115">
        <f t="shared" si="0"/>
        <v>6.6240000000107102E-2</v>
      </c>
      <c r="D25" s="116">
        <f t="shared" si="1"/>
        <v>1192.3200000019278</v>
      </c>
      <c r="E25" s="117">
        <v>6</v>
      </c>
      <c r="F25" s="118" t="s">
        <v>45</v>
      </c>
      <c r="G25" s="339" t="s">
        <v>120</v>
      </c>
      <c r="H25" s="115">
        <f t="shared" si="2"/>
        <v>3.7000000000034561E-2</v>
      </c>
      <c r="I25" s="118">
        <f t="shared" si="3"/>
        <v>666.00000000062209</v>
      </c>
      <c r="J25" s="313">
        <v>2291.0955600000002</v>
      </c>
      <c r="K25" s="121">
        <f t="shared" si="4"/>
        <v>5.0960000000031869E-2</v>
      </c>
      <c r="L25" s="116">
        <f t="shared" si="5"/>
        <v>917.28000000057364</v>
      </c>
      <c r="M25" s="117">
        <v>6.15</v>
      </c>
      <c r="N25" s="118" t="s">
        <v>45</v>
      </c>
      <c r="O25" s="339" t="s">
        <v>145</v>
      </c>
      <c r="P25" s="115">
        <f t="shared" si="6"/>
        <v>2.4000000000114596E-2</v>
      </c>
      <c r="Q25" s="119">
        <f t="shared" si="7"/>
        <v>432.00000000206273</v>
      </c>
      <c r="R25" s="354">
        <v>7037.1237599999904</v>
      </c>
      <c r="S25" s="355">
        <f t="shared" si="8"/>
        <v>1.5680000000429573E-2</v>
      </c>
      <c r="T25" s="350">
        <f t="shared" si="9"/>
        <v>9.4080000002577435</v>
      </c>
      <c r="U25" s="339" t="s">
        <v>98</v>
      </c>
      <c r="V25" s="115">
        <f t="shared" si="10"/>
        <v>8.0000000007203198E-3</v>
      </c>
      <c r="W25" s="119">
        <f t="shared" si="11"/>
        <v>4.8000000004321919</v>
      </c>
      <c r="X25" s="120">
        <v>486.05687999999998</v>
      </c>
      <c r="Y25" s="115">
        <f t="shared" si="12"/>
        <v>2.7839999999969223E-2</v>
      </c>
      <c r="Z25" s="118">
        <f t="shared" si="13"/>
        <v>16.703999999981534</v>
      </c>
      <c r="AA25" s="339" t="s">
        <v>170</v>
      </c>
      <c r="AB25" s="115">
        <f t="shared" si="14"/>
        <v>9.9999999999909051E-3</v>
      </c>
      <c r="AC25" s="119">
        <f t="shared" si="15"/>
        <v>5.999999999994543</v>
      </c>
      <c r="AD25" s="122">
        <f t="shared" si="16"/>
        <v>2135.7120000027408</v>
      </c>
      <c r="AE25" s="122">
        <f t="shared" si="17"/>
        <v>1108.8000000031116</v>
      </c>
      <c r="AF25" s="113"/>
      <c r="AG25" s="114"/>
      <c r="AH25" s="114"/>
      <c r="AI25" s="114"/>
      <c r="AJ25" s="113"/>
      <c r="AK25" s="114"/>
      <c r="AL25" s="114"/>
    </row>
    <row r="26" spans="1:65" s="133" customFormat="1" ht="13.5" thickBot="1">
      <c r="A26" s="227">
        <v>22</v>
      </c>
      <c r="B26" s="345">
        <v>2999.5964800000002</v>
      </c>
      <c r="C26" s="124">
        <f t="shared" si="0"/>
        <v>6.9359999999960564E-2</v>
      </c>
      <c r="D26" s="125">
        <f t="shared" si="1"/>
        <v>1248.4799999992902</v>
      </c>
      <c r="E26" s="126">
        <v>6</v>
      </c>
      <c r="F26" s="127" t="s">
        <v>45</v>
      </c>
      <c r="G26" s="341" t="s">
        <v>121</v>
      </c>
      <c r="H26" s="124">
        <f t="shared" si="2"/>
        <v>3.0999999999949068E-2</v>
      </c>
      <c r="I26" s="127">
        <f t="shared" si="3"/>
        <v>557.99999999908323</v>
      </c>
      <c r="J26" s="317">
        <v>2291.1472399999998</v>
      </c>
      <c r="K26" s="129">
        <f t="shared" si="4"/>
        <v>5.1679999999578285E-2</v>
      </c>
      <c r="L26" s="125">
        <f t="shared" si="5"/>
        <v>930.23999999240914</v>
      </c>
      <c r="M26" s="126">
        <v>6.15</v>
      </c>
      <c r="N26" s="127" t="s">
        <v>45</v>
      </c>
      <c r="O26" s="341" t="s">
        <v>146</v>
      </c>
      <c r="P26" s="124">
        <f t="shared" si="6"/>
        <v>1.799999999980173E-2</v>
      </c>
      <c r="Q26" s="128">
        <f t="shared" si="7"/>
        <v>323.99999999643114</v>
      </c>
      <c r="R26" s="356">
        <v>7037.1394399998999</v>
      </c>
      <c r="S26" s="357">
        <f t="shared" si="8"/>
        <v>1.5679999909480102E-2</v>
      </c>
      <c r="T26" s="239">
        <f t="shared" si="9"/>
        <v>9.4079999456880614</v>
      </c>
      <c r="U26" s="341" t="s">
        <v>99</v>
      </c>
      <c r="V26" s="124">
        <f t="shared" si="10"/>
        <v>5.9999999994033715E-3</v>
      </c>
      <c r="W26" s="128">
        <f t="shared" si="11"/>
        <v>3.5999999996420229</v>
      </c>
      <c r="X26" s="213">
        <v>486.08479999999997</v>
      </c>
      <c r="Y26" s="124">
        <f t="shared" si="12"/>
        <v>2.7919999999994616E-2</v>
      </c>
      <c r="Z26" s="127">
        <f t="shared" si="13"/>
        <v>16.751999999996769</v>
      </c>
      <c r="AA26" s="341" t="s">
        <v>171</v>
      </c>
      <c r="AB26" s="124">
        <f t="shared" si="14"/>
        <v>8.0000000000381988E-3</v>
      </c>
      <c r="AC26" s="128">
        <f t="shared" si="15"/>
        <v>4.8000000000229193</v>
      </c>
      <c r="AD26" s="130">
        <f t="shared" si="16"/>
        <v>2204.8799999373841</v>
      </c>
      <c r="AE26" s="130">
        <f t="shared" si="17"/>
        <v>890.39999999517931</v>
      </c>
      <c r="AF26" s="131"/>
      <c r="AG26" s="132"/>
      <c r="AH26" s="132"/>
      <c r="AI26" s="132"/>
      <c r="AJ26" s="131"/>
      <c r="AK26" s="132"/>
      <c r="AL26" s="132"/>
    </row>
    <row r="27" spans="1:65" s="104" customFormat="1">
      <c r="A27" s="228">
        <v>23</v>
      </c>
      <c r="B27" s="346">
        <v>2999.6651200000001</v>
      </c>
      <c r="C27" s="134">
        <f t="shared" si="0"/>
        <v>6.86399999999594E-2</v>
      </c>
      <c r="D27" s="135">
        <f t="shared" si="1"/>
        <v>1235.5199999992692</v>
      </c>
      <c r="E27" s="136">
        <v>6</v>
      </c>
      <c r="F27" s="137" t="s">
        <v>45</v>
      </c>
      <c r="G27" s="340" t="s">
        <v>122</v>
      </c>
      <c r="H27" s="134">
        <f t="shared" si="2"/>
        <v>3.8000000000010914E-2</v>
      </c>
      <c r="I27" s="137">
        <f t="shared" si="3"/>
        <v>684.00000000019645</v>
      </c>
      <c r="J27" s="321">
        <v>2291.1947599999999</v>
      </c>
      <c r="K27" s="140">
        <f t="shared" si="4"/>
        <v>4.7520000000076834E-2</v>
      </c>
      <c r="L27" s="135">
        <f t="shared" si="5"/>
        <v>855.36000000138301</v>
      </c>
      <c r="M27" s="136">
        <v>6.15</v>
      </c>
      <c r="N27" s="137" t="s">
        <v>45</v>
      </c>
      <c r="O27" s="340" t="s">
        <v>147</v>
      </c>
      <c r="P27" s="134">
        <f t="shared" si="6"/>
        <v>2.3000000000138243E-2</v>
      </c>
      <c r="Q27" s="138">
        <f t="shared" si="7"/>
        <v>414.00000000248838</v>
      </c>
      <c r="R27" s="358">
        <v>7037.1554399999904</v>
      </c>
      <c r="S27" s="359">
        <f t="shared" si="8"/>
        <v>1.600000009057112E-2</v>
      </c>
      <c r="T27" s="246">
        <f t="shared" si="9"/>
        <v>9.6000000543426722</v>
      </c>
      <c r="U27" s="340" t="s">
        <v>100</v>
      </c>
      <c r="V27" s="134">
        <f t="shared" si="10"/>
        <v>7.9999999998108251E-3</v>
      </c>
      <c r="W27" s="138">
        <f t="shared" si="11"/>
        <v>4.7999999998864951</v>
      </c>
      <c r="X27" s="139">
        <v>486.11279999999999</v>
      </c>
      <c r="Y27" s="134">
        <f t="shared" si="12"/>
        <v>2.8000000000020009E-2</v>
      </c>
      <c r="Z27" s="137">
        <f t="shared" si="13"/>
        <v>16.800000000012005</v>
      </c>
      <c r="AA27" s="340" t="s">
        <v>172</v>
      </c>
      <c r="AB27" s="134">
        <f t="shared" si="14"/>
        <v>9.9999999999909051E-3</v>
      </c>
      <c r="AC27" s="138">
        <f t="shared" si="15"/>
        <v>5.999999999994543</v>
      </c>
      <c r="AD27" s="141">
        <f t="shared" si="16"/>
        <v>2117.2800000550069</v>
      </c>
      <c r="AE27" s="141">
        <f t="shared" si="17"/>
        <v>1108.8000000025659</v>
      </c>
      <c r="AF27" s="113"/>
      <c r="AG27" s="114"/>
      <c r="AH27" s="114"/>
      <c r="AI27" s="114"/>
      <c r="AJ27" s="113"/>
      <c r="AK27" s="114"/>
      <c r="AL27" s="114"/>
    </row>
    <row r="28" spans="1:65" s="338" customFormat="1" ht="13.5" thickBot="1">
      <c r="A28" s="231">
        <v>24</v>
      </c>
      <c r="B28" s="347">
        <v>2999.7339999999999</v>
      </c>
      <c r="C28" s="142">
        <f t="shared" si="0"/>
        <v>6.8879999999808206E-2</v>
      </c>
      <c r="D28" s="143">
        <f t="shared" si="1"/>
        <v>1239.8399999965477</v>
      </c>
      <c r="E28" s="144">
        <v>6</v>
      </c>
      <c r="F28" s="145" t="s">
        <v>45</v>
      </c>
      <c r="G28" s="335" t="s">
        <v>123</v>
      </c>
      <c r="H28" s="142">
        <f t="shared" si="2"/>
        <v>2.9999999999972715E-2</v>
      </c>
      <c r="I28" s="145">
        <f t="shared" si="3"/>
        <v>539.99999999950887</v>
      </c>
      <c r="J28" s="328">
        <v>2291.239</v>
      </c>
      <c r="K28" s="147">
        <f t="shared" si="4"/>
        <v>4.4240000000172586E-2</v>
      </c>
      <c r="L28" s="143">
        <f t="shared" si="5"/>
        <v>796.32000000310654</v>
      </c>
      <c r="M28" s="144">
        <v>6.15</v>
      </c>
      <c r="N28" s="145" t="s">
        <v>45</v>
      </c>
      <c r="O28" s="335" t="s">
        <v>148</v>
      </c>
      <c r="P28" s="142">
        <f t="shared" si="6"/>
        <v>1.999999999998181E-2</v>
      </c>
      <c r="Q28" s="146">
        <f t="shared" si="7"/>
        <v>359.99999999967258</v>
      </c>
      <c r="R28" s="362">
        <v>7037.1719999999996</v>
      </c>
      <c r="S28" s="363">
        <f t="shared" si="8"/>
        <v>1.6560000009121723E-2</v>
      </c>
      <c r="T28" s="243">
        <f t="shared" si="9"/>
        <v>9.9360000054730335</v>
      </c>
      <c r="U28" s="335" t="s">
        <v>101</v>
      </c>
      <c r="V28" s="142">
        <f t="shared" si="10"/>
        <v>7.000000000516593E-3</v>
      </c>
      <c r="W28" s="146">
        <f t="shared" si="11"/>
        <v>4.2000000003099558</v>
      </c>
      <c r="X28" s="148">
        <v>486.14100000000002</v>
      </c>
      <c r="Y28" s="142">
        <f t="shared" si="12"/>
        <v>2.8200000000026648E-2</v>
      </c>
      <c r="Z28" s="145">
        <f t="shared" si="13"/>
        <v>16.920000000015989</v>
      </c>
      <c r="AA28" s="335" t="s">
        <v>173</v>
      </c>
      <c r="AB28" s="142">
        <f t="shared" si="14"/>
        <v>7.9999999999813554E-3</v>
      </c>
      <c r="AC28" s="146">
        <f t="shared" si="15"/>
        <v>4.7999999999888132</v>
      </c>
      <c r="AD28" s="149">
        <f t="shared" si="16"/>
        <v>2063.0160000051433</v>
      </c>
      <c r="AE28" s="149">
        <f t="shared" si="17"/>
        <v>908.99999999948022</v>
      </c>
      <c r="AF28" s="336"/>
      <c r="AG28" s="337"/>
      <c r="AH28" s="337"/>
      <c r="AI28" s="337"/>
      <c r="AJ28" s="336"/>
      <c r="AK28" s="337"/>
      <c r="AL28" s="337"/>
    </row>
    <row r="29" spans="1:65" s="77" customFormat="1" ht="15.75" customHeight="1" thickBot="1">
      <c r="A29" s="150" t="s">
        <v>46</v>
      </c>
      <c r="B29" s="151"/>
      <c r="C29" s="65"/>
      <c r="D29" s="68">
        <f>SUM(D5:D28)</f>
        <v>29376.000000001113</v>
      </c>
      <c r="E29" s="71"/>
      <c r="F29" s="73"/>
      <c r="G29" s="68"/>
      <c r="H29" s="68"/>
      <c r="I29" s="66">
        <f>SUM(I5:I28)</f>
        <v>14309.999999997217</v>
      </c>
      <c r="J29" s="65"/>
      <c r="K29" s="65"/>
      <c r="L29" s="66">
        <f>SUM(L5:L28)</f>
        <v>21527.999999998428</v>
      </c>
      <c r="M29" s="378"/>
      <c r="N29" s="379"/>
      <c r="O29" s="152"/>
      <c r="P29" s="153"/>
      <c r="Q29" s="68">
        <f>SUM(Q5:Q28)</f>
        <v>9144.0000000006876</v>
      </c>
      <c r="R29" s="154"/>
      <c r="S29" s="155"/>
      <c r="T29" s="156">
        <f>SUM(T5:T28)</f>
        <v>227.99999999951979</v>
      </c>
      <c r="U29" s="157"/>
      <c r="V29" s="155"/>
      <c r="W29" s="156">
        <f>SUM(W5:W28)</f>
        <v>98.399999999855936</v>
      </c>
      <c r="X29" s="69"/>
      <c r="Y29" s="68"/>
      <c r="Z29" s="66">
        <f>SUM(Z5:Z28)</f>
        <v>403.80000000000109</v>
      </c>
      <c r="AA29" s="68"/>
      <c r="AB29" s="68"/>
      <c r="AC29" s="66">
        <f>SUM(AC5:AC28)</f>
        <v>125.99999999998772</v>
      </c>
      <c r="AD29" s="378">
        <f>SUM(AD5:AD28)</f>
        <v>51535.799999999057</v>
      </c>
      <c r="AE29" s="381">
        <f>I29+Q29</f>
        <v>23453.999999997905</v>
      </c>
      <c r="AF29" s="83"/>
      <c r="AG29" s="75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  <c r="BK29" s="76"/>
      <c r="BL29" s="76"/>
      <c r="BM29" s="76"/>
    </row>
    <row r="30" spans="1:65" s="77" customFormat="1" ht="13.5" thickBot="1">
      <c r="A30" s="67"/>
      <c r="B30" s="374" t="s">
        <v>47</v>
      </c>
      <c r="C30" s="375"/>
      <c r="D30" s="70"/>
      <c r="E30" s="67"/>
      <c r="F30" s="78"/>
      <c r="G30" s="383" t="s">
        <v>47</v>
      </c>
      <c r="H30" s="383"/>
      <c r="I30" s="384"/>
      <c r="J30" s="375" t="s">
        <v>47</v>
      </c>
      <c r="K30" s="375"/>
      <c r="L30" s="78"/>
      <c r="M30" s="370"/>
      <c r="N30" s="385"/>
      <c r="O30" s="386" t="s">
        <v>47</v>
      </c>
      <c r="P30" s="383"/>
      <c r="Q30" s="383"/>
      <c r="R30" s="386" t="s">
        <v>48</v>
      </c>
      <c r="S30" s="383"/>
      <c r="T30" s="383"/>
      <c r="U30" s="386" t="s">
        <v>48</v>
      </c>
      <c r="V30" s="383"/>
      <c r="W30" s="383"/>
      <c r="X30" s="386" t="s">
        <v>48</v>
      </c>
      <c r="Y30" s="383"/>
      <c r="Z30" s="383"/>
      <c r="AA30" s="386" t="s">
        <v>48</v>
      </c>
      <c r="AB30" s="383"/>
      <c r="AC30" s="383"/>
      <c r="AD30" s="380"/>
      <c r="AE30" s="382"/>
      <c r="AF30" s="75"/>
      <c r="AG30" s="158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6"/>
      <c r="BM30" s="76"/>
    </row>
    <row r="31" spans="1:65"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</row>
    <row r="32" spans="1:65">
      <c r="B32" s="77" t="s">
        <v>29</v>
      </c>
      <c r="C32" s="83">
        <f>AD29/24</f>
        <v>2147.3249999999607</v>
      </c>
      <c r="K32" s="83"/>
      <c r="L32" s="83"/>
      <c r="M32" s="83"/>
      <c r="N32" s="83"/>
      <c r="O32" s="83"/>
      <c r="P32" s="159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</row>
    <row r="33" spans="2:65">
      <c r="B33" s="77" t="s">
        <v>30</v>
      </c>
      <c r="C33" s="83">
        <f>AD16</f>
        <v>2295.5999999997402</v>
      </c>
      <c r="M33" s="83"/>
      <c r="Q33" s="83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</row>
    <row r="34" spans="2:65">
      <c r="B34" s="77" t="s">
        <v>31</v>
      </c>
      <c r="C34" s="86">
        <f>C32/C33</f>
        <v>0.93540904338743847</v>
      </c>
    </row>
    <row r="35" spans="2:65" ht="15.75">
      <c r="B35" s="87" t="s">
        <v>32</v>
      </c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</row>
    <row r="36" spans="2:65" ht="15.75"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</row>
    <row r="37" spans="2:65" ht="15.75"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376"/>
      <c r="N37" s="376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</row>
    <row r="38" spans="2:65" ht="15.75">
      <c r="B38" s="87" t="s">
        <v>33</v>
      </c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</row>
    <row r="39" spans="2:65" ht="15"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</row>
    <row r="44" spans="2:65"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</row>
  </sheetData>
  <mergeCells count="14">
    <mergeCell ref="M37:N37"/>
    <mergeCell ref="A2:AE2"/>
    <mergeCell ref="M29:N29"/>
    <mergeCell ref="AD29:AD30"/>
    <mergeCell ref="AE29:AE30"/>
    <mergeCell ref="B30:C30"/>
    <mergeCell ref="G30:I30"/>
    <mergeCell ref="J30:K30"/>
    <mergeCell ref="M30:N30"/>
    <mergeCell ref="O30:Q30"/>
    <mergeCell ref="R30:T30"/>
    <mergeCell ref="U30:W30"/>
    <mergeCell ref="X30:Z30"/>
    <mergeCell ref="AA30:AC30"/>
  </mergeCells>
  <pageMargins left="0.19685039370078741" right="0.19685039370078741" top="0.39370078740157483" bottom="0.39370078740157483" header="0.51181102362204722" footer="0.51181102362204722"/>
  <pageSetup paperSize="9" scale="85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53"/>
  </sheetPr>
  <dimension ref="A1:AD38"/>
  <sheetViews>
    <sheetView workbookViewId="0">
      <selection sqref="A1:AC38"/>
    </sheetView>
  </sheetViews>
  <sheetFormatPr defaultRowHeight="12.75"/>
  <cols>
    <col min="1" max="10" width="9.140625" style="160"/>
    <col min="11" max="11" width="10.140625" style="160" customWidth="1"/>
    <col min="12" max="13" width="9.140625" style="160"/>
    <col min="14" max="14" width="10.5703125" style="160" customWidth="1"/>
    <col min="15" max="15" width="10.85546875" style="160" customWidth="1"/>
    <col min="16" max="16" width="11.140625" style="160" customWidth="1"/>
    <col min="17" max="17" width="9.140625" style="160"/>
    <col min="18" max="18" width="10.7109375" style="160" customWidth="1"/>
    <col min="19" max="25" width="9.140625" style="160"/>
    <col min="26" max="28" width="9.140625" style="160" hidden="1" customWidth="1"/>
    <col min="29" max="29" width="11.7109375" style="160" customWidth="1"/>
    <col min="30" max="16384" width="9.140625" style="160"/>
  </cols>
  <sheetData>
    <row r="1" spans="1:30">
      <c r="A1" s="1"/>
      <c r="B1" s="2" t="s">
        <v>0</v>
      </c>
      <c r="C1" s="2"/>
      <c r="D1" s="2"/>
      <c r="E1" s="2"/>
      <c r="F1" s="2" t="s">
        <v>1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30" ht="16.5" thickBot="1">
      <c r="A2" s="369" t="s">
        <v>177</v>
      </c>
      <c r="B2" s="369"/>
      <c r="C2" s="369"/>
      <c r="D2" s="369"/>
      <c r="E2" s="369"/>
      <c r="F2" s="369"/>
      <c r="G2" s="369"/>
      <c r="H2" s="369"/>
      <c r="I2" s="369"/>
      <c r="J2" s="369"/>
      <c r="K2" s="369"/>
      <c r="L2" s="369"/>
      <c r="M2" s="369"/>
      <c r="N2" s="369"/>
      <c r="O2" s="369"/>
      <c r="P2" s="369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2"/>
    </row>
    <row r="3" spans="1:30" ht="57" thickBot="1">
      <c r="A3" s="94" t="s">
        <v>2</v>
      </c>
      <c r="B3" s="5" t="s">
        <v>49</v>
      </c>
      <c r="C3" s="8" t="s">
        <v>4</v>
      </c>
      <c r="D3" s="8" t="s">
        <v>5</v>
      </c>
      <c r="E3" s="5" t="s">
        <v>50</v>
      </c>
      <c r="F3" s="8" t="s">
        <v>4</v>
      </c>
      <c r="G3" s="11" t="s">
        <v>5</v>
      </c>
      <c r="H3" s="5" t="s">
        <v>51</v>
      </c>
      <c r="I3" s="8" t="s">
        <v>4</v>
      </c>
      <c r="J3" s="11" t="s">
        <v>5</v>
      </c>
      <c r="K3" s="5" t="s">
        <v>52</v>
      </c>
      <c r="L3" s="8" t="s">
        <v>4</v>
      </c>
      <c r="M3" s="11" t="s">
        <v>5</v>
      </c>
      <c r="N3" s="5" t="s">
        <v>53</v>
      </c>
      <c r="O3" s="8" t="s">
        <v>4</v>
      </c>
      <c r="P3" s="11" t="s">
        <v>5</v>
      </c>
      <c r="Q3" s="5" t="s">
        <v>54</v>
      </c>
      <c r="R3" s="8" t="s">
        <v>4</v>
      </c>
      <c r="S3" s="11" t="s">
        <v>5</v>
      </c>
      <c r="T3" s="5" t="s">
        <v>55</v>
      </c>
      <c r="U3" s="8" t="s">
        <v>4</v>
      </c>
      <c r="V3" s="11" t="s">
        <v>5</v>
      </c>
      <c r="W3" s="5" t="s">
        <v>56</v>
      </c>
      <c r="X3" s="8" t="s">
        <v>4</v>
      </c>
      <c r="Y3" s="10" t="s">
        <v>5</v>
      </c>
      <c r="Z3" s="5" t="s">
        <v>57</v>
      </c>
      <c r="AA3" s="8" t="s">
        <v>4</v>
      </c>
      <c r="AB3" s="11" t="s">
        <v>5</v>
      </c>
      <c r="AC3" s="238" t="s">
        <v>43</v>
      </c>
    </row>
    <row r="4" spans="1:30" s="167" customFormat="1">
      <c r="A4" s="102">
        <v>0</v>
      </c>
      <c r="B4" s="364" t="s">
        <v>178</v>
      </c>
      <c r="C4" s="162"/>
      <c r="D4" s="163"/>
      <c r="E4" s="364" t="s">
        <v>203</v>
      </c>
      <c r="F4" s="162"/>
      <c r="G4" s="163"/>
      <c r="H4" s="364" t="s">
        <v>228</v>
      </c>
      <c r="I4" s="162"/>
      <c r="J4" s="163"/>
      <c r="K4" s="364" t="s">
        <v>253</v>
      </c>
      <c r="L4" s="162"/>
      <c r="M4" s="163"/>
      <c r="N4" s="364" t="s">
        <v>278</v>
      </c>
      <c r="O4" s="162"/>
      <c r="P4" s="163"/>
      <c r="Q4" s="364" t="s">
        <v>295</v>
      </c>
      <c r="R4" s="164"/>
      <c r="S4" s="165"/>
      <c r="T4" s="215">
        <v>9283.48</v>
      </c>
      <c r="U4" s="162"/>
      <c r="V4" s="163"/>
      <c r="W4" s="364" t="s">
        <v>320</v>
      </c>
      <c r="X4" s="162"/>
      <c r="Y4" s="163"/>
      <c r="Z4" s="166">
        <v>38.925319999999999</v>
      </c>
      <c r="AA4" s="98"/>
      <c r="AB4" s="101"/>
      <c r="AC4" s="96"/>
    </row>
    <row r="5" spans="1:30" s="167" customFormat="1">
      <c r="A5" s="225">
        <v>1</v>
      </c>
      <c r="B5" s="331" t="s">
        <v>179</v>
      </c>
      <c r="C5" s="105">
        <f t="shared" ref="C5:C28" si="0">B5-B4</f>
        <v>0.11000000000012733</v>
      </c>
      <c r="D5" s="108">
        <f t="shared" ref="D5:D28" si="1">C5*1200</f>
        <v>132.0000000001528</v>
      </c>
      <c r="E5" s="331" t="s">
        <v>204</v>
      </c>
      <c r="F5" s="105">
        <f t="shared" ref="F5:F28" si="2">E5-E4</f>
        <v>7.0000000000163709E-2</v>
      </c>
      <c r="G5" s="108">
        <f t="shared" ref="G5:G28" si="3">F5*7200</f>
        <v>504.00000000117871</v>
      </c>
      <c r="H5" s="331" t="s">
        <v>229</v>
      </c>
      <c r="I5" s="105">
        <f t="shared" ref="I5:I28" si="4">H5-H4</f>
        <v>6.9999999999708962E-2</v>
      </c>
      <c r="J5" s="108">
        <f t="shared" ref="J5:J28" si="5">I5*7200</f>
        <v>503.99999999790452</v>
      </c>
      <c r="K5" s="331" t="s">
        <v>254</v>
      </c>
      <c r="L5" s="105">
        <f t="shared" ref="L5:L28" si="6">K5-K4</f>
        <v>5.9999999999490683E-2</v>
      </c>
      <c r="M5" s="108">
        <f t="shared" ref="M5:M28" si="7">L5*7200</f>
        <v>431.99999999633292</v>
      </c>
      <c r="N5" s="331" t="s">
        <v>278</v>
      </c>
      <c r="O5" s="105">
        <f t="shared" ref="O5:O28" si="8">N5-N4</f>
        <v>0</v>
      </c>
      <c r="P5" s="108">
        <f t="shared" ref="P5:P28" si="9">O5*7200</f>
        <v>0</v>
      </c>
      <c r="Q5" s="331" t="s">
        <v>319</v>
      </c>
      <c r="R5" s="105">
        <f t="shared" ref="R5:R28" si="10">Q5-Q4</f>
        <v>9.9999999999454303E-2</v>
      </c>
      <c r="S5" s="168">
        <f t="shared" ref="S5:S28" si="11">R5*1200</f>
        <v>119.99999999934516</v>
      </c>
      <c r="T5" s="216">
        <v>9283.48</v>
      </c>
      <c r="U5" s="105">
        <f t="shared" ref="U5:U28" si="12">T5-T4</f>
        <v>0</v>
      </c>
      <c r="V5" s="108">
        <f t="shared" ref="V5:V28" si="13">U5*1200</f>
        <v>0</v>
      </c>
      <c r="W5" s="331" t="s">
        <v>321</v>
      </c>
      <c r="X5" s="105">
        <f t="shared" ref="X5:X28" si="14">W5-W4</f>
        <v>3.999999999996362E-2</v>
      </c>
      <c r="Y5" s="108">
        <f t="shared" ref="Y5:Y28" si="15">X5*2400</f>
        <v>95.999999999912689</v>
      </c>
      <c r="Z5" s="169">
        <v>38.927959999999999</v>
      </c>
      <c r="AA5" s="105">
        <f t="shared" ref="AA5:AA28" si="16">Z5-Z4</f>
        <v>2.6399999999995316E-3</v>
      </c>
      <c r="AB5" s="109">
        <f>AA5*600</f>
        <v>1.583999999999719</v>
      </c>
      <c r="AC5" s="112">
        <f>D5+G5+J5+M5+P5+S5+V5+Y5</f>
        <v>1787.9999999948268</v>
      </c>
    </row>
    <row r="6" spans="1:30" s="167" customFormat="1">
      <c r="A6" s="225">
        <v>2</v>
      </c>
      <c r="B6" s="331" t="s">
        <v>180</v>
      </c>
      <c r="C6" s="105">
        <f t="shared" si="0"/>
        <v>0.11999999999989086</v>
      </c>
      <c r="D6" s="108">
        <f t="shared" si="1"/>
        <v>143.99999999986903</v>
      </c>
      <c r="E6" s="331" t="s">
        <v>205</v>
      </c>
      <c r="F6" s="105">
        <f t="shared" si="2"/>
        <v>5.999999999994543E-2</v>
      </c>
      <c r="G6" s="108">
        <f t="shared" si="3"/>
        <v>431.9999999996071</v>
      </c>
      <c r="H6" s="331" t="s">
        <v>230</v>
      </c>
      <c r="I6" s="105">
        <f t="shared" si="4"/>
        <v>0.1000000000003638</v>
      </c>
      <c r="J6" s="108">
        <f t="shared" si="5"/>
        <v>720.00000000261934</v>
      </c>
      <c r="K6" s="331" t="s">
        <v>255</v>
      </c>
      <c r="L6" s="105">
        <f t="shared" si="6"/>
        <v>7.999999999992724E-2</v>
      </c>
      <c r="M6" s="108">
        <f t="shared" si="7"/>
        <v>575.99999999947613</v>
      </c>
      <c r="N6" s="331" t="s">
        <v>279</v>
      </c>
      <c r="O6" s="105">
        <f t="shared" si="8"/>
        <v>9.9999999999909051E-3</v>
      </c>
      <c r="P6" s="108">
        <f t="shared" si="9"/>
        <v>71.999999999934516</v>
      </c>
      <c r="Q6" s="331" t="s">
        <v>296</v>
      </c>
      <c r="R6" s="105">
        <f t="shared" si="10"/>
        <v>0.13000000000010914</v>
      </c>
      <c r="S6" s="168">
        <f t="shared" si="11"/>
        <v>156.00000000013097</v>
      </c>
      <c r="T6" s="216">
        <v>9283.48</v>
      </c>
      <c r="U6" s="105">
        <f t="shared" si="12"/>
        <v>0</v>
      </c>
      <c r="V6" s="108">
        <f t="shared" si="13"/>
        <v>0</v>
      </c>
      <c r="W6" s="331" t="s">
        <v>322</v>
      </c>
      <c r="X6" s="105">
        <f t="shared" si="14"/>
        <v>3.999999999996362E-2</v>
      </c>
      <c r="Y6" s="108">
        <f t="shared" si="15"/>
        <v>95.999999999912689</v>
      </c>
      <c r="Z6" s="169">
        <v>38.930599999999998</v>
      </c>
      <c r="AA6" s="105">
        <f t="shared" si="16"/>
        <v>2.6399999999995316E-3</v>
      </c>
      <c r="AB6" s="109">
        <f>AA6*600</f>
        <v>1.583999999999719</v>
      </c>
      <c r="AC6" s="112">
        <f t="shared" ref="AC6:AC28" si="17">D6+G6+J6+M6+P6+S6+V6+Y6</f>
        <v>2196.0000000015498</v>
      </c>
    </row>
    <row r="7" spans="1:30" s="167" customFormat="1">
      <c r="A7" s="225">
        <v>3</v>
      </c>
      <c r="B7" s="331" t="s">
        <v>181</v>
      </c>
      <c r="C7" s="105">
        <f t="shared" si="0"/>
        <v>9.0000000000145519E-2</v>
      </c>
      <c r="D7" s="108">
        <f t="shared" si="1"/>
        <v>108.00000000017462</v>
      </c>
      <c r="E7" s="331" t="s">
        <v>206</v>
      </c>
      <c r="F7" s="105">
        <f t="shared" si="2"/>
        <v>5.999999999994543E-2</v>
      </c>
      <c r="G7" s="108">
        <f t="shared" si="3"/>
        <v>431.9999999996071</v>
      </c>
      <c r="H7" s="331" t="s">
        <v>231</v>
      </c>
      <c r="I7" s="105">
        <f t="shared" si="4"/>
        <v>4.9999999999272404E-2</v>
      </c>
      <c r="J7" s="108">
        <f t="shared" si="5"/>
        <v>359.99999999476131</v>
      </c>
      <c r="K7" s="331" t="s">
        <v>256</v>
      </c>
      <c r="L7" s="105">
        <f t="shared" si="6"/>
        <v>9.0000000000145519E-2</v>
      </c>
      <c r="M7" s="108">
        <f t="shared" si="7"/>
        <v>648.00000000104774</v>
      </c>
      <c r="N7" s="331" t="s">
        <v>280</v>
      </c>
      <c r="O7" s="105">
        <f t="shared" si="8"/>
        <v>9.9999999999909051E-3</v>
      </c>
      <c r="P7" s="108">
        <f t="shared" si="9"/>
        <v>71.999999999934516</v>
      </c>
      <c r="Q7" s="331" t="s">
        <v>297</v>
      </c>
      <c r="R7" s="105">
        <f t="shared" si="10"/>
        <v>0.11000000000058208</v>
      </c>
      <c r="S7" s="168">
        <f t="shared" si="11"/>
        <v>132.00000000069849</v>
      </c>
      <c r="T7" s="216">
        <v>9283.48</v>
      </c>
      <c r="U7" s="105">
        <f t="shared" si="12"/>
        <v>0</v>
      </c>
      <c r="V7" s="108">
        <f t="shared" si="13"/>
        <v>0</v>
      </c>
      <c r="W7" s="331" t="s">
        <v>323</v>
      </c>
      <c r="X7" s="105">
        <f t="shared" si="14"/>
        <v>2.0000000000436557E-2</v>
      </c>
      <c r="Y7" s="108">
        <f t="shared" si="15"/>
        <v>48.000000001047738</v>
      </c>
      <c r="Z7" s="169">
        <v>38.933320000000002</v>
      </c>
      <c r="AA7" s="105">
        <f t="shared" si="16"/>
        <v>2.7200000000036084E-3</v>
      </c>
      <c r="AB7" s="109">
        <f t="shared" ref="AB7:AB28" si="18">AA7*600</f>
        <v>1.6320000000021651</v>
      </c>
      <c r="AC7" s="112">
        <f t="shared" si="17"/>
        <v>1799.9999999972715</v>
      </c>
    </row>
    <row r="8" spans="1:30" s="167" customFormat="1" ht="13.5" thickBot="1">
      <c r="A8" s="226">
        <v>4</v>
      </c>
      <c r="B8" s="366" t="s">
        <v>182</v>
      </c>
      <c r="C8" s="115">
        <f t="shared" si="0"/>
        <v>7.999999999992724E-2</v>
      </c>
      <c r="D8" s="118">
        <f t="shared" si="1"/>
        <v>95.999999999912689</v>
      </c>
      <c r="E8" s="366" t="s">
        <v>207</v>
      </c>
      <c r="F8" s="115">
        <f t="shared" si="2"/>
        <v>6.9999999999708962E-2</v>
      </c>
      <c r="G8" s="118">
        <f t="shared" si="3"/>
        <v>503.99999999790452</v>
      </c>
      <c r="H8" s="366" t="s">
        <v>232</v>
      </c>
      <c r="I8" s="115">
        <f t="shared" si="4"/>
        <v>7.0000000000618456E-2</v>
      </c>
      <c r="J8" s="118">
        <f t="shared" si="5"/>
        <v>504.00000000445289</v>
      </c>
      <c r="K8" s="366" t="s">
        <v>257</v>
      </c>
      <c r="L8" s="115">
        <f t="shared" si="6"/>
        <v>6.9999999999708962E-2</v>
      </c>
      <c r="M8" s="118">
        <f t="shared" si="7"/>
        <v>503.99999999790452</v>
      </c>
      <c r="N8" s="366" t="s">
        <v>281</v>
      </c>
      <c r="O8" s="115">
        <f t="shared" si="8"/>
        <v>9.9999999999909051E-3</v>
      </c>
      <c r="P8" s="118">
        <f t="shared" si="9"/>
        <v>71.999999999934516</v>
      </c>
      <c r="Q8" s="366" t="s">
        <v>298</v>
      </c>
      <c r="R8" s="115">
        <f t="shared" si="10"/>
        <v>0.10999999999967258</v>
      </c>
      <c r="S8" s="170">
        <f t="shared" si="11"/>
        <v>131.9999999996071</v>
      </c>
      <c r="T8" s="218">
        <v>9283.48</v>
      </c>
      <c r="U8" s="115">
        <f t="shared" si="12"/>
        <v>0</v>
      </c>
      <c r="V8" s="118">
        <f t="shared" si="13"/>
        <v>0</v>
      </c>
      <c r="W8" s="366" t="s">
        <v>324</v>
      </c>
      <c r="X8" s="115">
        <f t="shared" si="14"/>
        <v>4.9999999999272404E-2</v>
      </c>
      <c r="Y8" s="118">
        <f t="shared" si="15"/>
        <v>119.99999999825377</v>
      </c>
      <c r="Z8" s="171">
        <v>38.935960000000001</v>
      </c>
      <c r="AA8" s="115">
        <f t="shared" si="16"/>
        <v>2.6399999999995316E-3</v>
      </c>
      <c r="AB8" s="119">
        <f t="shared" si="18"/>
        <v>1.583999999999719</v>
      </c>
      <c r="AC8" s="122">
        <f t="shared" si="17"/>
        <v>1931.99999999797</v>
      </c>
    </row>
    <row r="9" spans="1:30" s="80" customFormat="1" ht="13.5" thickBot="1">
      <c r="A9" s="227">
        <v>5</v>
      </c>
      <c r="B9" s="368" t="s">
        <v>183</v>
      </c>
      <c r="C9" s="124">
        <f t="shared" si="0"/>
        <v>0.13999999999987267</v>
      </c>
      <c r="D9" s="127">
        <f t="shared" si="1"/>
        <v>167.9999999998472</v>
      </c>
      <c r="E9" s="368" t="s">
        <v>208</v>
      </c>
      <c r="F9" s="124">
        <f t="shared" si="2"/>
        <v>9.0000000000145519E-2</v>
      </c>
      <c r="G9" s="127">
        <f t="shared" si="3"/>
        <v>648.00000000104774</v>
      </c>
      <c r="H9" s="368" t="s">
        <v>233</v>
      </c>
      <c r="I9" s="124">
        <f t="shared" si="4"/>
        <v>9.0000000000145519E-2</v>
      </c>
      <c r="J9" s="127">
        <f t="shared" si="5"/>
        <v>648.00000000104774</v>
      </c>
      <c r="K9" s="368" t="s">
        <v>258</v>
      </c>
      <c r="L9" s="124">
        <f t="shared" si="6"/>
        <v>7.999999999992724E-2</v>
      </c>
      <c r="M9" s="127">
        <f t="shared" si="7"/>
        <v>575.99999999947613</v>
      </c>
      <c r="N9" s="368" t="s">
        <v>282</v>
      </c>
      <c r="O9" s="124">
        <f t="shared" si="8"/>
        <v>9.9999999999909051E-3</v>
      </c>
      <c r="P9" s="127">
        <f t="shared" si="9"/>
        <v>71.999999999934516</v>
      </c>
      <c r="Q9" s="368" t="s">
        <v>299</v>
      </c>
      <c r="R9" s="124">
        <f t="shared" si="10"/>
        <v>0.1499999999996362</v>
      </c>
      <c r="S9" s="172">
        <f t="shared" si="11"/>
        <v>179.99999999956344</v>
      </c>
      <c r="T9" s="224">
        <v>9283.48</v>
      </c>
      <c r="U9" s="124">
        <f t="shared" si="12"/>
        <v>0</v>
      </c>
      <c r="V9" s="127">
        <f t="shared" si="13"/>
        <v>0</v>
      </c>
      <c r="W9" s="368" t="s">
        <v>325</v>
      </c>
      <c r="X9" s="124">
        <f t="shared" si="14"/>
        <v>3.999999999996362E-2</v>
      </c>
      <c r="Y9" s="127">
        <f t="shared" si="15"/>
        <v>95.999999999912689</v>
      </c>
      <c r="Z9" s="173">
        <v>38.938679999999998</v>
      </c>
      <c r="AA9" s="124">
        <f t="shared" si="16"/>
        <v>2.719999999996503E-3</v>
      </c>
      <c r="AB9" s="128">
        <f t="shared" si="18"/>
        <v>1.6319999999979018</v>
      </c>
      <c r="AC9" s="130">
        <f t="shared" si="17"/>
        <v>2388.0000000008295</v>
      </c>
    </row>
    <row r="10" spans="1:30" s="167" customFormat="1">
      <c r="A10" s="228">
        <v>6</v>
      </c>
      <c r="B10" s="367" t="s">
        <v>184</v>
      </c>
      <c r="C10" s="134">
        <f t="shared" si="0"/>
        <v>7.999999999992724E-2</v>
      </c>
      <c r="D10" s="137">
        <f t="shared" si="1"/>
        <v>95.999999999912689</v>
      </c>
      <c r="E10" s="367" t="s">
        <v>209</v>
      </c>
      <c r="F10" s="134">
        <f t="shared" si="2"/>
        <v>7.999999999992724E-2</v>
      </c>
      <c r="G10" s="137">
        <f t="shared" si="3"/>
        <v>575.99999999947613</v>
      </c>
      <c r="H10" s="367" t="s">
        <v>234</v>
      </c>
      <c r="I10" s="134">
        <f t="shared" si="4"/>
        <v>7.999999999992724E-2</v>
      </c>
      <c r="J10" s="137">
        <f t="shared" si="5"/>
        <v>575.99999999947613</v>
      </c>
      <c r="K10" s="367" t="s">
        <v>259</v>
      </c>
      <c r="L10" s="134">
        <f t="shared" si="6"/>
        <v>7.999999999992724E-2</v>
      </c>
      <c r="M10" s="137">
        <f t="shared" si="7"/>
        <v>575.99999999947613</v>
      </c>
      <c r="N10" s="367" t="s">
        <v>282</v>
      </c>
      <c r="O10" s="134">
        <f t="shared" si="8"/>
        <v>0</v>
      </c>
      <c r="P10" s="137">
        <f t="shared" si="9"/>
        <v>0</v>
      </c>
      <c r="Q10" s="367" t="s">
        <v>300</v>
      </c>
      <c r="R10" s="134">
        <f t="shared" si="10"/>
        <v>0.15999999999985448</v>
      </c>
      <c r="S10" s="174">
        <f t="shared" si="11"/>
        <v>191.99999999982538</v>
      </c>
      <c r="T10" s="220">
        <v>9283.48</v>
      </c>
      <c r="U10" s="134">
        <f t="shared" si="12"/>
        <v>0</v>
      </c>
      <c r="V10" s="137">
        <f t="shared" si="13"/>
        <v>0</v>
      </c>
      <c r="W10" s="367" t="s">
        <v>326</v>
      </c>
      <c r="X10" s="134">
        <f t="shared" si="14"/>
        <v>5.0000000000181899E-2</v>
      </c>
      <c r="Y10" s="137">
        <f t="shared" si="15"/>
        <v>120.00000000043656</v>
      </c>
      <c r="Z10" s="175">
        <v>38.941319999999997</v>
      </c>
      <c r="AA10" s="134">
        <f t="shared" si="16"/>
        <v>2.6399999999995316E-3</v>
      </c>
      <c r="AB10" s="138">
        <f t="shared" si="18"/>
        <v>1.583999999999719</v>
      </c>
      <c r="AC10" s="141">
        <f t="shared" si="17"/>
        <v>2135.999999998603</v>
      </c>
    </row>
    <row r="11" spans="1:30" s="167" customFormat="1">
      <c r="A11" s="225">
        <v>7</v>
      </c>
      <c r="B11" s="331" t="s">
        <v>185</v>
      </c>
      <c r="C11" s="105">
        <f t="shared" si="0"/>
        <v>8.0000000000381988E-2</v>
      </c>
      <c r="D11" s="108">
        <f t="shared" si="1"/>
        <v>96.000000000458385</v>
      </c>
      <c r="E11" s="331" t="s">
        <v>210</v>
      </c>
      <c r="F11" s="105">
        <f t="shared" si="2"/>
        <v>7.0000000000163709E-2</v>
      </c>
      <c r="G11" s="108">
        <f t="shared" si="3"/>
        <v>504.00000000117871</v>
      </c>
      <c r="H11" s="331" t="s">
        <v>235</v>
      </c>
      <c r="I11" s="105">
        <f t="shared" si="4"/>
        <v>6.9999999999708962E-2</v>
      </c>
      <c r="J11" s="108">
        <f t="shared" si="5"/>
        <v>503.99999999790452</v>
      </c>
      <c r="K11" s="331" t="s">
        <v>260</v>
      </c>
      <c r="L11" s="105">
        <f t="shared" si="6"/>
        <v>7.999999999992724E-2</v>
      </c>
      <c r="M11" s="108">
        <f t="shared" si="7"/>
        <v>575.99999999947613</v>
      </c>
      <c r="N11" s="331" t="s">
        <v>283</v>
      </c>
      <c r="O11" s="105">
        <f t="shared" si="8"/>
        <v>9.9999999999909051E-3</v>
      </c>
      <c r="P11" s="108">
        <f t="shared" si="9"/>
        <v>71.999999999934516</v>
      </c>
      <c r="Q11" s="331" t="s">
        <v>301</v>
      </c>
      <c r="R11" s="105">
        <f t="shared" si="10"/>
        <v>0.14000000000032742</v>
      </c>
      <c r="S11" s="168">
        <f t="shared" si="11"/>
        <v>168.0000000003929</v>
      </c>
      <c r="T11" s="216">
        <v>9283.48</v>
      </c>
      <c r="U11" s="105">
        <f t="shared" si="12"/>
        <v>0</v>
      </c>
      <c r="V11" s="108">
        <f t="shared" si="13"/>
        <v>0</v>
      </c>
      <c r="W11" s="331" t="s">
        <v>327</v>
      </c>
      <c r="X11" s="105">
        <f t="shared" si="14"/>
        <v>3.999999999996362E-2</v>
      </c>
      <c r="Y11" s="108">
        <f t="shared" si="15"/>
        <v>95.999999999912689</v>
      </c>
      <c r="Z11" s="169">
        <v>38.943959999999997</v>
      </c>
      <c r="AA11" s="105">
        <f t="shared" si="16"/>
        <v>2.6399999999995316E-3</v>
      </c>
      <c r="AB11" s="109">
        <f t="shared" si="18"/>
        <v>1.583999999999719</v>
      </c>
      <c r="AC11" s="112">
        <f t="shared" si="17"/>
        <v>2015.9999999992579</v>
      </c>
    </row>
    <row r="12" spans="1:30" s="167" customFormat="1">
      <c r="A12" s="225">
        <v>8</v>
      </c>
      <c r="B12" s="331" t="s">
        <v>186</v>
      </c>
      <c r="C12" s="105">
        <f t="shared" si="0"/>
        <v>6.9999999999708962E-2</v>
      </c>
      <c r="D12" s="108">
        <f t="shared" si="1"/>
        <v>83.999999999650754</v>
      </c>
      <c r="E12" s="331" t="s">
        <v>211</v>
      </c>
      <c r="F12" s="105">
        <f t="shared" si="2"/>
        <v>7.999999999992724E-2</v>
      </c>
      <c r="G12" s="108">
        <f t="shared" si="3"/>
        <v>575.99999999947613</v>
      </c>
      <c r="H12" s="331" t="s">
        <v>236</v>
      </c>
      <c r="I12" s="105">
        <f t="shared" si="4"/>
        <v>7.999999999992724E-2</v>
      </c>
      <c r="J12" s="108">
        <f t="shared" si="5"/>
        <v>575.99999999947613</v>
      </c>
      <c r="K12" s="331" t="s">
        <v>261</v>
      </c>
      <c r="L12" s="105">
        <f t="shared" si="6"/>
        <v>7.999999999992724E-2</v>
      </c>
      <c r="M12" s="108">
        <f t="shared" si="7"/>
        <v>575.99999999947613</v>
      </c>
      <c r="N12" s="331" t="s">
        <v>284</v>
      </c>
      <c r="O12" s="105">
        <f t="shared" si="8"/>
        <v>9.9999999999909051E-3</v>
      </c>
      <c r="P12" s="108">
        <f t="shared" si="9"/>
        <v>71.999999999934516</v>
      </c>
      <c r="Q12" s="331" t="s">
        <v>302</v>
      </c>
      <c r="R12" s="105">
        <f t="shared" si="10"/>
        <v>0.14000000000032742</v>
      </c>
      <c r="S12" s="168">
        <f t="shared" si="11"/>
        <v>168.0000000003929</v>
      </c>
      <c r="T12" s="216">
        <v>9283.48</v>
      </c>
      <c r="U12" s="105">
        <f t="shared" si="12"/>
        <v>0</v>
      </c>
      <c r="V12" s="108">
        <f t="shared" si="13"/>
        <v>0</v>
      </c>
      <c r="W12" s="331" t="s">
        <v>328</v>
      </c>
      <c r="X12" s="105">
        <f t="shared" si="14"/>
        <v>3.999999999996362E-2</v>
      </c>
      <c r="Y12" s="108">
        <f t="shared" si="15"/>
        <v>95.999999999912689</v>
      </c>
      <c r="Z12" s="169">
        <v>38.946440000000003</v>
      </c>
      <c r="AA12" s="105">
        <f t="shared" si="16"/>
        <v>2.4800000000055888E-3</v>
      </c>
      <c r="AB12" s="109">
        <f t="shared" si="18"/>
        <v>1.4880000000033533</v>
      </c>
      <c r="AC12" s="112">
        <f t="shared" si="17"/>
        <v>2147.9999999983193</v>
      </c>
    </row>
    <row r="13" spans="1:30" s="167" customFormat="1" ht="13.5" thickBot="1">
      <c r="A13" s="226">
        <v>9</v>
      </c>
      <c r="B13" s="366" t="s">
        <v>187</v>
      </c>
      <c r="C13" s="115">
        <f t="shared" si="0"/>
        <v>9.0000000000145519E-2</v>
      </c>
      <c r="D13" s="118">
        <f t="shared" si="1"/>
        <v>108.00000000017462</v>
      </c>
      <c r="E13" s="366" t="s">
        <v>212</v>
      </c>
      <c r="F13" s="115">
        <f t="shared" si="2"/>
        <v>7.999999999992724E-2</v>
      </c>
      <c r="G13" s="118">
        <f t="shared" si="3"/>
        <v>575.99999999947613</v>
      </c>
      <c r="H13" s="366" t="s">
        <v>237</v>
      </c>
      <c r="I13" s="115">
        <f t="shared" si="4"/>
        <v>0.1000000000003638</v>
      </c>
      <c r="J13" s="118">
        <f t="shared" si="5"/>
        <v>720.00000000261934</v>
      </c>
      <c r="K13" s="366" t="s">
        <v>262</v>
      </c>
      <c r="L13" s="115">
        <f t="shared" si="6"/>
        <v>7.999999999992724E-2</v>
      </c>
      <c r="M13" s="118">
        <f t="shared" si="7"/>
        <v>575.99999999947613</v>
      </c>
      <c r="N13" s="366" t="s">
        <v>284</v>
      </c>
      <c r="O13" s="115">
        <f t="shared" si="8"/>
        <v>0</v>
      </c>
      <c r="P13" s="118">
        <f t="shared" si="9"/>
        <v>0</v>
      </c>
      <c r="Q13" s="366" t="s">
        <v>303</v>
      </c>
      <c r="R13" s="115">
        <f t="shared" si="10"/>
        <v>0.13999999999941792</v>
      </c>
      <c r="S13" s="170">
        <f t="shared" si="11"/>
        <v>167.99999999930151</v>
      </c>
      <c r="T13" s="218">
        <v>9283.48</v>
      </c>
      <c r="U13" s="115">
        <f t="shared" si="12"/>
        <v>0</v>
      </c>
      <c r="V13" s="118">
        <f t="shared" si="13"/>
        <v>0</v>
      </c>
      <c r="W13" s="366" t="s">
        <v>329</v>
      </c>
      <c r="X13" s="115">
        <f t="shared" si="14"/>
        <v>5.0000000000181899E-2</v>
      </c>
      <c r="Y13" s="118">
        <f t="shared" si="15"/>
        <v>120.00000000043656</v>
      </c>
      <c r="Z13" s="171">
        <v>38.948999999999998</v>
      </c>
      <c r="AA13" s="115">
        <f t="shared" si="16"/>
        <v>2.5599999999954548E-3</v>
      </c>
      <c r="AB13" s="119">
        <f t="shared" si="18"/>
        <v>1.5359999999972729</v>
      </c>
      <c r="AC13" s="122">
        <f t="shared" si="17"/>
        <v>2268.0000000014843</v>
      </c>
    </row>
    <row r="14" spans="1:30" s="80" customFormat="1" ht="13.5" thickBot="1">
      <c r="A14" s="227">
        <v>10</v>
      </c>
      <c r="B14" s="368" t="s">
        <v>188</v>
      </c>
      <c r="C14" s="124">
        <f t="shared" si="0"/>
        <v>7.0000000000163709E-2</v>
      </c>
      <c r="D14" s="127">
        <f t="shared" si="1"/>
        <v>84.000000000196451</v>
      </c>
      <c r="E14" s="368" t="s">
        <v>213</v>
      </c>
      <c r="F14" s="124">
        <f t="shared" si="2"/>
        <v>5.999999999994543E-2</v>
      </c>
      <c r="G14" s="127">
        <f t="shared" si="3"/>
        <v>431.9999999996071</v>
      </c>
      <c r="H14" s="368" t="s">
        <v>238</v>
      </c>
      <c r="I14" s="124">
        <f t="shared" si="4"/>
        <v>5.0000000000181899E-2</v>
      </c>
      <c r="J14" s="127">
        <f t="shared" si="5"/>
        <v>360.00000000130967</v>
      </c>
      <c r="K14" s="368" t="s">
        <v>263</v>
      </c>
      <c r="L14" s="124">
        <f t="shared" si="6"/>
        <v>6.9999999999708962E-2</v>
      </c>
      <c r="M14" s="127">
        <f t="shared" si="7"/>
        <v>503.99999999790452</v>
      </c>
      <c r="N14" s="368" t="s">
        <v>284</v>
      </c>
      <c r="O14" s="124">
        <f t="shared" si="8"/>
        <v>0</v>
      </c>
      <c r="P14" s="127">
        <f t="shared" si="9"/>
        <v>0</v>
      </c>
      <c r="Q14" s="368" t="s">
        <v>304</v>
      </c>
      <c r="R14" s="124">
        <f t="shared" si="10"/>
        <v>0.13000000000010914</v>
      </c>
      <c r="S14" s="172">
        <f t="shared" si="11"/>
        <v>156.00000000013097</v>
      </c>
      <c r="T14" s="224">
        <v>9283.48</v>
      </c>
      <c r="U14" s="124">
        <f t="shared" si="12"/>
        <v>0</v>
      </c>
      <c r="V14" s="127">
        <f t="shared" si="13"/>
        <v>0</v>
      </c>
      <c r="W14" s="368" t="s">
        <v>330</v>
      </c>
      <c r="X14" s="124">
        <f t="shared" si="14"/>
        <v>3.999999999996362E-2</v>
      </c>
      <c r="Y14" s="127">
        <f t="shared" si="15"/>
        <v>95.999999999912689</v>
      </c>
      <c r="Z14" s="173">
        <v>38.951560000000001</v>
      </c>
      <c r="AA14" s="124">
        <f t="shared" si="16"/>
        <v>2.5600000000025602E-3</v>
      </c>
      <c r="AB14" s="128">
        <f t="shared" si="18"/>
        <v>1.5360000000015361</v>
      </c>
      <c r="AC14" s="130">
        <f t="shared" si="17"/>
        <v>1631.9999999990614</v>
      </c>
    </row>
    <row r="15" spans="1:30" s="235" customFormat="1">
      <c r="A15" s="228">
        <v>11</v>
      </c>
      <c r="B15" s="367" t="s">
        <v>189</v>
      </c>
      <c r="C15" s="140">
        <f t="shared" si="0"/>
        <v>9.9999999999909051E-2</v>
      </c>
      <c r="D15" s="137">
        <f t="shared" si="1"/>
        <v>119.99999999989086</v>
      </c>
      <c r="E15" s="367" t="s">
        <v>214</v>
      </c>
      <c r="F15" s="140">
        <f t="shared" si="2"/>
        <v>7.999999999992724E-2</v>
      </c>
      <c r="G15" s="137">
        <f t="shared" si="3"/>
        <v>575.99999999947613</v>
      </c>
      <c r="H15" s="367" t="s">
        <v>239</v>
      </c>
      <c r="I15" s="140">
        <f t="shared" si="4"/>
        <v>8.9999999999236024E-2</v>
      </c>
      <c r="J15" s="137">
        <f t="shared" si="5"/>
        <v>647.99999999449938</v>
      </c>
      <c r="K15" s="367" t="s">
        <v>264</v>
      </c>
      <c r="L15" s="140">
        <f t="shared" si="6"/>
        <v>9.0000000000145519E-2</v>
      </c>
      <c r="M15" s="137">
        <f t="shared" si="7"/>
        <v>648.00000000104774</v>
      </c>
      <c r="N15" s="367" t="s">
        <v>284</v>
      </c>
      <c r="O15" s="140">
        <f t="shared" si="8"/>
        <v>0</v>
      </c>
      <c r="P15" s="137">
        <f t="shared" si="9"/>
        <v>0</v>
      </c>
      <c r="Q15" s="367" t="s">
        <v>305</v>
      </c>
      <c r="R15" s="140">
        <f t="shared" si="10"/>
        <v>0.15999999999985448</v>
      </c>
      <c r="S15" s="174">
        <f t="shared" si="11"/>
        <v>191.99999999982538</v>
      </c>
      <c r="T15" s="220">
        <v>9283.48</v>
      </c>
      <c r="U15" s="140">
        <f t="shared" si="12"/>
        <v>0</v>
      </c>
      <c r="V15" s="137">
        <f t="shared" si="13"/>
        <v>0</v>
      </c>
      <c r="W15" s="367" t="s">
        <v>331</v>
      </c>
      <c r="X15" s="140">
        <f t="shared" si="14"/>
        <v>5.0000000000181899E-2</v>
      </c>
      <c r="Y15" s="137">
        <f t="shared" si="15"/>
        <v>120.00000000043656</v>
      </c>
      <c r="Z15" s="175">
        <v>38.954039999999999</v>
      </c>
      <c r="AA15" s="140">
        <f t="shared" si="16"/>
        <v>2.4799999999984834E-3</v>
      </c>
      <c r="AB15" s="138">
        <f t="shared" si="18"/>
        <v>1.4879999999990901</v>
      </c>
      <c r="AC15" s="141">
        <f t="shared" si="17"/>
        <v>2303.999999995176</v>
      </c>
      <c r="AD15" s="236"/>
    </row>
    <row r="16" spans="1:30" s="167" customFormat="1">
      <c r="A16" s="228">
        <v>12</v>
      </c>
      <c r="B16" s="331" t="s">
        <v>190</v>
      </c>
      <c r="C16" s="134">
        <f t="shared" si="0"/>
        <v>5.999999999994543E-2</v>
      </c>
      <c r="D16" s="137">
        <f t="shared" si="1"/>
        <v>71.999999999934516</v>
      </c>
      <c r="E16" s="331" t="s">
        <v>215</v>
      </c>
      <c r="F16" s="134">
        <f t="shared" si="2"/>
        <v>7.0000000000163709E-2</v>
      </c>
      <c r="G16" s="137">
        <f t="shared" si="3"/>
        <v>504.00000000117871</v>
      </c>
      <c r="H16" s="331" t="s">
        <v>240</v>
      </c>
      <c r="I16" s="134">
        <f t="shared" si="4"/>
        <v>7.999999999992724E-2</v>
      </c>
      <c r="J16" s="137">
        <f t="shared" si="5"/>
        <v>575.99999999947613</v>
      </c>
      <c r="K16" s="331" t="s">
        <v>265</v>
      </c>
      <c r="L16" s="134">
        <f t="shared" si="6"/>
        <v>7.0000000001527951E-2</v>
      </c>
      <c r="M16" s="137">
        <f t="shared" si="7"/>
        <v>504.00000001100125</v>
      </c>
      <c r="N16" s="331" t="s">
        <v>284</v>
      </c>
      <c r="O16" s="134">
        <f t="shared" si="8"/>
        <v>0</v>
      </c>
      <c r="P16" s="137">
        <f t="shared" si="9"/>
        <v>0</v>
      </c>
      <c r="Q16" s="331" t="s">
        <v>306</v>
      </c>
      <c r="R16" s="134">
        <f t="shared" si="10"/>
        <v>0.12000000000080036</v>
      </c>
      <c r="S16" s="174">
        <f t="shared" si="11"/>
        <v>144.00000000096043</v>
      </c>
      <c r="T16" s="220">
        <v>9283.48</v>
      </c>
      <c r="U16" s="134">
        <f t="shared" si="12"/>
        <v>0</v>
      </c>
      <c r="V16" s="137">
        <f t="shared" si="13"/>
        <v>0</v>
      </c>
      <c r="W16" s="331" t="s">
        <v>332</v>
      </c>
      <c r="X16" s="134">
        <f t="shared" si="14"/>
        <v>1.0000000000218279E-2</v>
      </c>
      <c r="Y16" s="137">
        <f t="shared" si="15"/>
        <v>24.000000000523869</v>
      </c>
      <c r="Z16" s="175">
        <v>38.956600000000002</v>
      </c>
      <c r="AA16" s="134">
        <f t="shared" si="16"/>
        <v>2.5600000000025602E-3</v>
      </c>
      <c r="AB16" s="138">
        <f t="shared" si="18"/>
        <v>1.5360000000015361</v>
      </c>
      <c r="AC16" s="141">
        <f t="shared" si="17"/>
        <v>1824.0000000130749</v>
      </c>
    </row>
    <row r="17" spans="1:30" s="167" customFormat="1">
      <c r="A17" s="226">
        <v>13</v>
      </c>
      <c r="B17" s="331" t="s">
        <v>191</v>
      </c>
      <c r="C17" s="115">
        <f t="shared" si="0"/>
        <v>9.0000000000145519E-2</v>
      </c>
      <c r="D17" s="118">
        <f t="shared" si="1"/>
        <v>108.00000000017462</v>
      </c>
      <c r="E17" s="331" t="s">
        <v>216</v>
      </c>
      <c r="F17" s="115">
        <f t="shared" si="2"/>
        <v>9.0000000000145519E-2</v>
      </c>
      <c r="G17" s="118">
        <f t="shared" si="3"/>
        <v>648.00000000104774</v>
      </c>
      <c r="H17" s="331" t="s">
        <v>241</v>
      </c>
      <c r="I17" s="115">
        <f t="shared" si="4"/>
        <v>9.0000000000145519E-2</v>
      </c>
      <c r="J17" s="118">
        <f t="shared" si="5"/>
        <v>648.00000000104774</v>
      </c>
      <c r="K17" s="331" t="s">
        <v>266</v>
      </c>
      <c r="L17" s="115">
        <f t="shared" si="6"/>
        <v>8.999999999832653E-2</v>
      </c>
      <c r="M17" s="118">
        <f t="shared" si="7"/>
        <v>647.99999998795101</v>
      </c>
      <c r="N17" s="331" t="s">
        <v>285</v>
      </c>
      <c r="O17" s="115">
        <f t="shared" si="8"/>
        <v>1.0000000000104592E-2</v>
      </c>
      <c r="P17" s="118">
        <f t="shared" si="9"/>
        <v>72.000000000753062</v>
      </c>
      <c r="Q17" s="331" t="s">
        <v>307</v>
      </c>
      <c r="R17" s="115">
        <f t="shared" si="10"/>
        <v>0.1499999999996362</v>
      </c>
      <c r="S17" s="170">
        <f t="shared" si="11"/>
        <v>179.99999999956344</v>
      </c>
      <c r="T17" s="218">
        <v>9283.48</v>
      </c>
      <c r="U17" s="115">
        <f t="shared" si="12"/>
        <v>0</v>
      </c>
      <c r="V17" s="118">
        <f t="shared" si="13"/>
        <v>0</v>
      </c>
      <c r="W17" s="331" t="s">
        <v>333</v>
      </c>
      <c r="X17" s="115">
        <f t="shared" si="14"/>
        <v>5.0000000000181899E-2</v>
      </c>
      <c r="Y17" s="118">
        <f t="shared" si="15"/>
        <v>120.00000000043656</v>
      </c>
      <c r="Z17" s="171">
        <v>38.959159999999997</v>
      </c>
      <c r="AA17" s="115">
        <f t="shared" si="16"/>
        <v>2.5599999999954548E-3</v>
      </c>
      <c r="AB17" s="119">
        <f t="shared" si="18"/>
        <v>1.5359999999972729</v>
      </c>
      <c r="AC17" s="122">
        <f t="shared" si="17"/>
        <v>2423.9999999909742</v>
      </c>
    </row>
    <row r="18" spans="1:30" s="234" customFormat="1">
      <c r="A18" s="225">
        <v>14</v>
      </c>
      <c r="B18" s="331" t="s">
        <v>192</v>
      </c>
      <c r="C18" s="111">
        <f t="shared" si="0"/>
        <v>4.9999999999727152E-2</v>
      </c>
      <c r="D18" s="108">
        <f t="shared" si="1"/>
        <v>59.999999999672582</v>
      </c>
      <c r="E18" s="331" t="s">
        <v>217</v>
      </c>
      <c r="F18" s="111">
        <f t="shared" si="2"/>
        <v>6.9999999999708962E-2</v>
      </c>
      <c r="G18" s="108">
        <f t="shared" si="3"/>
        <v>503.99999999790452</v>
      </c>
      <c r="H18" s="331" t="s">
        <v>242</v>
      </c>
      <c r="I18" s="111">
        <f t="shared" si="4"/>
        <v>7.0000000000618456E-2</v>
      </c>
      <c r="J18" s="108">
        <f t="shared" si="5"/>
        <v>504.00000000445289</v>
      </c>
      <c r="K18" s="331" t="s">
        <v>267</v>
      </c>
      <c r="L18" s="111">
        <f t="shared" si="6"/>
        <v>7.0000000001527951E-2</v>
      </c>
      <c r="M18" s="108">
        <f t="shared" si="7"/>
        <v>504.00000001100125</v>
      </c>
      <c r="N18" s="331" t="s">
        <v>285</v>
      </c>
      <c r="O18" s="111">
        <f t="shared" si="8"/>
        <v>0</v>
      </c>
      <c r="P18" s="108">
        <f t="shared" si="9"/>
        <v>0</v>
      </c>
      <c r="Q18" s="331" t="s">
        <v>308</v>
      </c>
      <c r="R18" s="111">
        <f t="shared" si="10"/>
        <v>9.0000000000145519E-2</v>
      </c>
      <c r="S18" s="168">
        <f t="shared" si="11"/>
        <v>108.00000000017462</v>
      </c>
      <c r="T18" s="216">
        <v>9283.48</v>
      </c>
      <c r="U18" s="111">
        <f t="shared" si="12"/>
        <v>0</v>
      </c>
      <c r="V18" s="108">
        <f t="shared" si="13"/>
        <v>0</v>
      </c>
      <c r="W18" s="331" t="s">
        <v>334</v>
      </c>
      <c r="X18" s="111">
        <f t="shared" si="14"/>
        <v>1.9999999999527063E-2</v>
      </c>
      <c r="Y18" s="108">
        <f t="shared" si="15"/>
        <v>47.999999998864951</v>
      </c>
      <c r="Z18" s="169">
        <v>38.96172</v>
      </c>
      <c r="AA18" s="111">
        <f t="shared" si="16"/>
        <v>2.5600000000025602E-3</v>
      </c>
      <c r="AB18" s="109">
        <f t="shared" si="18"/>
        <v>1.5360000000015361</v>
      </c>
      <c r="AC18" s="112">
        <f t="shared" si="17"/>
        <v>1728.0000000120708</v>
      </c>
      <c r="AD18" s="237"/>
    </row>
    <row r="19" spans="1:30" s="167" customFormat="1">
      <c r="A19" s="228">
        <v>15</v>
      </c>
      <c r="B19" s="331" t="s">
        <v>193</v>
      </c>
      <c r="C19" s="134">
        <f t="shared" si="0"/>
        <v>0.11000000000012733</v>
      </c>
      <c r="D19" s="137">
        <f t="shared" si="1"/>
        <v>132.0000000001528</v>
      </c>
      <c r="E19" s="331" t="s">
        <v>218</v>
      </c>
      <c r="F19" s="134">
        <f t="shared" si="2"/>
        <v>8.0000000000381988E-2</v>
      </c>
      <c r="G19" s="137">
        <f t="shared" si="3"/>
        <v>576.00000000275031</v>
      </c>
      <c r="H19" s="331" t="s">
        <v>243</v>
      </c>
      <c r="I19" s="134">
        <f t="shared" si="4"/>
        <v>8.9999999999236024E-2</v>
      </c>
      <c r="J19" s="137">
        <f t="shared" si="5"/>
        <v>647.99999999449938</v>
      </c>
      <c r="K19" s="331" t="s">
        <v>268</v>
      </c>
      <c r="L19" s="134">
        <f t="shared" si="6"/>
        <v>7.999999999992724E-2</v>
      </c>
      <c r="M19" s="137">
        <f t="shared" si="7"/>
        <v>575.99999999947613</v>
      </c>
      <c r="N19" s="331" t="s">
        <v>286</v>
      </c>
      <c r="O19" s="134">
        <f t="shared" si="8"/>
        <v>9.9999999999909051E-3</v>
      </c>
      <c r="P19" s="137">
        <f t="shared" si="9"/>
        <v>71.999999999934516</v>
      </c>
      <c r="Q19" s="331" t="s">
        <v>309</v>
      </c>
      <c r="R19" s="134">
        <f t="shared" si="10"/>
        <v>0.13999999999941792</v>
      </c>
      <c r="S19" s="174">
        <f t="shared" si="11"/>
        <v>167.99999999930151</v>
      </c>
      <c r="T19" s="220">
        <v>9283.48</v>
      </c>
      <c r="U19" s="134">
        <f t="shared" si="12"/>
        <v>0</v>
      </c>
      <c r="V19" s="137">
        <f t="shared" si="13"/>
        <v>0</v>
      </c>
      <c r="W19" s="331" t="s">
        <v>335</v>
      </c>
      <c r="X19" s="134">
        <f t="shared" si="14"/>
        <v>6.0000000000400178E-2</v>
      </c>
      <c r="Y19" s="137">
        <f t="shared" si="15"/>
        <v>144.00000000096043</v>
      </c>
      <c r="Z19" s="175">
        <v>38.964280000000002</v>
      </c>
      <c r="AA19" s="134">
        <f t="shared" si="16"/>
        <v>2.5600000000025602E-3</v>
      </c>
      <c r="AB19" s="138">
        <f t="shared" si="18"/>
        <v>1.5360000000015361</v>
      </c>
      <c r="AC19" s="141">
        <f t="shared" si="17"/>
        <v>2315.9999999970751</v>
      </c>
    </row>
    <row r="20" spans="1:30" s="167" customFormat="1">
      <c r="A20" s="225">
        <v>16</v>
      </c>
      <c r="B20" s="331" t="s">
        <v>194</v>
      </c>
      <c r="C20" s="105">
        <f t="shared" si="0"/>
        <v>7.999999999992724E-2</v>
      </c>
      <c r="D20" s="108">
        <f t="shared" si="1"/>
        <v>95.999999999912689</v>
      </c>
      <c r="E20" s="331" t="s">
        <v>219</v>
      </c>
      <c r="F20" s="105">
        <f t="shared" si="2"/>
        <v>6.9999999999708962E-2</v>
      </c>
      <c r="G20" s="108">
        <f t="shared" si="3"/>
        <v>503.99999999790452</v>
      </c>
      <c r="H20" s="331" t="s">
        <v>244</v>
      </c>
      <c r="I20" s="105">
        <f t="shared" si="4"/>
        <v>6.0000000000400178E-2</v>
      </c>
      <c r="J20" s="108">
        <f t="shared" si="5"/>
        <v>432.00000000288128</v>
      </c>
      <c r="K20" s="331" t="s">
        <v>269</v>
      </c>
      <c r="L20" s="105">
        <f t="shared" si="6"/>
        <v>6.9999999999708962E-2</v>
      </c>
      <c r="M20" s="108">
        <f t="shared" si="7"/>
        <v>503.99999999790452</v>
      </c>
      <c r="N20" s="331" t="s">
        <v>286</v>
      </c>
      <c r="O20" s="105">
        <f t="shared" si="8"/>
        <v>0</v>
      </c>
      <c r="P20" s="108">
        <f t="shared" si="9"/>
        <v>0</v>
      </c>
      <c r="Q20" s="331" t="s">
        <v>310</v>
      </c>
      <c r="R20" s="105">
        <f t="shared" si="10"/>
        <v>9.0000000000145519E-2</v>
      </c>
      <c r="S20" s="168">
        <f t="shared" si="11"/>
        <v>108.00000000017462</v>
      </c>
      <c r="T20" s="216">
        <v>9283.48</v>
      </c>
      <c r="U20" s="105">
        <f t="shared" si="12"/>
        <v>0</v>
      </c>
      <c r="V20" s="108">
        <f t="shared" si="13"/>
        <v>0</v>
      </c>
      <c r="W20" s="331" t="s">
        <v>336</v>
      </c>
      <c r="X20" s="105">
        <f t="shared" si="14"/>
        <v>2.9999999999745341E-2</v>
      </c>
      <c r="Y20" s="108">
        <f t="shared" si="15"/>
        <v>71.99999999938882</v>
      </c>
      <c r="Z20" s="169">
        <v>38.966839999999998</v>
      </c>
      <c r="AA20" s="105">
        <f t="shared" si="16"/>
        <v>2.5599999999954548E-3</v>
      </c>
      <c r="AB20" s="109">
        <f t="shared" si="18"/>
        <v>1.5359999999972729</v>
      </c>
      <c r="AC20" s="112">
        <f t="shared" si="17"/>
        <v>1715.9999999981665</v>
      </c>
    </row>
    <row r="21" spans="1:30" s="167" customFormat="1">
      <c r="A21" s="225">
        <v>17</v>
      </c>
      <c r="B21" s="331" t="s">
        <v>195</v>
      </c>
      <c r="C21" s="105">
        <f t="shared" si="0"/>
        <v>0.11999999999989086</v>
      </c>
      <c r="D21" s="108">
        <f t="shared" si="1"/>
        <v>143.99999999986903</v>
      </c>
      <c r="E21" s="331" t="s">
        <v>220</v>
      </c>
      <c r="F21" s="105">
        <f t="shared" si="2"/>
        <v>9.0000000000145519E-2</v>
      </c>
      <c r="G21" s="108">
        <f t="shared" si="3"/>
        <v>648.00000000104774</v>
      </c>
      <c r="H21" s="331" t="s">
        <v>245</v>
      </c>
      <c r="I21" s="105">
        <f t="shared" si="4"/>
        <v>9.0000000000145519E-2</v>
      </c>
      <c r="J21" s="108">
        <f t="shared" si="5"/>
        <v>648.00000000104774</v>
      </c>
      <c r="K21" s="331" t="s">
        <v>270</v>
      </c>
      <c r="L21" s="105">
        <f t="shared" si="6"/>
        <v>6.9999999999708962E-2</v>
      </c>
      <c r="M21" s="108">
        <f t="shared" si="7"/>
        <v>503.99999999790452</v>
      </c>
      <c r="N21" s="331" t="s">
        <v>287</v>
      </c>
      <c r="O21" s="105">
        <f t="shared" si="8"/>
        <v>9.9999999999909051E-3</v>
      </c>
      <c r="P21" s="108">
        <f t="shared" si="9"/>
        <v>71.999999999934516</v>
      </c>
      <c r="Q21" s="331" t="s">
        <v>311</v>
      </c>
      <c r="R21" s="105">
        <f t="shared" si="10"/>
        <v>0.13000000000010914</v>
      </c>
      <c r="S21" s="168">
        <f t="shared" si="11"/>
        <v>156.00000000013097</v>
      </c>
      <c r="T21" s="216">
        <v>9283.48</v>
      </c>
      <c r="U21" s="105">
        <f t="shared" si="12"/>
        <v>0</v>
      </c>
      <c r="V21" s="108">
        <f t="shared" si="13"/>
        <v>0</v>
      </c>
      <c r="W21" s="331" t="s">
        <v>337</v>
      </c>
      <c r="X21" s="105">
        <f t="shared" si="14"/>
        <v>5.0000000000181899E-2</v>
      </c>
      <c r="Y21" s="108">
        <f t="shared" si="15"/>
        <v>120.00000000043656</v>
      </c>
      <c r="Z21" s="169">
        <v>38.969479999999997</v>
      </c>
      <c r="AA21" s="105">
        <f t="shared" si="16"/>
        <v>2.6399999999995316E-3</v>
      </c>
      <c r="AB21" s="109">
        <f t="shared" si="18"/>
        <v>1.583999999999719</v>
      </c>
      <c r="AC21" s="112">
        <f t="shared" si="17"/>
        <v>2292.0000000003711</v>
      </c>
    </row>
    <row r="22" spans="1:30" s="167" customFormat="1" ht="13.5" thickBot="1">
      <c r="A22" s="226">
        <v>18</v>
      </c>
      <c r="B22" s="366" t="s">
        <v>196</v>
      </c>
      <c r="C22" s="115">
        <f t="shared" si="0"/>
        <v>9.0000000000145519E-2</v>
      </c>
      <c r="D22" s="118">
        <f t="shared" si="1"/>
        <v>108.00000000017462</v>
      </c>
      <c r="E22" s="366" t="s">
        <v>221</v>
      </c>
      <c r="F22" s="115">
        <f t="shared" si="2"/>
        <v>5.999999999994543E-2</v>
      </c>
      <c r="G22" s="118">
        <f t="shared" si="3"/>
        <v>431.9999999996071</v>
      </c>
      <c r="H22" s="366" t="s">
        <v>246</v>
      </c>
      <c r="I22" s="115">
        <f t="shared" si="4"/>
        <v>7.999999999992724E-2</v>
      </c>
      <c r="J22" s="118">
        <f t="shared" si="5"/>
        <v>575.99999999947613</v>
      </c>
      <c r="K22" s="366" t="s">
        <v>271</v>
      </c>
      <c r="L22" s="115">
        <f t="shared" si="6"/>
        <v>0.1000000000003638</v>
      </c>
      <c r="M22" s="118">
        <f t="shared" si="7"/>
        <v>720.00000000261934</v>
      </c>
      <c r="N22" s="366" t="s">
        <v>288</v>
      </c>
      <c r="O22" s="115">
        <f t="shared" si="8"/>
        <v>9.9999999999909051E-3</v>
      </c>
      <c r="P22" s="118">
        <f t="shared" si="9"/>
        <v>71.999999999934516</v>
      </c>
      <c r="Q22" s="366" t="s">
        <v>312</v>
      </c>
      <c r="R22" s="115">
        <f t="shared" si="10"/>
        <v>0.11000000000058208</v>
      </c>
      <c r="S22" s="170">
        <f t="shared" si="11"/>
        <v>132.00000000069849</v>
      </c>
      <c r="T22" s="218">
        <v>9283.48</v>
      </c>
      <c r="U22" s="115">
        <f t="shared" si="12"/>
        <v>0</v>
      </c>
      <c r="V22" s="118">
        <f t="shared" si="13"/>
        <v>0</v>
      </c>
      <c r="W22" s="366" t="s">
        <v>338</v>
      </c>
      <c r="X22" s="115">
        <f t="shared" si="14"/>
        <v>3.999999999996362E-2</v>
      </c>
      <c r="Y22" s="118">
        <f t="shared" si="15"/>
        <v>95.999999999912689</v>
      </c>
      <c r="Z22" s="171">
        <v>38.972119999999997</v>
      </c>
      <c r="AA22" s="115">
        <f t="shared" si="16"/>
        <v>2.6399999999995316E-3</v>
      </c>
      <c r="AB22" s="119">
        <f t="shared" si="18"/>
        <v>1.583999999999719</v>
      </c>
      <c r="AC22" s="122">
        <f t="shared" si="17"/>
        <v>2136.0000000024229</v>
      </c>
    </row>
    <row r="23" spans="1:30" s="80" customFormat="1" ht="13.5" thickBot="1">
      <c r="A23" s="227">
        <v>19</v>
      </c>
      <c r="B23" s="368" t="s">
        <v>197</v>
      </c>
      <c r="C23" s="124">
        <f t="shared" si="0"/>
        <v>0.15999999999985448</v>
      </c>
      <c r="D23" s="127">
        <f t="shared" si="1"/>
        <v>191.99999999982538</v>
      </c>
      <c r="E23" s="368" t="s">
        <v>222</v>
      </c>
      <c r="F23" s="124">
        <f t="shared" si="2"/>
        <v>9.0000000000145519E-2</v>
      </c>
      <c r="G23" s="127">
        <f t="shared" si="3"/>
        <v>648.00000000104774</v>
      </c>
      <c r="H23" s="368" t="s">
        <v>247</v>
      </c>
      <c r="I23" s="124">
        <f t="shared" si="4"/>
        <v>9.0000000000145519E-2</v>
      </c>
      <c r="J23" s="127">
        <f t="shared" si="5"/>
        <v>648.00000000104774</v>
      </c>
      <c r="K23" s="368" t="s">
        <v>272</v>
      </c>
      <c r="L23" s="124">
        <f t="shared" si="6"/>
        <v>7.999999999992724E-2</v>
      </c>
      <c r="M23" s="127">
        <f t="shared" si="7"/>
        <v>575.99999999947613</v>
      </c>
      <c r="N23" s="368" t="s">
        <v>289</v>
      </c>
      <c r="O23" s="124">
        <f t="shared" si="8"/>
        <v>9.9999999999909051E-3</v>
      </c>
      <c r="P23" s="127">
        <f t="shared" si="9"/>
        <v>71.999999999934516</v>
      </c>
      <c r="Q23" s="368" t="s">
        <v>313</v>
      </c>
      <c r="R23" s="124">
        <f t="shared" si="10"/>
        <v>0.13999999999941792</v>
      </c>
      <c r="S23" s="172">
        <f t="shared" si="11"/>
        <v>167.99999999930151</v>
      </c>
      <c r="T23" s="224">
        <v>9283.48</v>
      </c>
      <c r="U23" s="124">
        <f t="shared" si="12"/>
        <v>0</v>
      </c>
      <c r="V23" s="127">
        <f t="shared" si="13"/>
        <v>0</v>
      </c>
      <c r="W23" s="368" t="s">
        <v>339</v>
      </c>
      <c r="X23" s="124">
        <f t="shared" si="14"/>
        <v>5.9999999999490683E-2</v>
      </c>
      <c r="Y23" s="127">
        <f t="shared" si="15"/>
        <v>143.99999999877764</v>
      </c>
      <c r="Z23" s="173">
        <v>38.974760000000003</v>
      </c>
      <c r="AA23" s="124">
        <f t="shared" si="16"/>
        <v>2.640000000006637E-3</v>
      </c>
      <c r="AB23" s="128">
        <f t="shared" si="18"/>
        <v>1.5840000000039822</v>
      </c>
      <c r="AC23" s="130">
        <f t="shared" si="17"/>
        <v>2447.9999999994106</v>
      </c>
    </row>
    <row r="24" spans="1:30" s="167" customFormat="1">
      <c r="A24" s="228">
        <v>20</v>
      </c>
      <c r="B24" s="367" t="s">
        <v>198</v>
      </c>
      <c r="C24" s="134">
        <f t="shared" si="0"/>
        <v>0.1000000000003638</v>
      </c>
      <c r="D24" s="137">
        <f t="shared" si="1"/>
        <v>120.00000000043656</v>
      </c>
      <c r="E24" s="367" t="s">
        <v>223</v>
      </c>
      <c r="F24" s="134">
        <f t="shared" si="2"/>
        <v>6.9999999999708962E-2</v>
      </c>
      <c r="G24" s="137">
        <f t="shared" si="3"/>
        <v>503.99999999790452</v>
      </c>
      <c r="H24" s="367" t="s">
        <v>248</v>
      </c>
      <c r="I24" s="134">
        <f t="shared" si="4"/>
        <v>6.9999999999708962E-2</v>
      </c>
      <c r="J24" s="137">
        <f t="shared" si="5"/>
        <v>503.99999999790452</v>
      </c>
      <c r="K24" s="367" t="s">
        <v>273</v>
      </c>
      <c r="L24" s="134">
        <f t="shared" si="6"/>
        <v>7.999999999992724E-2</v>
      </c>
      <c r="M24" s="137">
        <f t="shared" si="7"/>
        <v>575.99999999947613</v>
      </c>
      <c r="N24" s="367" t="s">
        <v>290</v>
      </c>
      <c r="O24" s="134">
        <f t="shared" si="8"/>
        <v>9.9999999999909051E-3</v>
      </c>
      <c r="P24" s="137">
        <f t="shared" si="9"/>
        <v>71.999999999934516</v>
      </c>
      <c r="Q24" s="367" t="s">
        <v>314</v>
      </c>
      <c r="R24" s="134">
        <f t="shared" si="10"/>
        <v>9.0000000000145519E-2</v>
      </c>
      <c r="S24" s="174">
        <f t="shared" si="11"/>
        <v>108.00000000017462</v>
      </c>
      <c r="T24" s="220">
        <v>9283.48</v>
      </c>
      <c r="U24" s="134">
        <f t="shared" si="12"/>
        <v>0</v>
      </c>
      <c r="V24" s="137">
        <f t="shared" si="13"/>
        <v>0</v>
      </c>
      <c r="W24" s="367" t="s">
        <v>340</v>
      </c>
      <c r="X24" s="134">
        <f t="shared" si="14"/>
        <v>3.999999999996362E-2</v>
      </c>
      <c r="Y24" s="137">
        <f t="shared" si="15"/>
        <v>95.999999999912689</v>
      </c>
      <c r="Z24" s="175">
        <v>38.976999999999997</v>
      </c>
      <c r="AA24" s="134">
        <f t="shared" si="16"/>
        <v>2.2399999999933584E-3</v>
      </c>
      <c r="AB24" s="138">
        <f t="shared" si="18"/>
        <v>1.343999999996015</v>
      </c>
      <c r="AC24" s="141">
        <f t="shared" si="17"/>
        <v>1979.9999999957436</v>
      </c>
    </row>
    <row r="25" spans="1:30" s="167" customFormat="1" ht="13.5" thickBot="1">
      <c r="A25" s="226">
        <v>21</v>
      </c>
      <c r="B25" s="366" t="s">
        <v>199</v>
      </c>
      <c r="C25" s="115">
        <f t="shared" si="0"/>
        <v>0.13999999999987267</v>
      </c>
      <c r="D25" s="118">
        <f t="shared" si="1"/>
        <v>167.9999999998472</v>
      </c>
      <c r="E25" s="366" t="s">
        <v>224</v>
      </c>
      <c r="F25" s="115">
        <f t="shared" si="2"/>
        <v>8.0000000000381988E-2</v>
      </c>
      <c r="G25" s="118">
        <f t="shared" si="3"/>
        <v>576.00000000275031</v>
      </c>
      <c r="H25" s="366" t="s">
        <v>249</v>
      </c>
      <c r="I25" s="115">
        <f t="shared" si="4"/>
        <v>0.1000000000003638</v>
      </c>
      <c r="J25" s="118">
        <f t="shared" si="5"/>
        <v>720.00000000261934</v>
      </c>
      <c r="K25" s="366" t="s">
        <v>274</v>
      </c>
      <c r="L25" s="115">
        <f t="shared" si="6"/>
        <v>7.999999999992724E-2</v>
      </c>
      <c r="M25" s="118">
        <f t="shared" si="7"/>
        <v>575.99999999947613</v>
      </c>
      <c r="N25" s="366" t="s">
        <v>291</v>
      </c>
      <c r="O25" s="115">
        <f t="shared" si="8"/>
        <v>9.9999999999909051E-3</v>
      </c>
      <c r="P25" s="118">
        <f t="shared" si="9"/>
        <v>71.999999999934516</v>
      </c>
      <c r="Q25" s="366" t="s">
        <v>315</v>
      </c>
      <c r="R25" s="115">
        <f t="shared" si="10"/>
        <v>0.1499999999996362</v>
      </c>
      <c r="S25" s="170">
        <f t="shared" si="11"/>
        <v>179.99999999956344</v>
      </c>
      <c r="T25" s="218">
        <v>9283.48</v>
      </c>
      <c r="U25" s="115">
        <f t="shared" si="12"/>
        <v>0</v>
      </c>
      <c r="V25" s="118">
        <f t="shared" si="13"/>
        <v>0</v>
      </c>
      <c r="W25" s="366" t="s">
        <v>341</v>
      </c>
      <c r="X25" s="115">
        <f t="shared" si="14"/>
        <v>6.0000000000400178E-2</v>
      </c>
      <c r="Y25" s="118">
        <f t="shared" si="15"/>
        <v>144.00000000096043</v>
      </c>
      <c r="Z25" s="171">
        <v>38.979640000000003</v>
      </c>
      <c r="AA25" s="115">
        <f t="shared" si="16"/>
        <v>2.640000000006637E-3</v>
      </c>
      <c r="AB25" s="119">
        <f t="shared" si="18"/>
        <v>1.5840000000039822</v>
      </c>
      <c r="AC25" s="122">
        <f t="shared" si="17"/>
        <v>2436.0000000051514</v>
      </c>
    </row>
    <row r="26" spans="1:30" s="80" customFormat="1" ht="13.5" thickBot="1">
      <c r="A26" s="227">
        <v>22</v>
      </c>
      <c r="B26" s="368" t="s">
        <v>200</v>
      </c>
      <c r="C26" s="124">
        <f t="shared" si="0"/>
        <v>9.9999999999909051E-2</v>
      </c>
      <c r="D26" s="127">
        <f t="shared" si="1"/>
        <v>119.99999999989086</v>
      </c>
      <c r="E26" s="368" t="s">
        <v>225</v>
      </c>
      <c r="F26" s="124">
        <f t="shared" si="2"/>
        <v>6.9999999999708962E-2</v>
      </c>
      <c r="G26" s="127">
        <f t="shared" si="3"/>
        <v>503.99999999790452</v>
      </c>
      <c r="H26" s="368" t="s">
        <v>250</v>
      </c>
      <c r="I26" s="124">
        <f t="shared" si="4"/>
        <v>6.9999999999708962E-2</v>
      </c>
      <c r="J26" s="127">
        <f t="shared" si="5"/>
        <v>503.99999999790452</v>
      </c>
      <c r="K26" s="368" t="s">
        <v>275</v>
      </c>
      <c r="L26" s="124">
        <f t="shared" si="6"/>
        <v>6.9999999999708962E-2</v>
      </c>
      <c r="M26" s="127">
        <f t="shared" si="7"/>
        <v>503.99999999790452</v>
      </c>
      <c r="N26" s="368" t="s">
        <v>292</v>
      </c>
      <c r="O26" s="124">
        <f t="shared" si="8"/>
        <v>9.9999999999909051E-3</v>
      </c>
      <c r="P26" s="127">
        <f t="shared" si="9"/>
        <v>71.999999999934516</v>
      </c>
      <c r="Q26" s="368" t="s">
        <v>316</v>
      </c>
      <c r="R26" s="124">
        <f t="shared" si="10"/>
        <v>0.1000000000003638</v>
      </c>
      <c r="S26" s="172">
        <f t="shared" si="11"/>
        <v>120.00000000043656</v>
      </c>
      <c r="T26" s="224">
        <v>9283.48</v>
      </c>
      <c r="U26" s="124">
        <f t="shared" si="12"/>
        <v>0</v>
      </c>
      <c r="V26" s="127">
        <f t="shared" si="13"/>
        <v>0</v>
      </c>
      <c r="W26" s="368" t="s">
        <v>342</v>
      </c>
      <c r="X26" s="124">
        <f t="shared" si="14"/>
        <v>3.999999999996362E-2</v>
      </c>
      <c r="Y26" s="127">
        <f t="shared" si="15"/>
        <v>95.999999999912689</v>
      </c>
      <c r="Z26" s="173">
        <v>38.982280000000003</v>
      </c>
      <c r="AA26" s="124">
        <f t="shared" si="16"/>
        <v>2.6399999999995316E-3</v>
      </c>
      <c r="AB26" s="128">
        <f t="shared" si="18"/>
        <v>1.583999999999719</v>
      </c>
      <c r="AC26" s="130">
        <f t="shared" si="17"/>
        <v>1919.9999999938882</v>
      </c>
    </row>
    <row r="27" spans="1:30" s="167" customFormat="1">
      <c r="A27" s="228">
        <v>23</v>
      </c>
      <c r="B27" s="367" t="s">
        <v>201</v>
      </c>
      <c r="C27" s="134">
        <f t="shared" si="0"/>
        <v>0.15000000000009095</v>
      </c>
      <c r="D27" s="137">
        <f t="shared" si="1"/>
        <v>180.00000000010914</v>
      </c>
      <c r="E27" s="367" t="s">
        <v>226</v>
      </c>
      <c r="F27" s="134">
        <f t="shared" si="2"/>
        <v>7.0000000000163709E-2</v>
      </c>
      <c r="G27" s="137">
        <f t="shared" si="3"/>
        <v>504.00000000117871</v>
      </c>
      <c r="H27" s="367" t="s">
        <v>251</v>
      </c>
      <c r="I27" s="134">
        <f t="shared" si="4"/>
        <v>7.999999999992724E-2</v>
      </c>
      <c r="J27" s="137">
        <f t="shared" si="5"/>
        <v>575.99999999947613</v>
      </c>
      <c r="K27" s="367" t="s">
        <v>276</v>
      </c>
      <c r="L27" s="134">
        <f t="shared" si="6"/>
        <v>9.0000000000145519E-2</v>
      </c>
      <c r="M27" s="137">
        <f t="shared" si="7"/>
        <v>648.00000000104774</v>
      </c>
      <c r="N27" s="367" t="s">
        <v>293</v>
      </c>
      <c r="O27" s="134">
        <f t="shared" si="8"/>
        <v>9.9999999999909051E-3</v>
      </c>
      <c r="P27" s="137">
        <f t="shared" si="9"/>
        <v>71.999999999934516</v>
      </c>
      <c r="Q27" s="367" t="s">
        <v>317</v>
      </c>
      <c r="R27" s="134">
        <f t="shared" si="10"/>
        <v>0.13000000000010914</v>
      </c>
      <c r="S27" s="174">
        <f t="shared" si="11"/>
        <v>156.00000000013097</v>
      </c>
      <c r="T27" s="220">
        <v>9283.48</v>
      </c>
      <c r="U27" s="134">
        <f t="shared" si="12"/>
        <v>0</v>
      </c>
      <c r="V27" s="137">
        <f t="shared" si="13"/>
        <v>0</v>
      </c>
      <c r="W27" s="367" t="s">
        <v>343</v>
      </c>
      <c r="X27" s="134">
        <f t="shared" si="14"/>
        <v>5.9999999999490683E-2</v>
      </c>
      <c r="Y27" s="137">
        <f t="shared" si="15"/>
        <v>143.99999999877764</v>
      </c>
      <c r="Z27" s="175">
        <v>38.984920000000002</v>
      </c>
      <c r="AA27" s="134">
        <f t="shared" si="16"/>
        <v>2.6399999999995316E-3</v>
      </c>
      <c r="AB27" s="138">
        <f t="shared" si="18"/>
        <v>1.583999999999719</v>
      </c>
      <c r="AC27" s="141">
        <f t="shared" si="17"/>
        <v>2280.0000000006548</v>
      </c>
    </row>
    <row r="28" spans="1:30" s="167" customFormat="1" ht="13.5" thickBot="1">
      <c r="A28" s="231">
        <v>24</v>
      </c>
      <c r="B28" s="365" t="s">
        <v>202</v>
      </c>
      <c r="C28" s="176">
        <f t="shared" si="0"/>
        <v>0.11000000000012733</v>
      </c>
      <c r="D28" s="177">
        <f t="shared" si="1"/>
        <v>132.0000000001528</v>
      </c>
      <c r="E28" s="365" t="s">
        <v>227</v>
      </c>
      <c r="F28" s="176">
        <f t="shared" si="2"/>
        <v>6.9999999999708962E-2</v>
      </c>
      <c r="G28" s="177">
        <f t="shared" si="3"/>
        <v>503.99999999790452</v>
      </c>
      <c r="H28" s="365" t="s">
        <v>252</v>
      </c>
      <c r="I28" s="176">
        <f t="shared" si="4"/>
        <v>7.999999999992724E-2</v>
      </c>
      <c r="J28" s="177">
        <f t="shared" si="5"/>
        <v>575.99999999947613</v>
      </c>
      <c r="K28" s="365" t="s">
        <v>277</v>
      </c>
      <c r="L28" s="176">
        <f t="shared" si="6"/>
        <v>6.9999999999708962E-2</v>
      </c>
      <c r="M28" s="177">
        <f t="shared" si="7"/>
        <v>503.99999999790452</v>
      </c>
      <c r="N28" s="365" t="s">
        <v>294</v>
      </c>
      <c r="O28" s="176">
        <f t="shared" si="8"/>
        <v>9.9999999999909051E-3</v>
      </c>
      <c r="P28" s="177">
        <f t="shared" si="9"/>
        <v>71.999999999934516</v>
      </c>
      <c r="Q28" s="365" t="s">
        <v>318</v>
      </c>
      <c r="R28" s="176">
        <f t="shared" si="10"/>
        <v>9.0000000000145519E-2</v>
      </c>
      <c r="S28" s="178">
        <f t="shared" si="11"/>
        <v>108.00000000017462</v>
      </c>
      <c r="T28" s="217">
        <v>9283.48</v>
      </c>
      <c r="U28" s="176">
        <f t="shared" si="12"/>
        <v>0</v>
      </c>
      <c r="V28" s="177">
        <f t="shared" si="13"/>
        <v>0</v>
      </c>
      <c r="W28" s="365" t="s">
        <v>344</v>
      </c>
      <c r="X28" s="176">
        <f t="shared" si="14"/>
        <v>2.0000000000436557E-2</v>
      </c>
      <c r="Y28" s="177">
        <f t="shared" si="15"/>
        <v>48.000000001047738</v>
      </c>
      <c r="Z28" s="179">
        <v>38.987560000000002</v>
      </c>
      <c r="AA28" s="142">
        <f t="shared" si="16"/>
        <v>2.6399999999995316E-3</v>
      </c>
      <c r="AB28" s="146">
        <f t="shared" si="18"/>
        <v>1.583999999999719</v>
      </c>
      <c r="AC28" s="149">
        <f t="shared" si="17"/>
        <v>1943.9999999965949</v>
      </c>
    </row>
    <row r="29" spans="1:30" ht="13.5" thickBot="1">
      <c r="A29" s="370" t="s">
        <v>46</v>
      </c>
      <c r="B29" s="371"/>
      <c r="C29" s="65"/>
      <c r="D29" s="66">
        <f>SUM(D5:D28)</f>
        <v>2868.0000000003929</v>
      </c>
      <c r="E29" s="64"/>
      <c r="F29" s="65"/>
      <c r="G29" s="68">
        <f>SUM(G5:G28)</f>
        <v>12815.999999998166</v>
      </c>
      <c r="H29" s="69"/>
      <c r="I29" s="68"/>
      <c r="J29" s="68">
        <f>SUM(J5:J28)</f>
        <v>13679.999999997381</v>
      </c>
      <c r="K29" s="69"/>
      <c r="L29" s="68"/>
      <c r="M29" s="66">
        <f>SUM(M5:M28)</f>
        <v>13535.999999994237</v>
      </c>
      <c r="N29" s="69"/>
      <c r="O29" s="68"/>
      <c r="P29" s="68">
        <f>SUM(P5:P28)</f>
        <v>1151.9999999997708</v>
      </c>
      <c r="Q29" s="69"/>
      <c r="R29" s="68"/>
      <c r="S29" s="68">
        <f>SUM(S5:S28)</f>
        <v>3600</v>
      </c>
      <c r="T29" s="71"/>
      <c r="U29" s="72"/>
      <c r="V29" s="72">
        <f>SUM(V5:V28)</f>
        <v>0</v>
      </c>
      <c r="W29" s="69"/>
      <c r="X29" s="68"/>
      <c r="Y29" s="66">
        <f>SUM(Y5:Y28)</f>
        <v>2400</v>
      </c>
      <c r="Z29" s="69"/>
      <c r="AA29" s="68"/>
      <c r="AB29" s="68">
        <f>SUM(AB5:AB28)</f>
        <v>37.344000000001643</v>
      </c>
      <c r="AC29" s="381">
        <f>SUM(AC5:AC28)</f>
        <v>50051.999999989952</v>
      </c>
    </row>
    <row r="30" spans="1:30" ht="13.5" thickBot="1">
      <c r="A30" s="67"/>
      <c r="B30" s="374" t="s">
        <v>58</v>
      </c>
      <c r="C30" s="375"/>
      <c r="D30" s="78"/>
      <c r="E30" s="374" t="s">
        <v>59</v>
      </c>
      <c r="F30" s="375"/>
      <c r="G30" s="78"/>
      <c r="H30" s="374" t="s">
        <v>59</v>
      </c>
      <c r="I30" s="375"/>
      <c r="J30" s="387"/>
      <c r="K30" s="370" t="s">
        <v>59</v>
      </c>
      <c r="L30" s="371"/>
      <c r="M30" s="385"/>
      <c r="N30" s="370" t="s">
        <v>59</v>
      </c>
      <c r="O30" s="371"/>
      <c r="P30" s="371"/>
      <c r="Q30" s="374" t="s">
        <v>58</v>
      </c>
      <c r="R30" s="375"/>
      <c r="S30" s="375"/>
      <c r="T30" s="386" t="s">
        <v>58</v>
      </c>
      <c r="U30" s="383"/>
      <c r="V30" s="384"/>
      <c r="W30" s="386" t="s">
        <v>28</v>
      </c>
      <c r="X30" s="383"/>
      <c r="Y30" s="384"/>
      <c r="Z30" s="386" t="s">
        <v>48</v>
      </c>
      <c r="AA30" s="383"/>
      <c r="AB30" s="383"/>
      <c r="AC30" s="382"/>
    </row>
    <row r="31" spans="1:30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30">
      <c r="A32" s="2"/>
      <c r="B32" s="77"/>
      <c r="C32" s="83"/>
      <c r="D32" s="2"/>
      <c r="E32" s="2"/>
      <c r="F32" s="2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2"/>
    </row>
    <row r="33" spans="1:29">
      <c r="A33" s="2"/>
      <c r="B33" s="77"/>
      <c r="C33" s="83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>
      <c r="A34" s="2"/>
      <c r="B34" s="77"/>
      <c r="C34" s="86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ht="15.75">
      <c r="A35" s="2"/>
      <c r="B35" s="87" t="s">
        <v>32</v>
      </c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2"/>
    </row>
    <row r="36" spans="1:29" ht="15.75">
      <c r="A36" s="2"/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2"/>
    </row>
    <row r="37" spans="1:29" ht="15.75">
      <c r="A37" s="2"/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2"/>
    </row>
    <row r="38" spans="1:29" ht="15.75">
      <c r="A38" s="2"/>
      <c r="B38" s="87" t="s">
        <v>33</v>
      </c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2"/>
    </row>
  </sheetData>
  <mergeCells count="12">
    <mergeCell ref="A2:P2"/>
    <mergeCell ref="A29:B29"/>
    <mergeCell ref="AC29:AC30"/>
    <mergeCell ref="B30:C30"/>
    <mergeCell ref="E30:F30"/>
    <mergeCell ref="H30:J30"/>
    <mergeCell ref="K30:M30"/>
    <mergeCell ref="N30:P30"/>
    <mergeCell ref="Q30:S30"/>
    <mergeCell ref="T30:V30"/>
    <mergeCell ref="W30:Y30"/>
    <mergeCell ref="Z30:AB30"/>
  </mergeCells>
  <pageMargins left="0.78740157480314965" right="0.39370078740157483" top="0.39370078740157483" bottom="0.39370078740157483" header="0.51181102362204722" footer="0.51181102362204722"/>
  <pageSetup paperSize="9" scale="85" orientation="landscape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indexed="14"/>
  </sheetPr>
  <dimension ref="A1:AN38"/>
  <sheetViews>
    <sheetView tabSelected="1" topLeftCell="A4" workbookViewId="0">
      <selection sqref="A1:AM38"/>
    </sheetView>
  </sheetViews>
  <sheetFormatPr defaultRowHeight="12.75"/>
  <cols>
    <col min="1" max="1" width="9.140625" style="160"/>
    <col min="2" max="2" width="10" style="160" customWidth="1"/>
    <col min="3" max="6" width="9.140625" style="160"/>
    <col min="7" max="7" width="10.140625" style="160" customWidth="1"/>
    <col min="8" max="8" width="9.140625" style="160"/>
    <col min="9" max="10" width="10.28515625" style="160" customWidth="1"/>
    <col min="11" max="12" width="9.140625" style="160"/>
    <col min="13" max="14" width="10.7109375" style="160" customWidth="1"/>
    <col min="15" max="15" width="11.85546875" style="160" customWidth="1"/>
    <col min="16" max="16" width="11" style="160" customWidth="1"/>
    <col min="17" max="17" width="11.28515625" style="160" customWidth="1"/>
    <col min="18" max="23" width="9.140625" style="160"/>
    <col min="24" max="24" width="10.140625" style="160" customWidth="1"/>
    <col min="25" max="26" width="9.140625" style="160"/>
    <col min="27" max="27" width="9.85546875" style="160" customWidth="1"/>
    <col min="28" max="16384" width="9.140625" style="160"/>
  </cols>
  <sheetData>
    <row r="1" spans="1:40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 t="s">
        <v>1</v>
      </c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40" ht="15.75" thickBot="1">
      <c r="A2" s="276" t="s">
        <v>68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276"/>
      <c r="W2" s="276"/>
      <c r="X2" s="276"/>
      <c r="Y2" s="276"/>
      <c r="Z2" s="276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40" ht="113.25" thickBot="1">
      <c r="A3" s="275" t="s">
        <v>2</v>
      </c>
      <c r="B3" s="270" t="s">
        <v>67</v>
      </c>
      <c r="C3" s="269" t="s">
        <v>4</v>
      </c>
      <c r="D3" s="274" t="s">
        <v>5</v>
      </c>
      <c r="E3" s="272" t="s">
        <v>6</v>
      </c>
      <c r="F3" s="268" t="s">
        <v>7</v>
      </c>
      <c r="G3" s="270" t="s">
        <v>66</v>
      </c>
      <c r="H3" s="272" t="s">
        <v>4</v>
      </c>
      <c r="I3" s="273" t="s">
        <v>9</v>
      </c>
      <c r="J3" s="270" t="s">
        <v>69</v>
      </c>
      <c r="K3" s="272" t="s">
        <v>4</v>
      </c>
      <c r="L3" s="272" t="s">
        <v>5</v>
      </c>
      <c r="M3" s="272" t="s">
        <v>6</v>
      </c>
      <c r="N3" s="271" t="s">
        <v>7</v>
      </c>
      <c r="O3" s="5" t="s">
        <v>70</v>
      </c>
      <c r="P3" s="8" t="s">
        <v>4</v>
      </c>
      <c r="Q3" s="10" t="s">
        <v>9</v>
      </c>
      <c r="R3" s="270" t="s">
        <v>71</v>
      </c>
      <c r="S3" s="269" t="s">
        <v>4</v>
      </c>
      <c r="T3" s="268" t="s">
        <v>5</v>
      </c>
      <c r="U3" s="270" t="s">
        <v>72</v>
      </c>
      <c r="V3" s="269" t="s">
        <v>4</v>
      </c>
      <c r="W3" s="268" t="s">
        <v>5</v>
      </c>
      <c r="X3" s="270" t="s">
        <v>73</v>
      </c>
      <c r="Y3" s="269" t="s">
        <v>4</v>
      </c>
      <c r="Z3" s="268" t="s">
        <v>5</v>
      </c>
      <c r="AA3" s="270" t="s">
        <v>74</v>
      </c>
      <c r="AB3" s="269" t="s">
        <v>4</v>
      </c>
      <c r="AC3" s="268" t="s">
        <v>5</v>
      </c>
      <c r="AD3" s="270" t="s">
        <v>65</v>
      </c>
      <c r="AE3" s="269" t="s">
        <v>4</v>
      </c>
      <c r="AF3" s="268" t="s">
        <v>5</v>
      </c>
      <c r="AG3" s="269" t="s">
        <v>64</v>
      </c>
      <c r="AH3" s="269" t="s">
        <v>4</v>
      </c>
      <c r="AI3" s="268" t="s">
        <v>5</v>
      </c>
      <c r="AJ3" s="270" t="s">
        <v>63</v>
      </c>
      <c r="AK3" s="269" t="s">
        <v>4</v>
      </c>
      <c r="AL3" s="268" t="s">
        <v>5</v>
      </c>
      <c r="AM3" s="238" t="s">
        <v>62</v>
      </c>
    </row>
    <row r="4" spans="1:40" s="278" customFormat="1" ht="15">
      <c r="A4" s="267">
        <v>0</v>
      </c>
      <c r="B4" s="293">
        <v>536.29110000000003</v>
      </c>
      <c r="C4" s="162"/>
      <c r="D4" s="266"/>
      <c r="E4" s="262"/>
      <c r="F4" s="163"/>
      <c r="G4" s="265">
        <v>395.84199999999998</v>
      </c>
      <c r="H4" s="162"/>
      <c r="I4" s="264"/>
      <c r="J4" s="293">
        <v>1054.6962000000001</v>
      </c>
      <c r="K4" s="262"/>
      <c r="L4" s="262"/>
      <c r="M4" s="262"/>
      <c r="N4" s="163"/>
      <c r="O4" s="263">
        <v>650.23299999999995</v>
      </c>
      <c r="P4" s="262"/>
      <c r="Q4" s="261"/>
      <c r="R4" s="293">
        <v>6129.8130000000001</v>
      </c>
      <c r="S4" s="262"/>
      <c r="T4" s="163"/>
      <c r="U4" s="293">
        <v>2198.2559999999999</v>
      </c>
      <c r="V4" s="261"/>
      <c r="W4" s="163"/>
      <c r="X4" s="293">
        <v>855.80970000000002</v>
      </c>
      <c r="Y4" s="262"/>
      <c r="Z4" s="261"/>
      <c r="AA4" s="293">
        <v>15.1084</v>
      </c>
      <c r="AB4" s="162"/>
      <c r="AC4" s="163"/>
      <c r="AD4" s="293">
        <v>3.3319999999999999</v>
      </c>
      <c r="AE4" s="260"/>
      <c r="AF4" s="260"/>
      <c r="AG4" s="259">
        <v>35.771999999999998</v>
      </c>
      <c r="AH4" s="258"/>
      <c r="AI4" s="257"/>
      <c r="AJ4" s="259">
        <v>96.933999999999997</v>
      </c>
      <c r="AK4" s="258"/>
      <c r="AL4" s="257"/>
      <c r="AM4" s="256"/>
    </row>
    <row r="5" spans="1:40" s="222" customFormat="1">
      <c r="A5" s="230">
        <v>1</v>
      </c>
      <c r="B5" s="293">
        <v>536.37480000000005</v>
      </c>
      <c r="C5" s="111">
        <f t="shared" ref="C5:C28" si="0">B5-B4</f>
        <v>8.3700000000021646E-2</v>
      </c>
      <c r="D5" s="106">
        <f t="shared" ref="D5:D28" si="1">C5*12000</f>
        <v>1004.4000000002598</v>
      </c>
      <c r="E5" s="107">
        <v>6.3</v>
      </c>
      <c r="F5" s="108" t="s">
        <v>22</v>
      </c>
      <c r="G5" s="255">
        <v>395.91</v>
      </c>
      <c r="H5" s="111">
        <f t="shared" ref="H5:H28" si="2">G5-G4</f>
        <v>6.8000000000040473E-2</v>
      </c>
      <c r="I5" s="108">
        <f t="shared" ref="I5:I28" si="3">H5*12000</f>
        <v>816.00000000048567</v>
      </c>
      <c r="J5" s="293">
        <v>1054.7882999999999</v>
      </c>
      <c r="K5" s="111">
        <f t="shared" ref="K5:K28" si="4">J5-J4</f>
        <v>9.209999999984575E-2</v>
      </c>
      <c r="L5" s="106">
        <f t="shared" ref="L5:L28" si="5">K5*12000</f>
        <v>1105.199999998149</v>
      </c>
      <c r="M5" s="107">
        <v>6.3</v>
      </c>
      <c r="N5" s="108" t="s">
        <v>22</v>
      </c>
      <c r="O5" s="105">
        <v>650.29200000000003</v>
      </c>
      <c r="P5" s="111">
        <f t="shared" ref="P5:P28" si="6">O5-O4</f>
        <v>5.9000000000082764E-2</v>
      </c>
      <c r="Q5" s="109">
        <f t="shared" ref="Q5:Q28" si="7">P5*12000</f>
        <v>708.00000000099317</v>
      </c>
      <c r="R5" s="293">
        <v>6130.1751599999998</v>
      </c>
      <c r="S5" s="111">
        <f t="shared" ref="S5:S28" si="8">R5-R4</f>
        <v>0.36215999999967607</v>
      </c>
      <c r="T5" s="108">
        <f t="shared" ref="T5:T28" si="9">S5*40</f>
        <v>14.486399999987043</v>
      </c>
      <c r="U5" s="293">
        <v>2198.2562400000002</v>
      </c>
      <c r="V5" s="111">
        <f t="shared" ref="V5:V28" si="10">U5-U4</f>
        <v>2.4000000030355295E-4</v>
      </c>
      <c r="W5" s="108">
        <f t="shared" ref="W5:W28" si="11">V5*40</f>
        <v>9.6000000121421181E-3</v>
      </c>
      <c r="X5" s="293">
        <v>855.88639999999998</v>
      </c>
      <c r="Y5" s="111">
        <f t="shared" ref="Y5:Y28" si="12">X5-X4</f>
        <v>7.66999999999598E-2</v>
      </c>
      <c r="Z5" s="109">
        <f t="shared" ref="Z5:Z28" si="13">Y5*3600</f>
        <v>276.11999999985528</v>
      </c>
      <c r="AA5" s="293">
        <v>15.108499999999999</v>
      </c>
      <c r="AB5" s="111">
        <f t="shared" ref="AB5:AB28" si="14">AA5-AA4</f>
        <v>9.9999999999766942E-5</v>
      </c>
      <c r="AC5" s="108">
        <f t="shared" ref="AC5:AC28" si="15">AB5*3600</f>
        <v>0.35999999999916099</v>
      </c>
      <c r="AD5" s="293">
        <v>3.3319999999999999</v>
      </c>
      <c r="AE5" s="111">
        <f t="shared" ref="AE5:AE28" si="16">AD5-AD4</f>
        <v>0</v>
      </c>
      <c r="AF5" s="109">
        <f t="shared" ref="AF5:AF28" si="17">AE5*3600</f>
        <v>0</v>
      </c>
      <c r="AG5" s="254">
        <v>35.771999999999998</v>
      </c>
      <c r="AH5" s="111">
        <f t="shared" ref="AH5:AH28" si="18">AG5-AG4</f>
        <v>0</v>
      </c>
      <c r="AI5" s="108">
        <f t="shared" ref="AI5:AI28" si="19">AH5*3600</f>
        <v>0</v>
      </c>
      <c r="AJ5" s="254">
        <v>96.933999999999997</v>
      </c>
      <c r="AK5" s="111">
        <f t="shared" ref="AK5:AK28" si="20">AJ5-AJ4</f>
        <v>0</v>
      </c>
      <c r="AL5" s="108">
        <f t="shared" ref="AL5:AL28" si="21">AK5*3600</f>
        <v>0</v>
      </c>
      <c r="AM5" s="112">
        <f t="shared" ref="AM5:AM28" si="22">D5+L5+T5-Z5-AC5+AF5-AI5-AL5+W5</f>
        <v>1847.6159999985534</v>
      </c>
      <c r="AN5" s="279"/>
    </row>
    <row r="6" spans="1:40" s="222" customFormat="1">
      <c r="A6" s="230">
        <v>2</v>
      </c>
      <c r="B6" s="293">
        <v>536.45699999999999</v>
      </c>
      <c r="C6" s="111">
        <f t="shared" si="0"/>
        <v>8.2199999999943429E-2</v>
      </c>
      <c r="D6" s="106">
        <f t="shared" si="1"/>
        <v>986.39999999932115</v>
      </c>
      <c r="E6" s="107">
        <v>6.3</v>
      </c>
      <c r="F6" s="108" t="s">
        <v>22</v>
      </c>
      <c r="G6" s="255">
        <v>395.98</v>
      </c>
      <c r="H6" s="111">
        <f t="shared" si="2"/>
        <v>6.9999999999993179E-2</v>
      </c>
      <c r="I6" s="108">
        <f t="shared" si="3"/>
        <v>839.99999999991815</v>
      </c>
      <c r="J6" s="293">
        <v>1054.8800000000001</v>
      </c>
      <c r="K6" s="111">
        <f t="shared" si="4"/>
        <v>9.1700000000173532E-2</v>
      </c>
      <c r="L6" s="106">
        <f t="shared" si="5"/>
        <v>1100.4000000020824</v>
      </c>
      <c r="M6" s="107">
        <v>6.3</v>
      </c>
      <c r="N6" s="108" t="s">
        <v>22</v>
      </c>
      <c r="O6" s="105">
        <v>650.35</v>
      </c>
      <c r="P6" s="111">
        <f t="shared" si="6"/>
        <v>5.7999999999992724E-2</v>
      </c>
      <c r="Q6" s="109">
        <f t="shared" si="7"/>
        <v>695.99999999991269</v>
      </c>
      <c r="R6" s="293">
        <v>6130.5366000000004</v>
      </c>
      <c r="S6" s="111">
        <f t="shared" si="8"/>
        <v>0.3614400000005844</v>
      </c>
      <c r="T6" s="108">
        <f t="shared" si="9"/>
        <v>14.457600000023376</v>
      </c>
      <c r="U6" s="293">
        <v>2198.25648</v>
      </c>
      <c r="V6" s="111">
        <f t="shared" si="10"/>
        <v>2.399999998488056E-4</v>
      </c>
      <c r="W6" s="108">
        <f t="shared" si="11"/>
        <v>9.599999993952224E-3</v>
      </c>
      <c r="X6" s="293">
        <v>855.96209999999996</v>
      </c>
      <c r="Y6" s="111">
        <f t="shared" si="12"/>
        <v>7.5699999999983447E-2</v>
      </c>
      <c r="Z6" s="109">
        <f t="shared" si="13"/>
        <v>272.51999999994041</v>
      </c>
      <c r="AA6" s="293">
        <v>15.108499999999999</v>
      </c>
      <c r="AB6" s="111">
        <f t="shared" si="14"/>
        <v>0</v>
      </c>
      <c r="AC6" s="108">
        <f t="shared" si="15"/>
        <v>0</v>
      </c>
      <c r="AD6" s="293">
        <v>3.3319999999999999</v>
      </c>
      <c r="AE6" s="111">
        <f t="shared" si="16"/>
        <v>0</v>
      </c>
      <c r="AF6" s="109">
        <f t="shared" si="17"/>
        <v>0</v>
      </c>
      <c r="AG6" s="254">
        <v>35.771999999999998</v>
      </c>
      <c r="AH6" s="111">
        <f t="shared" si="18"/>
        <v>0</v>
      </c>
      <c r="AI6" s="108">
        <f t="shared" si="19"/>
        <v>0</v>
      </c>
      <c r="AJ6" s="254">
        <v>96.933999999999997</v>
      </c>
      <c r="AK6" s="111">
        <f t="shared" si="20"/>
        <v>0</v>
      </c>
      <c r="AL6" s="108">
        <f t="shared" si="21"/>
        <v>0</v>
      </c>
      <c r="AM6" s="112">
        <f t="shared" si="22"/>
        <v>1828.7472000014805</v>
      </c>
      <c r="AN6" s="279"/>
    </row>
    <row r="7" spans="1:40" s="222" customFormat="1">
      <c r="A7" s="230">
        <v>3</v>
      </c>
      <c r="B7" s="293">
        <v>536.53899999999999</v>
      </c>
      <c r="C7" s="111">
        <f t="shared" si="0"/>
        <v>8.1999999999993634E-2</v>
      </c>
      <c r="D7" s="106">
        <f t="shared" si="1"/>
        <v>983.9999999999236</v>
      </c>
      <c r="E7" s="107">
        <v>6.3</v>
      </c>
      <c r="F7" s="108" t="s">
        <v>22</v>
      </c>
      <c r="G7" s="255">
        <v>396.05</v>
      </c>
      <c r="H7" s="111">
        <f t="shared" si="2"/>
        <v>6.9999999999993179E-2</v>
      </c>
      <c r="I7" s="108">
        <f t="shared" si="3"/>
        <v>839.99999999991815</v>
      </c>
      <c r="J7" s="293">
        <v>1054.9716000000001</v>
      </c>
      <c r="K7" s="111">
        <f t="shared" si="4"/>
        <v>9.159999999997126E-2</v>
      </c>
      <c r="L7" s="106">
        <f t="shared" si="5"/>
        <v>1099.1999999996551</v>
      </c>
      <c r="M7" s="107">
        <v>6.3</v>
      </c>
      <c r="N7" s="108" t="s">
        <v>22</v>
      </c>
      <c r="O7" s="105">
        <v>650.40700000000004</v>
      </c>
      <c r="P7" s="111">
        <f t="shared" si="6"/>
        <v>5.7000000000016371E-2</v>
      </c>
      <c r="Q7" s="109">
        <f t="shared" si="7"/>
        <v>684.00000000019645</v>
      </c>
      <c r="R7" s="293">
        <v>6130.8964400000004</v>
      </c>
      <c r="S7" s="111">
        <f t="shared" si="8"/>
        <v>0.35984000000007654</v>
      </c>
      <c r="T7" s="108">
        <f t="shared" si="9"/>
        <v>14.393600000003062</v>
      </c>
      <c r="U7" s="293">
        <v>2198.2566400000001</v>
      </c>
      <c r="V7" s="111">
        <f t="shared" si="10"/>
        <v>1.6000000005078618E-4</v>
      </c>
      <c r="W7" s="108">
        <f t="shared" si="11"/>
        <v>6.4000000020314474E-3</v>
      </c>
      <c r="X7" s="293">
        <v>856.03880000000004</v>
      </c>
      <c r="Y7" s="111">
        <f t="shared" si="12"/>
        <v>7.6700000000073487E-2</v>
      </c>
      <c r="Z7" s="109">
        <f t="shared" si="13"/>
        <v>276.12000000026455</v>
      </c>
      <c r="AA7" s="293">
        <v>15.108499999999999</v>
      </c>
      <c r="AB7" s="111">
        <f t="shared" si="14"/>
        <v>0</v>
      </c>
      <c r="AC7" s="108">
        <f t="shared" si="15"/>
        <v>0</v>
      </c>
      <c r="AD7" s="293">
        <v>3.3319999999999999</v>
      </c>
      <c r="AE7" s="111">
        <f t="shared" si="16"/>
        <v>0</v>
      </c>
      <c r="AF7" s="109">
        <f t="shared" si="17"/>
        <v>0</v>
      </c>
      <c r="AG7" s="254">
        <v>35.771999999999998</v>
      </c>
      <c r="AH7" s="111">
        <f t="shared" si="18"/>
        <v>0</v>
      </c>
      <c r="AI7" s="108">
        <f t="shared" si="19"/>
        <v>0</v>
      </c>
      <c r="AJ7" s="254">
        <v>96.933999999999997</v>
      </c>
      <c r="AK7" s="111">
        <f t="shared" si="20"/>
        <v>0</v>
      </c>
      <c r="AL7" s="108">
        <f t="shared" si="21"/>
        <v>0</v>
      </c>
      <c r="AM7" s="112">
        <f t="shared" si="22"/>
        <v>1821.4799999993193</v>
      </c>
      <c r="AN7" s="279"/>
    </row>
    <row r="8" spans="1:40" s="281" customFormat="1" ht="13.5" thickBot="1">
      <c r="A8" s="252">
        <v>4</v>
      </c>
      <c r="B8" s="294">
        <v>536.61950000000002</v>
      </c>
      <c r="C8" s="121">
        <f t="shared" si="0"/>
        <v>8.0500000000029104E-2</v>
      </c>
      <c r="D8" s="116">
        <f t="shared" si="1"/>
        <v>966.00000000034925</v>
      </c>
      <c r="E8" s="117">
        <v>6.3</v>
      </c>
      <c r="F8" s="118" t="s">
        <v>22</v>
      </c>
      <c r="G8" s="251">
        <v>396.12099999999998</v>
      </c>
      <c r="H8" s="121">
        <f t="shared" si="2"/>
        <v>7.0999999999969532E-2</v>
      </c>
      <c r="I8" s="118">
        <f t="shared" si="3"/>
        <v>851.99999999963438</v>
      </c>
      <c r="J8" s="294">
        <v>1055.0641000000001</v>
      </c>
      <c r="K8" s="121">
        <f t="shared" si="4"/>
        <v>9.2499999999972715E-2</v>
      </c>
      <c r="L8" s="116">
        <f t="shared" si="5"/>
        <v>1109.9999999996726</v>
      </c>
      <c r="M8" s="117">
        <v>6.3</v>
      </c>
      <c r="N8" s="118" t="s">
        <v>22</v>
      </c>
      <c r="O8" s="115">
        <v>650.46299999999997</v>
      </c>
      <c r="P8" s="121">
        <f t="shared" si="6"/>
        <v>5.5999999999926331E-2</v>
      </c>
      <c r="Q8" s="119">
        <f t="shared" si="7"/>
        <v>671.99999999911597</v>
      </c>
      <c r="R8" s="294">
        <v>6131.2574800000002</v>
      </c>
      <c r="S8" s="121">
        <f t="shared" si="8"/>
        <v>0.36103999999977532</v>
      </c>
      <c r="T8" s="118">
        <f t="shared" si="9"/>
        <v>14.441599999991013</v>
      </c>
      <c r="U8" s="294">
        <v>2198.2568799999999</v>
      </c>
      <c r="V8" s="121">
        <f t="shared" si="10"/>
        <v>2.399999998488056E-4</v>
      </c>
      <c r="W8" s="118">
        <f t="shared" si="11"/>
        <v>9.599999993952224E-3</v>
      </c>
      <c r="X8" s="294">
        <v>856.11670000000004</v>
      </c>
      <c r="Y8" s="121">
        <f t="shared" si="12"/>
        <v>7.7899999999999636E-2</v>
      </c>
      <c r="Z8" s="119">
        <f t="shared" si="13"/>
        <v>280.43999999999869</v>
      </c>
      <c r="AA8" s="294">
        <v>15.108499999999999</v>
      </c>
      <c r="AB8" s="121">
        <f t="shared" si="14"/>
        <v>0</v>
      </c>
      <c r="AC8" s="118">
        <f t="shared" si="15"/>
        <v>0</v>
      </c>
      <c r="AD8" s="294">
        <v>3.3319999999999999</v>
      </c>
      <c r="AE8" s="121">
        <f t="shared" si="16"/>
        <v>0</v>
      </c>
      <c r="AF8" s="119">
        <f t="shared" si="17"/>
        <v>0</v>
      </c>
      <c r="AG8" s="250">
        <v>35.771999999999998</v>
      </c>
      <c r="AH8" s="121">
        <f t="shared" si="18"/>
        <v>0</v>
      </c>
      <c r="AI8" s="118">
        <f t="shared" si="19"/>
        <v>0</v>
      </c>
      <c r="AJ8" s="250">
        <v>96.933999999999997</v>
      </c>
      <c r="AK8" s="121">
        <f t="shared" si="20"/>
        <v>0</v>
      </c>
      <c r="AL8" s="118">
        <f t="shared" si="21"/>
        <v>0</v>
      </c>
      <c r="AM8" s="122">
        <f t="shared" si="22"/>
        <v>1810.0112000000081</v>
      </c>
      <c r="AN8" s="280"/>
    </row>
    <row r="9" spans="1:40" s="283" customFormat="1" ht="13.5" thickBot="1">
      <c r="A9" s="227">
        <v>5</v>
      </c>
      <c r="B9" s="295">
        <v>536.69899999999996</v>
      </c>
      <c r="C9" s="129">
        <f t="shared" si="0"/>
        <v>7.9499999999939064E-2</v>
      </c>
      <c r="D9" s="125">
        <f t="shared" si="1"/>
        <v>953.99999999926877</v>
      </c>
      <c r="E9" s="221">
        <v>6.3</v>
      </c>
      <c r="F9" s="127" t="s">
        <v>22</v>
      </c>
      <c r="G9" s="249">
        <v>396.19</v>
      </c>
      <c r="H9" s="129">
        <f t="shared" si="2"/>
        <v>6.9000000000016826E-2</v>
      </c>
      <c r="I9" s="127">
        <f t="shared" si="3"/>
        <v>828.00000000020191</v>
      </c>
      <c r="J9" s="295">
        <v>1055.1578999999999</v>
      </c>
      <c r="K9" s="129">
        <f t="shared" si="4"/>
        <v>9.3799999999873762E-2</v>
      </c>
      <c r="L9" s="125">
        <f t="shared" si="5"/>
        <v>1125.5999999984851</v>
      </c>
      <c r="M9" s="221">
        <v>6.3</v>
      </c>
      <c r="N9" s="127" t="s">
        <v>22</v>
      </c>
      <c r="O9" s="124">
        <v>650.52</v>
      </c>
      <c r="P9" s="129">
        <f t="shared" si="6"/>
        <v>5.7000000000016371E-2</v>
      </c>
      <c r="Q9" s="128">
        <f t="shared" si="7"/>
        <v>684.00000000019645</v>
      </c>
      <c r="R9" s="295">
        <v>6131.6190800000004</v>
      </c>
      <c r="S9" s="129">
        <f t="shared" si="8"/>
        <v>0.36160000000018044</v>
      </c>
      <c r="T9" s="127">
        <f t="shared" si="9"/>
        <v>14.464000000007218</v>
      </c>
      <c r="U9" s="295">
        <v>2198.2571200000002</v>
      </c>
      <c r="V9" s="129">
        <f t="shared" si="10"/>
        <v>2.4000000030355295E-4</v>
      </c>
      <c r="W9" s="127">
        <f t="shared" si="11"/>
        <v>9.6000000121421181E-3</v>
      </c>
      <c r="X9" s="295">
        <v>856.19849999999997</v>
      </c>
      <c r="Y9" s="129">
        <f t="shared" si="12"/>
        <v>8.1799999999930151E-2</v>
      </c>
      <c r="Z9" s="128">
        <f t="shared" si="13"/>
        <v>294.47999999974854</v>
      </c>
      <c r="AA9" s="295">
        <v>15.108499999999999</v>
      </c>
      <c r="AB9" s="129">
        <f t="shared" si="14"/>
        <v>0</v>
      </c>
      <c r="AC9" s="127">
        <f t="shared" si="15"/>
        <v>0</v>
      </c>
      <c r="AD9" s="295">
        <v>3.3319999999999999</v>
      </c>
      <c r="AE9" s="129">
        <f t="shared" si="16"/>
        <v>0</v>
      </c>
      <c r="AF9" s="128">
        <f t="shared" si="17"/>
        <v>0</v>
      </c>
      <c r="AG9" s="248">
        <v>35.771999999999998</v>
      </c>
      <c r="AH9" s="129">
        <f t="shared" si="18"/>
        <v>0</v>
      </c>
      <c r="AI9" s="127">
        <f t="shared" si="19"/>
        <v>0</v>
      </c>
      <c r="AJ9" s="248">
        <v>96.933999999999997</v>
      </c>
      <c r="AK9" s="129">
        <f t="shared" si="20"/>
        <v>0</v>
      </c>
      <c r="AL9" s="127">
        <f t="shared" si="21"/>
        <v>0</v>
      </c>
      <c r="AM9" s="130">
        <f t="shared" si="22"/>
        <v>1799.5935999980247</v>
      </c>
      <c r="AN9" s="282"/>
    </row>
    <row r="10" spans="1:40" s="223" customFormat="1">
      <c r="A10" s="229">
        <v>6</v>
      </c>
      <c r="B10" s="296">
        <v>536.78060000000005</v>
      </c>
      <c r="C10" s="140">
        <f t="shared" si="0"/>
        <v>8.1600000000094042E-2</v>
      </c>
      <c r="D10" s="135">
        <f t="shared" si="1"/>
        <v>979.2000000011285</v>
      </c>
      <c r="E10" s="136">
        <v>6.3</v>
      </c>
      <c r="F10" s="137" t="s">
        <v>22</v>
      </c>
      <c r="G10" s="247">
        <v>396.25799999999998</v>
      </c>
      <c r="H10" s="140">
        <f t="shared" si="2"/>
        <v>6.7999999999983629E-2</v>
      </c>
      <c r="I10" s="137">
        <f t="shared" si="3"/>
        <v>815.99999999980355</v>
      </c>
      <c r="J10" s="296">
        <v>1055.2501</v>
      </c>
      <c r="K10" s="140">
        <f t="shared" si="4"/>
        <v>9.2200000000048021E-2</v>
      </c>
      <c r="L10" s="135">
        <f t="shared" si="5"/>
        <v>1106.4000000005763</v>
      </c>
      <c r="M10" s="136">
        <v>6.3</v>
      </c>
      <c r="N10" s="137" t="s">
        <v>22</v>
      </c>
      <c r="O10" s="134">
        <v>650.57799999999997</v>
      </c>
      <c r="P10" s="140">
        <f t="shared" si="6"/>
        <v>5.7999999999992724E-2</v>
      </c>
      <c r="Q10" s="138">
        <f t="shared" si="7"/>
        <v>695.99999999991269</v>
      </c>
      <c r="R10" s="296">
        <v>6131.98308</v>
      </c>
      <c r="S10" s="140">
        <f t="shared" si="8"/>
        <v>0.36399999999957799</v>
      </c>
      <c r="T10" s="137">
        <f t="shared" si="9"/>
        <v>14.55999999998312</v>
      </c>
      <c r="U10" s="296">
        <v>2198.2573600000001</v>
      </c>
      <c r="V10" s="140">
        <f t="shared" si="10"/>
        <v>2.399999998488056E-4</v>
      </c>
      <c r="W10" s="137">
        <f t="shared" si="11"/>
        <v>9.599999993952224E-3</v>
      </c>
      <c r="X10" s="296">
        <v>856.27430000000004</v>
      </c>
      <c r="Y10" s="140">
        <f t="shared" si="12"/>
        <v>7.5800000000072032E-2</v>
      </c>
      <c r="Z10" s="138">
        <f t="shared" si="13"/>
        <v>272.88000000025932</v>
      </c>
      <c r="AA10" s="296">
        <v>15.108599999999999</v>
      </c>
      <c r="AB10" s="140">
        <f t="shared" si="14"/>
        <v>9.9999999999766942E-5</v>
      </c>
      <c r="AC10" s="137">
        <f t="shared" si="15"/>
        <v>0.35999999999916099</v>
      </c>
      <c r="AD10" s="296">
        <v>3.3319999999999999</v>
      </c>
      <c r="AE10" s="140">
        <f t="shared" si="16"/>
        <v>0</v>
      </c>
      <c r="AF10" s="138">
        <f t="shared" si="17"/>
        <v>0</v>
      </c>
      <c r="AG10" s="253">
        <v>35.771999999999998</v>
      </c>
      <c r="AH10" s="140">
        <f t="shared" si="18"/>
        <v>0</v>
      </c>
      <c r="AI10" s="137">
        <f t="shared" si="19"/>
        <v>0</v>
      </c>
      <c r="AJ10" s="253">
        <v>96.933999999999997</v>
      </c>
      <c r="AK10" s="140">
        <f t="shared" si="20"/>
        <v>0</v>
      </c>
      <c r="AL10" s="137">
        <f t="shared" si="21"/>
        <v>0</v>
      </c>
      <c r="AM10" s="141">
        <f t="shared" si="22"/>
        <v>1826.9296000014233</v>
      </c>
      <c r="AN10" s="284"/>
    </row>
    <row r="11" spans="1:40" s="222" customFormat="1">
      <c r="A11" s="230">
        <v>7</v>
      </c>
      <c r="B11" s="293">
        <v>536.87030000000004</v>
      </c>
      <c r="C11" s="111">
        <f t="shared" si="0"/>
        <v>8.9699999999993452E-2</v>
      </c>
      <c r="D11" s="106">
        <f t="shared" si="1"/>
        <v>1076.3999999999214</v>
      </c>
      <c r="E11" s="107">
        <v>6.3</v>
      </c>
      <c r="F11" s="108" t="s">
        <v>22</v>
      </c>
      <c r="G11" s="255">
        <v>396.33</v>
      </c>
      <c r="H11" s="111">
        <f t="shared" si="2"/>
        <v>7.2000000000002728E-2</v>
      </c>
      <c r="I11" s="108">
        <f t="shared" si="3"/>
        <v>864.00000000003274</v>
      </c>
      <c r="J11" s="293">
        <v>1055.3465000000001</v>
      </c>
      <c r="K11" s="111">
        <f t="shared" si="4"/>
        <v>9.6400000000130603E-2</v>
      </c>
      <c r="L11" s="106">
        <f t="shared" si="5"/>
        <v>1156.8000000015672</v>
      </c>
      <c r="M11" s="107">
        <v>6.3</v>
      </c>
      <c r="N11" s="108" t="s">
        <v>22</v>
      </c>
      <c r="O11" s="105">
        <v>650.63499999999999</v>
      </c>
      <c r="P11" s="111">
        <f t="shared" si="6"/>
        <v>5.7000000000016371E-2</v>
      </c>
      <c r="Q11" s="109">
        <f t="shared" si="7"/>
        <v>684.00000000019645</v>
      </c>
      <c r="R11" s="293">
        <v>6132.3466799999997</v>
      </c>
      <c r="S11" s="111">
        <f t="shared" si="8"/>
        <v>0.3635999999996784</v>
      </c>
      <c r="T11" s="108">
        <f t="shared" si="9"/>
        <v>14.543999999987136</v>
      </c>
      <c r="U11" s="293">
        <v>2198.2575999999999</v>
      </c>
      <c r="V11" s="111">
        <f t="shared" si="10"/>
        <v>2.399999998488056E-4</v>
      </c>
      <c r="W11" s="108">
        <f t="shared" si="11"/>
        <v>9.599999993952224E-3</v>
      </c>
      <c r="X11" s="293">
        <v>856.36379999999997</v>
      </c>
      <c r="Y11" s="111">
        <f t="shared" si="12"/>
        <v>8.9499999999929969E-2</v>
      </c>
      <c r="Z11" s="109">
        <f t="shared" si="13"/>
        <v>322.19999999974789</v>
      </c>
      <c r="AA11" s="293">
        <v>15.108599999999999</v>
      </c>
      <c r="AB11" s="111">
        <f t="shared" si="14"/>
        <v>0</v>
      </c>
      <c r="AC11" s="108">
        <f t="shared" si="15"/>
        <v>0</v>
      </c>
      <c r="AD11" s="293">
        <v>3.3319999999999999</v>
      </c>
      <c r="AE11" s="111">
        <f t="shared" si="16"/>
        <v>0</v>
      </c>
      <c r="AF11" s="109">
        <f t="shared" si="17"/>
        <v>0</v>
      </c>
      <c r="AG11" s="254">
        <v>35.771999999999998</v>
      </c>
      <c r="AH11" s="111">
        <f t="shared" si="18"/>
        <v>0</v>
      </c>
      <c r="AI11" s="108">
        <f t="shared" si="19"/>
        <v>0</v>
      </c>
      <c r="AJ11" s="254">
        <v>96.933999999999997</v>
      </c>
      <c r="AK11" s="111">
        <f t="shared" si="20"/>
        <v>0</v>
      </c>
      <c r="AL11" s="108">
        <f t="shared" si="21"/>
        <v>0</v>
      </c>
      <c r="AM11" s="112">
        <f t="shared" si="22"/>
        <v>1925.5536000017219</v>
      </c>
      <c r="AN11" s="279"/>
    </row>
    <row r="12" spans="1:40" s="222" customFormat="1">
      <c r="A12" s="230">
        <v>8</v>
      </c>
      <c r="B12" s="293">
        <v>536.96289999999999</v>
      </c>
      <c r="C12" s="111">
        <f t="shared" si="0"/>
        <v>9.2599999999947613E-2</v>
      </c>
      <c r="D12" s="106">
        <f t="shared" si="1"/>
        <v>1111.1999999993714</v>
      </c>
      <c r="E12" s="107">
        <v>6.3</v>
      </c>
      <c r="F12" s="108" t="s">
        <v>22</v>
      </c>
      <c r="G12" s="255">
        <v>396.4</v>
      </c>
      <c r="H12" s="111">
        <f t="shared" si="2"/>
        <v>6.9999999999993179E-2</v>
      </c>
      <c r="I12" s="108">
        <f t="shared" si="3"/>
        <v>839.99999999991815</v>
      </c>
      <c r="J12" s="293">
        <v>1055.4550999999999</v>
      </c>
      <c r="K12" s="111">
        <f t="shared" si="4"/>
        <v>0.10859999999979664</v>
      </c>
      <c r="L12" s="106">
        <f t="shared" si="5"/>
        <v>1303.1999999975596</v>
      </c>
      <c r="M12" s="107">
        <v>6.3</v>
      </c>
      <c r="N12" s="108" t="s">
        <v>22</v>
      </c>
      <c r="O12" s="105">
        <v>650.69399999999996</v>
      </c>
      <c r="P12" s="111">
        <f t="shared" si="6"/>
        <v>5.8999999999969077E-2</v>
      </c>
      <c r="Q12" s="109">
        <f t="shared" si="7"/>
        <v>707.99999999962893</v>
      </c>
      <c r="R12" s="293">
        <v>6132.7069199999996</v>
      </c>
      <c r="S12" s="111">
        <f t="shared" si="8"/>
        <v>0.36023999999997613</v>
      </c>
      <c r="T12" s="108">
        <f t="shared" si="9"/>
        <v>14.409599999999045</v>
      </c>
      <c r="U12" s="293">
        <v>2198.2578400000002</v>
      </c>
      <c r="V12" s="111">
        <f t="shared" si="10"/>
        <v>2.4000000030355295E-4</v>
      </c>
      <c r="W12" s="108">
        <f t="shared" si="11"/>
        <v>9.6000000121421181E-3</v>
      </c>
      <c r="X12" s="293">
        <v>856.49459999999999</v>
      </c>
      <c r="Y12" s="111">
        <f t="shared" si="12"/>
        <v>0.13080000000002201</v>
      </c>
      <c r="Z12" s="109">
        <f t="shared" si="13"/>
        <v>470.88000000007924</v>
      </c>
      <c r="AA12" s="293">
        <v>15.108599999999999</v>
      </c>
      <c r="AB12" s="111">
        <f t="shared" si="14"/>
        <v>0</v>
      </c>
      <c r="AC12" s="108">
        <f t="shared" si="15"/>
        <v>0</v>
      </c>
      <c r="AD12" s="293">
        <v>3.3319999999999999</v>
      </c>
      <c r="AE12" s="111">
        <f t="shared" si="16"/>
        <v>0</v>
      </c>
      <c r="AF12" s="109">
        <f t="shared" si="17"/>
        <v>0</v>
      </c>
      <c r="AG12" s="254">
        <v>35.771999999999998</v>
      </c>
      <c r="AH12" s="111">
        <f t="shared" si="18"/>
        <v>0</v>
      </c>
      <c r="AI12" s="108">
        <f t="shared" si="19"/>
        <v>0</v>
      </c>
      <c r="AJ12" s="254">
        <v>96.933999999999997</v>
      </c>
      <c r="AK12" s="111">
        <f t="shared" si="20"/>
        <v>0</v>
      </c>
      <c r="AL12" s="108">
        <f t="shared" si="21"/>
        <v>0</v>
      </c>
      <c r="AM12" s="112">
        <f t="shared" si="22"/>
        <v>1957.939199996863</v>
      </c>
      <c r="AN12" s="279"/>
    </row>
    <row r="13" spans="1:40" s="281" customFormat="1" ht="13.5" thickBot="1">
      <c r="A13" s="252">
        <v>9</v>
      </c>
      <c r="B13" s="294">
        <v>537.05420000000004</v>
      </c>
      <c r="C13" s="121">
        <f t="shared" si="0"/>
        <v>9.1300000000046566E-2</v>
      </c>
      <c r="D13" s="116">
        <f t="shared" si="1"/>
        <v>1095.6000000005588</v>
      </c>
      <c r="E13" s="117">
        <v>6.3</v>
      </c>
      <c r="F13" s="118" t="s">
        <v>22</v>
      </c>
      <c r="G13" s="251">
        <v>396.46699999999998</v>
      </c>
      <c r="H13" s="121">
        <f t="shared" si="2"/>
        <v>6.7000000000007276E-2</v>
      </c>
      <c r="I13" s="118">
        <f t="shared" si="3"/>
        <v>804.00000000008731</v>
      </c>
      <c r="J13" s="294">
        <v>1055.5891999999999</v>
      </c>
      <c r="K13" s="121">
        <f t="shared" si="4"/>
        <v>0.13409999999998945</v>
      </c>
      <c r="L13" s="116">
        <f t="shared" si="5"/>
        <v>1609.1999999998734</v>
      </c>
      <c r="M13" s="117">
        <v>6.3</v>
      </c>
      <c r="N13" s="118" t="s">
        <v>22</v>
      </c>
      <c r="O13" s="115">
        <v>650.75199999999995</v>
      </c>
      <c r="P13" s="121">
        <f t="shared" si="6"/>
        <v>5.7999999999992724E-2</v>
      </c>
      <c r="Q13" s="119">
        <f t="shared" si="7"/>
        <v>695.99999999991269</v>
      </c>
      <c r="R13" s="294">
        <v>6133.0640400000002</v>
      </c>
      <c r="S13" s="121">
        <f t="shared" si="8"/>
        <v>0.35712000000057742</v>
      </c>
      <c r="T13" s="118">
        <f t="shared" si="9"/>
        <v>14.284800000023097</v>
      </c>
      <c r="U13" s="294">
        <v>2198.2580800000001</v>
      </c>
      <c r="V13" s="121">
        <f t="shared" si="10"/>
        <v>2.399999998488056E-4</v>
      </c>
      <c r="W13" s="118">
        <f t="shared" si="11"/>
        <v>9.599999993952224E-3</v>
      </c>
      <c r="X13" s="294">
        <v>856.71140000000003</v>
      </c>
      <c r="Y13" s="121">
        <f t="shared" si="12"/>
        <v>0.21680000000003474</v>
      </c>
      <c r="Z13" s="119">
        <f t="shared" si="13"/>
        <v>780.48000000012507</v>
      </c>
      <c r="AA13" s="294">
        <v>15.108599999999999</v>
      </c>
      <c r="AB13" s="121">
        <f t="shared" si="14"/>
        <v>0</v>
      </c>
      <c r="AC13" s="118">
        <f t="shared" si="15"/>
        <v>0</v>
      </c>
      <c r="AD13" s="294">
        <v>3.3319999999999999</v>
      </c>
      <c r="AE13" s="121">
        <f t="shared" si="16"/>
        <v>0</v>
      </c>
      <c r="AF13" s="119">
        <f t="shared" si="17"/>
        <v>0</v>
      </c>
      <c r="AG13" s="250">
        <v>35.771999999999998</v>
      </c>
      <c r="AH13" s="121">
        <f t="shared" si="18"/>
        <v>0</v>
      </c>
      <c r="AI13" s="118">
        <f t="shared" si="19"/>
        <v>0</v>
      </c>
      <c r="AJ13" s="250">
        <v>96.933999999999997</v>
      </c>
      <c r="AK13" s="121">
        <f t="shared" si="20"/>
        <v>0</v>
      </c>
      <c r="AL13" s="118">
        <f t="shared" si="21"/>
        <v>0</v>
      </c>
      <c r="AM13" s="122">
        <f t="shared" si="22"/>
        <v>1938.6144000003242</v>
      </c>
      <c r="AN13" s="280"/>
    </row>
    <row r="14" spans="1:40" s="283" customFormat="1" ht="13.5" thickBot="1">
      <c r="A14" s="227">
        <v>10</v>
      </c>
      <c r="B14" s="295">
        <v>537.14520000000005</v>
      </c>
      <c r="C14" s="129">
        <f t="shared" si="0"/>
        <v>9.1000000000008185E-2</v>
      </c>
      <c r="D14" s="125">
        <f t="shared" si="1"/>
        <v>1092.0000000000982</v>
      </c>
      <c r="E14" s="221">
        <v>6.3</v>
      </c>
      <c r="F14" s="127" t="s">
        <v>22</v>
      </c>
      <c r="G14" s="249">
        <v>396.53</v>
      </c>
      <c r="H14" s="129">
        <f t="shared" si="2"/>
        <v>6.2999999999988177E-2</v>
      </c>
      <c r="I14" s="127">
        <f t="shared" si="3"/>
        <v>755.99999999985812</v>
      </c>
      <c r="J14" s="295">
        <v>1055.7416000000001</v>
      </c>
      <c r="K14" s="129">
        <f t="shared" si="4"/>
        <v>0.15240000000017062</v>
      </c>
      <c r="L14" s="125">
        <f t="shared" si="5"/>
        <v>1828.8000000020475</v>
      </c>
      <c r="M14" s="221">
        <v>6.3</v>
      </c>
      <c r="N14" s="127" t="s">
        <v>22</v>
      </c>
      <c r="O14" s="124">
        <v>650.80999999999995</v>
      </c>
      <c r="P14" s="129">
        <f t="shared" si="6"/>
        <v>5.7999999999992724E-2</v>
      </c>
      <c r="Q14" s="128">
        <f t="shared" si="7"/>
        <v>695.99999999991269</v>
      </c>
      <c r="R14" s="295">
        <v>6133.42436</v>
      </c>
      <c r="S14" s="129">
        <f t="shared" si="8"/>
        <v>0.36031999999977415</v>
      </c>
      <c r="T14" s="127">
        <f t="shared" si="9"/>
        <v>14.412799999990966</v>
      </c>
      <c r="U14" s="295">
        <v>2198.2583199999999</v>
      </c>
      <c r="V14" s="129">
        <f t="shared" si="10"/>
        <v>2.399999998488056E-4</v>
      </c>
      <c r="W14" s="127">
        <f t="shared" si="11"/>
        <v>9.599999993952224E-3</v>
      </c>
      <c r="X14" s="295">
        <v>856.9905</v>
      </c>
      <c r="Y14" s="129">
        <f t="shared" si="12"/>
        <v>0.27909999999997126</v>
      </c>
      <c r="Z14" s="128">
        <f t="shared" si="13"/>
        <v>1004.7599999998965</v>
      </c>
      <c r="AA14" s="295">
        <v>15.108599999999999</v>
      </c>
      <c r="AB14" s="129">
        <f t="shared" si="14"/>
        <v>0</v>
      </c>
      <c r="AC14" s="127">
        <f t="shared" si="15"/>
        <v>0</v>
      </c>
      <c r="AD14" s="295">
        <v>3.3319999999999999</v>
      </c>
      <c r="AE14" s="129">
        <f t="shared" si="16"/>
        <v>0</v>
      </c>
      <c r="AF14" s="128">
        <f t="shared" si="17"/>
        <v>0</v>
      </c>
      <c r="AG14" s="248">
        <v>35.771999999999998</v>
      </c>
      <c r="AH14" s="129">
        <f t="shared" si="18"/>
        <v>0</v>
      </c>
      <c r="AI14" s="127">
        <f t="shared" si="19"/>
        <v>0</v>
      </c>
      <c r="AJ14" s="248">
        <v>96.933999999999997</v>
      </c>
      <c r="AK14" s="129">
        <f t="shared" si="20"/>
        <v>0</v>
      </c>
      <c r="AL14" s="127">
        <f t="shared" si="21"/>
        <v>0</v>
      </c>
      <c r="AM14" s="130">
        <f t="shared" si="22"/>
        <v>1930.4624000022341</v>
      </c>
      <c r="AN14" s="282"/>
    </row>
    <row r="15" spans="1:40" s="223" customFormat="1">
      <c r="A15" s="229">
        <v>11</v>
      </c>
      <c r="B15" s="296">
        <v>537.23630000000003</v>
      </c>
      <c r="C15" s="140">
        <f t="shared" si="0"/>
        <v>9.1099999999983083E-2</v>
      </c>
      <c r="D15" s="135">
        <f t="shared" si="1"/>
        <v>1093.199999999797</v>
      </c>
      <c r="E15" s="136">
        <v>6.3</v>
      </c>
      <c r="F15" s="137" t="s">
        <v>22</v>
      </c>
      <c r="G15" s="247">
        <v>396.6</v>
      </c>
      <c r="H15" s="140">
        <f t="shared" si="2"/>
        <v>7.0000000000050022E-2</v>
      </c>
      <c r="I15" s="137">
        <f t="shared" si="3"/>
        <v>840.00000000060027</v>
      </c>
      <c r="J15" s="296">
        <v>1055.8988999999999</v>
      </c>
      <c r="K15" s="140">
        <f t="shared" si="4"/>
        <v>0.15729999999985012</v>
      </c>
      <c r="L15" s="135">
        <f t="shared" si="5"/>
        <v>1887.5999999982014</v>
      </c>
      <c r="M15" s="136">
        <v>6.3</v>
      </c>
      <c r="N15" s="137" t="s">
        <v>22</v>
      </c>
      <c r="O15" s="134">
        <v>650.86900000000003</v>
      </c>
      <c r="P15" s="140">
        <f t="shared" si="6"/>
        <v>5.9000000000082764E-2</v>
      </c>
      <c r="Q15" s="138">
        <f t="shared" si="7"/>
        <v>708.00000000099317</v>
      </c>
      <c r="R15" s="296">
        <v>6133.7861199999998</v>
      </c>
      <c r="S15" s="140">
        <f t="shared" si="8"/>
        <v>0.36175999999977648</v>
      </c>
      <c r="T15" s="137">
        <f t="shared" si="9"/>
        <v>14.470399999991059</v>
      </c>
      <c r="U15" s="296">
        <v>2198.25848</v>
      </c>
      <c r="V15" s="140">
        <f t="shared" si="10"/>
        <v>1.6000000005078618E-4</v>
      </c>
      <c r="W15" s="137">
        <f t="shared" si="11"/>
        <v>6.4000000020314474E-3</v>
      </c>
      <c r="X15" s="296">
        <v>857.28589999999997</v>
      </c>
      <c r="Y15" s="140">
        <f t="shared" si="12"/>
        <v>0.29539999999997235</v>
      </c>
      <c r="Z15" s="138">
        <f t="shared" si="13"/>
        <v>1063.4399999999005</v>
      </c>
      <c r="AA15" s="296">
        <v>15.108700000000001</v>
      </c>
      <c r="AB15" s="140">
        <f t="shared" si="14"/>
        <v>1.000000000015433E-4</v>
      </c>
      <c r="AC15" s="137">
        <f t="shared" si="15"/>
        <v>0.36000000000555588</v>
      </c>
      <c r="AD15" s="296">
        <v>3.3319999999999999</v>
      </c>
      <c r="AE15" s="140">
        <f t="shared" si="16"/>
        <v>0</v>
      </c>
      <c r="AF15" s="138">
        <f t="shared" si="17"/>
        <v>0</v>
      </c>
      <c r="AG15" s="253">
        <v>35.771999999999998</v>
      </c>
      <c r="AH15" s="140">
        <f t="shared" si="18"/>
        <v>0</v>
      </c>
      <c r="AI15" s="137">
        <f t="shared" si="19"/>
        <v>0</v>
      </c>
      <c r="AJ15" s="253">
        <v>96.933999999999997</v>
      </c>
      <c r="AK15" s="140">
        <f t="shared" si="20"/>
        <v>0</v>
      </c>
      <c r="AL15" s="137">
        <f t="shared" si="21"/>
        <v>0</v>
      </c>
      <c r="AM15" s="141">
        <f t="shared" si="22"/>
        <v>1931.4767999980854</v>
      </c>
      <c r="AN15" s="284"/>
    </row>
    <row r="16" spans="1:40" s="222" customFormat="1">
      <c r="A16" s="230">
        <v>12</v>
      </c>
      <c r="B16" s="293">
        <v>537.32680000000005</v>
      </c>
      <c r="C16" s="111">
        <f t="shared" si="0"/>
        <v>9.0500000000020009E-2</v>
      </c>
      <c r="D16" s="106">
        <f t="shared" si="1"/>
        <v>1086.0000000002401</v>
      </c>
      <c r="E16" s="107">
        <v>6.3</v>
      </c>
      <c r="F16" s="108" t="s">
        <v>22</v>
      </c>
      <c r="G16" s="255">
        <v>396.66800000000001</v>
      </c>
      <c r="H16" s="111">
        <f t="shared" si="2"/>
        <v>6.7999999999983629E-2</v>
      </c>
      <c r="I16" s="108">
        <f t="shared" si="3"/>
        <v>815.99999999980355</v>
      </c>
      <c r="J16" s="293">
        <v>1056.0589</v>
      </c>
      <c r="K16" s="111">
        <f t="shared" si="4"/>
        <v>0.16000000000008185</v>
      </c>
      <c r="L16" s="106">
        <f t="shared" si="5"/>
        <v>1920.0000000009823</v>
      </c>
      <c r="M16" s="107">
        <v>6.3</v>
      </c>
      <c r="N16" s="108" t="s">
        <v>22</v>
      </c>
      <c r="O16" s="105">
        <v>650.92700000000002</v>
      </c>
      <c r="P16" s="111">
        <f t="shared" si="6"/>
        <v>5.7999999999992724E-2</v>
      </c>
      <c r="Q16" s="109">
        <f t="shared" si="7"/>
        <v>695.99999999991269</v>
      </c>
      <c r="R16" s="293">
        <v>6134.1483600000001</v>
      </c>
      <c r="S16" s="111">
        <f t="shared" si="8"/>
        <v>0.36224000000038359</v>
      </c>
      <c r="T16" s="108">
        <f t="shared" si="9"/>
        <v>14.489600000015344</v>
      </c>
      <c r="U16" s="293">
        <v>2198.2587199999998</v>
      </c>
      <c r="V16" s="111">
        <f t="shared" si="10"/>
        <v>2.399999998488056E-4</v>
      </c>
      <c r="W16" s="108">
        <f t="shared" si="11"/>
        <v>9.599999993952224E-3</v>
      </c>
      <c r="X16" s="293">
        <v>857.59</v>
      </c>
      <c r="Y16" s="111">
        <f t="shared" si="12"/>
        <v>0.30410000000006221</v>
      </c>
      <c r="Z16" s="109">
        <f t="shared" si="13"/>
        <v>1094.760000000224</v>
      </c>
      <c r="AA16" s="293">
        <v>15.108700000000001</v>
      </c>
      <c r="AB16" s="111">
        <f t="shared" si="14"/>
        <v>0</v>
      </c>
      <c r="AC16" s="108">
        <f t="shared" si="15"/>
        <v>0</v>
      </c>
      <c r="AD16" s="293">
        <v>3.3319999999999999</v>
      </c>
      <c r="AE16" s="111">
        <f t="shared" si="16"/>
        <v>0</v>
      </c>
      <c r="AF16" s="109">
        <f t="shared" si="17"/>
        <v>0</v>
      </c>
      <c r="AG16" s="254">
        <v>35.771999999999998</v>
      </c>
      <c r="AH16" s="111">
        <f t="shared" si="18"/>
        <v>0</v>
      </c>
      <c r="AI16" s="108">
        <f t="shared" si="19"/>
        <v>0</v>
      </c>
      <c r="AJ16" s="254">
        <v>96.933999999999997</v>
      </c>
      <c r="AK16" s="111">
        <f t="shared" si="20"/>
        <v>0</v>
      </c>
      <c r="AL16" s="108">
        <f t="shared" si="21"/>
        <v>0</v>
      </c>
      <c r="AM16" s="112">
        <f t="shared" si="22"/>
        <v>1925.7392000010077</v>
      </c>
      <c r="AN16" s="279"/>
    </row>
    <row r="17" spans="1:40" s="222" customFormat="1">
      <c r="A17" s="230">
        <v>13</v>
      </c>
      <c r="B17" s="293">
        <v>537.41629999999998</v>
      </c>
      <c r="C17" s="111">
        <f t="shared" si="0"/>
        <v>8.9499999999929969E-2</v>
      </c>
      <c r="D17" s="106">
        <f t="shared" si="1"/>
        <v>1073.9999999991596</v>
      </c>
      <c r="E17" s="107">
        <v>6.3</v>
      </c>
      <c r="F17" s="108" t="s">
        <v>22</v>
      </c>
      <c r="G17" s="255">
        <v>396.73700000000002</v>
      </c>
      <c r="H17" s="111">
        <f t="shared" si="2"/>
        <v>6.9000000000016826E-2</v>
      </c>
      <c r="I17" s="108">
        <f t="shared" si="3"/>
        <v>828.00000000020191</v>
      </c>
      <c r="J17" s="293">
        <v>1056.2055</v>
      </c>
      <c r="K17" s="111">
        <f t="shared" si="4"/>
        <v>0.14660000000003492</v>
      </c>
      <c r="L17" s="106">
        <f t="shared" si="5"/>
        <v>1759.2000000004191</v>
      </c>
      <c r="M17" s="107">
        <v>6.3</v>
      </c>
      <c r="N17" s="108" t="s">
        <v>22</v>
      </c>
      <c r="O17" s="105">
        <v>650.98299999999995</v>
      </c>
      <c r="P17" s="111">
        <f t="shared" si="6"/>
        <v>5.5999999999926331E-2</v>
      </c>
      <c r="Q17" s="109">
        <f t="shared" si="7"/>
        <v>671.99999999911597</v>
      </c>
      <c r="R17" s="293">
        <v>6134.5102800000004</v>
      </c>
      <c r="S17" s="111">
        <f t="shared" si="8"/>
        <v>0.36192000000028202</v>
      </c>
      <c r="T17" s="108">
        <f t="shared" si="9"/>
        <v>14.476800000011281</v>
      </c>
      <c r="U17" s="293">
        <v>2198.2589600000001</v>
      </c>
      <c r="V17" s="111">
        <f t="shared" si="10"/>
        <v>2.4000000030355295E-4</v>
      </c>
      <c r="W17" s="108">
        <f t="shared" si="11"/>
        <v>9.6000000121421181E-3</v>
      </c>
      <c r="X17" s="293">
        <v>857.84870000000001</v>
      </c>
      <c r="Y17" s="111">
        <f t="shared" si="12"/>
        <v>0.25869999999997617</v>
      </c>
      <c r="Z17" s="109">
        <f t="shared" si="13"/>
        <v>931.31999999991422</v>
      </c>
      <c r="AA17" s="293">
        <v>15.108700000000001</v>
      </c>
      <c r="AB17" s="111">
        <f t="shared" si="14"/>
        <v>0</v>
      </c>
      <c r="AC17" s="108">
        <f t="shared" si="15"/>
        <v>0</v>
      </c>
      <c r="AD17" s="293">
        <v>3.3319999999999999</v>
      </c>
      <c r="AE17" s="111">
        <f t="shared" si="16"/>
        <v>0</v>
      </c>
      <c r="AF17" s="109">
        <f t="shared" si="17"/>
        <v>0</v>
      </c>
      <c r="AG17" s="254">
        <v>35.771999999999998</v>
      </c>
      <c r="AH17" s="111">
        <f t="shared" si="18"/>
        <v>0</v>
      </c>
      <c r="AI17" s="108">
        <f t="shared" si="19"/>
        <v>0</v>
      </c>
      <c r="AJ17" s="254">
        <v>96.933999999999997</v>
      </c>
      <c r="AK17" s="111">
        <f t="shared" si="20"/>
        <v>0</v>
      </c>
      <c r="AL17" s="108">
        <f t="shared" si="21"/>
        <v>0</v>
      </c>
      <c r="AM17" s="112">
        <f t="shared" si="22"/>
        <v>1916.3663999996879</v>
      </c>
      <c r="AN17" s="279"/>
    </row>
    <row r="18" spans="1:40" s="222" customFormat="1">
      <c r="A18" s="230">
        <v>14</v>
      </c>
      <c r="B18" s="293">
        <v>537.50570000000005</v>
      </c>
      <c r="C18" s="111">
        <f t="shared" si="0"/>
        <v>8.9400000000068758E-2</v>
      </c>
      <c r="D18" s="106">
        <f t="shared" si="1"/>
        <v>1072.8000000008251</v>
      </c>
      <c r="E18" s="107">
        <v>6.3</v>
      </c>
      <c r="F18" s="108" t="s">
        <v>22</v>
      </c>
      <c r="G18" s="255">
        <v>396.80799999999999</v>
      </c>
      <c r="H18" s="111">
        <f t="shared" si="2"/>
        <v>7.0999999999969532E-2</v>
      </c>
      <c r="I18" s="108">
        <f t="shared" si="3"/>
        <v>851.99999999963438</v>
      </c>
      <c r="J18" s="293">
        <v>1056.3608999999999</v>
      </c>
      <c r="K18" s="111">
        <f t="shared" si="4"/>
        <v>0.15539999999987231</v>
      </c>
      <c r="L18" s="106">
        <f t="shared" si="5"/>
        <v>1864.7999999984677</v>
      </c>
      <c r="M18" s="107">
        <v>6.3</v>
      </c>
      <c r="N18" s="108" t="s">
        <v>22</v>
      </c>
      <c r="O18" s="105">
        <v>651.04</v>
      </c>
      <c r="P18" s="111">
        <f t="shared" si="6"/>
        <v>5.7000000000016371E-2</v>
      </c>
      <c r="Q18" s="109">
        <f t="shared" si="7"/>
        <v>684.00000000019645</v>
      </c>
      <c r="R18" s="293">
        <v>6134.8694800000003</v>
      </c>
      <c r="S18" s="111">
        <f t="shared" si="8"/>
        <v>0.3591999999998734</v>
      </c>
      <c r="T18" s="108">
        <f t="shared" si="9"/>
        <v>14.367999999994936</v>
      </c>
      <c r="U18" s="293">
        <v>2198.2592</v>
      </c>
      <c r="V18" s="111">
        <f t="shared" si="10"/>
        <v>2.399999998488056E-4</v>
      </c>
      <c r="W18" s="108">
        <f t="shared" si="11"/>
        <v>9.599999993952224E-3</v>
      </c>
      <c r="X18" s="293">
        <v>858.13679999999999</v>
      </c>
      <c r="Y18" s="111">
        <f t="shared" si="12"/>
        <v>0.28809999999998581</v>
      </c>
      <c r="Z18" s="109">
        <f t="shared" si="13"/>
        <v>1037.1599999999489</v>
      </c>
      <c r="AA18" s="293">
        <v>15.108700000000001</v>
      </c>
      <c r="AB18" s="111">
        <f t="shared" si="14"/>
        <v>0</v>
      </c>
      <c r="AC18" s="108">
        <f t="shared" si="15"/>
        <v>0</v>
      </c>
      <c r="AD18" s="293">
        <v>3.3319999999999999</v>
      </c>
      <c r="AE18" s="111">
        <f t="shared" si="16"/>
        <v>0</v>
      </c>
      <c r="AF18" s="109">
        <f t="shared" si="17"/>
        <v>0</v>
      </c>
      <c r="AG18" s="254">
        <v>35.771999999999998</v>
      </c>
      <c r="AH18" s="111">
        <f t="shared" si="18"/>
        <v>0</v>
      </c>
      <c r="AI18" s="108">
        <f t="shared" si="19"/>
        <v>0</v>
      </c>
      <c r="AJ18" s="254">
        <v>96.933999999999997</v>
      </c>
      <c r="AK18" s="111">
        <f t="shared" si="20"/>
        <v>0</v>
      </c>
      <c r="AL18" s="108">
        <f t="shared" si="21"/>
        <v>0</v>
      </c>
      <c r="AM18" s="112">
        <f t="shared" si="22"/>
        <v>1914.8175999993327</v>
      </c>
      <c r="AN18" s="279"/>
    </row>
    <row r="19" spans="1:40" s="222" customFormat="1">
      <c r="A19" s="230">
        <v>15</v>
      </c>
      <c r="B19" s="293">
        <v>537.59550000000002</v>
      </c>
      <c r="C19" s="111">
        <f t="shared" si="0"/>
        <v>8.979999999996835E-2</v>
      </c>
      <c r="D19" s="106">
        <f t="shared" si="1"/>
        <v>1077.5999999996202</v>
      </c>
      <c r="E19" s="107">
        <v>6.3</v>
      </c>
      <c r="F19" s="108" t="s">
        <v>22</v>
      </c>
      <c r="G19" s="255">
        <v>396.88</v>
      </c>
      <c r="H19" s="111">
        <f t="shared" si="2"/>
        <v>7.2000000000002728E-2</v>
      </c>
      <c r="I19" s="108">
        <f t="shared" si="3"/>
        <v>864.00000000003274</v>
      </c>
      <c r="J19" s="293">
        <v>1056.519</v>
      </c>
      <c r="K19" s="111">
        <f t="shared" si="4"/>
        <v>0.15810000000010405</v>
      </c>
      <c r="L19" s="106">
        <f t="shared" si="5"/>
        <v>1897.2000000012486</v>
      </c>
      <c r="M19" s="107">
        <v>6.3</v>
      </c>
      <c r="N19" s="108" t="s">
        <v>22</v>
      </c>
      <c r="O19" s="105">
        <v>651.09799999999996</v>
      </c>
      <c r="P19" s="111">
        <f t="shared" si="6"/>
        <v>5.7999999999992724E-2</v>
      </c>
      <c r="Q19" s="109">
        <f t="shared" si="7"/>
        <v>695.99999999991269</v>
      </c>
      <c r="R19" s="293">
        <v>6135.2284399999999</v>
      </c>
      <c r="S19" s="111">
        <f t="shared" si="8"/>
        <v>0.35895999999956985</v>
      </c>
      <c r="T19" s="108">
        <f t="shared" si="9"/>
        <v>14.358399999982794</v>
      </c>
      <c r="U19" s="293">
        <v>2198.2594399999998</v>
      </c>
      <c r="V19" s="111">
        <f t="shared" si="10"/>
        <v>2.399999998488056E-4</v>
      </c>
      <c r="W19" s="108">
        <f t="shared" si="11"/>
        <v>9.599999993952224E-3</v>
      </c>
      <c r="X19" s="293">
        <v>858.43409999999994</v>
      </c>
      <c r="Y19" s="111">
        <f t="shared" si="12"/>
        <v>0.29729999999995016</v>
      </c>
      <c r="Z19" s="109">
        <f t="shared" si="13"/>
        <v>1070.2799999998206</v>
      </c>
      <c r="AA19" s="293">
        <v>15.1088</v>
      </c>
      <c r="AB19" s="111">
        <f t="shared" si="14"/>
        <v>9.9999999999766942E-5</v>
      </c>
      <c r="AC19" s="108">
        <f t="shared" si="15"/>
        <v>0.35999999999916099</v>
      </c>
      <c r="AD19" s="293">
        <v>3.3319999999999999</v>
      </c>
      <c r="AE19" s="111">
        <f t="shared" si="16"/>
        <v>0</v>
      </c>
      <c r="AF19" s="109">
        <f t="shared" si="17"/>
        <v>0</v>
      </c>
      <c r="AG19" s="254">
        <v>35.771999999999998</v>
      </c>
      <c r="AH19" s="111">
        <f t="shared" si="18"/>
        <v>0</v>
      </c>
      <c r="AI19" s="108">
        <f t="shared" si="19"/>
        <v>0</v>
      </c>
      <c r="AJ19" s="254">
        <v>96.933999999999997</v>
      </c>
      <c r="AK19" s="111">
        <f t="shared" si="20"/>
        <v>0</v>
      </c>
      <c r="AL19" s="108">
        <f t="shared" si="21"/>
        <v>0</v>
      </c>
      <c r="AM19" s="112">
        <f t="shared" si="22"/>
        <v>1918.5280000010257</v>
      </c>
      <c r="AN19" s="279"/>
    </row>
    <row r="20" spans="1:40" s="222" customFormat="1">
      <c r="A20" s="230">
        <v>16</v>
      </c>
      <c r="B20" s="293">
        <v>537.68460000000005</v>
      </c>
      <c r="C20" s="111">
        <f t="shared" si="0"/>
        <v>8.9100000000030377E-2</v>
      </c>
      <c r="D20" s="106">
        <f t="shared" si="1"/>
        <v>1069.2000000003645</v>
      </c>
      <c r="E20" s="107">
        <v>6.3</v>
      </c>
      <c r="F20" s="108" t="s">
        <v>22</v>
      </c>
      <c r="G20" s="255">
        <v>396.95100000000002</v>
      </c>
      <c r="H20" s="111">
        <f t="shared" si="2"/>
        <v>7.1000000000026375E-2</v>
      </c>
      <c r="I20" s="108">
        <f t="shared" si="3"/>
        <v>852.0000000003165</v>
      </c>
      <c r="J20" s="293">
        <v>1056.6763000000001</v>
      </c>
      <c r="K20" s="111">
        <f t="shared" si="4"/>
        <v>0.15730000000007749</v>
      </c>
      <c r="L20" s="106">
        <f t="shared" si="5"/>
        <v>1887.6000000009299</v>
      </c>
      <c r="M20" s="107">
        <v>6.3</v>
      </c>
      <c r="N20" s="108" t="s">
        <v>22</v>
      </c>
      <c r="O20" s="105">
        <v>651.15700000000004</v>
      </c>
      <c r="P20" s="111">
        <f t="shared" si="6"/>
        <v>5.9000000000082764E-2</v>
      </c>
      <c r="Q20" s="109">
        <f t="shared" si="7"/>
        <v>708.00000000099317</v>
      </c>
      <c r="R20" s="293">
        <v>6135.58859999999</v>
      </c>
      <c r="S20" s="111">
        <f t="shared" si="8"/>
        <v>0.36015999999017367</v>
      </c>
      <c r="T20" s="108">
        <f t="shared" si="9"/>
        <v>14.406399999606947</v>
      </c>
      <c r="U20" s="293">
        <v>2198.2596800000001</v>
      </c>
      <c r="V20" s="111">
        <f t="shared" si="10"/>
        <v>2.4000000030355295E-4</v>
      </c>
      <c r="W20" s="108">
        <f t="shared" si="11"/>
        <v>9.6000000121421181E-3</v>
      </c>
      <c r="X20" s="293">
        <v>858.7287</v>
      </c>
      <c r="Y20" s="111">
        <f t="shared" si="12"/>
        <v>0.29460000000005948</v>
      </c>
      <c r="Z20" s="109">
        <f t="shared" si="13"/>
        <v>1060.5600000002141</v>
      </c>
      <c r="AA20" s="293">
        <v>15.1088</v>
      </c>
      <c r="AB20" s="111">
        <f t="shared" si="14"/>
        <v>0</v>
      </c>
      <c r="AC20" s="108">
        <f t="shared" si="15"/>
        <v>0</v>
      </c>
      <c r="AD20" s="293">
        <v>3.3319999999999999</v>
      </c>
      <c r="AE20" s="111">
        <f t="shared" si="16"/>
        <v>0</v>
      </c>
      <c r="AF20" s="109">
        <f t="shared" si="17"/>
        <v>0</v>
      </c>
      <c r="AG20" s="254">
        <v>35.771999999999998</v>
      </c>
      <c r="AH20" s="111">
        <f t="shared" si="18"/>
        <v>0</v>
      </c>
      <c r="AI20" s="108">
        <f t="shared" si="19"/>
        <v>0</v>
      </c>
      <c r="AJ20" s="254">
        <v>96.933999999999997</v>
      </c>
      <c r="AK20" s="111">
        <f t="shared" si="20"/>
        <v>0</v>
      </c>
      <c r="AL20" s="108">
        <f t="shared" si="21"/>
        <v>0</v>
      </c>
      <c r="AM20" s="112">
        <f t="shared" si="22"/>
        <v>1910.6560000006994</v>
      </c>
      <c r="AN20" s="279"/>
    </row>
    <row r="21" spans="1:40" s="222" customFormat="1">
      <c r="A21" s="230">
        <v>17</v>
      </c>
      <c r="B21" s="293">
        <v>537.77380000000005</v>
      </c>
      <c r="C21" s="111">
        <f t="shared" si="0"/>
        <v>8.9200000000005275E-2</v>
      </c>
      <c r="D21" s="106">
        <f t="shared" si="1"/>
        <v>1070.4000000000633</v>
      </c>
      <c r="E21" s="107">
        <v>6.3</v>
      </c>
      <c r="F21" s="108" t="s">
        <v>22</v>
      </c>
      <c r="G21" s="255">
        <v>397.02</v>
      </c>
      <c r="H21" s="111">
        <f t="shared" si="2"/>
        <v>6.8999999999959982E-2</v>
      </c>
      <c r="I21" s="108">
        <f t="shared" si="3"/>
        <v>827.99999999951979</v>
      </c>
      <c r="J21" s="293">
        <v>1056.8209999999999</v>
      </c>
      <c r="K21" s="111">
        <f t="shared" si="4"/>
        <v>0.14469999999982974</v>
      </c>
      <c r="L21" s="106">
        <f t="shared" si="5"/>
        <v>1736.3999999979569</v>
      </c>
      <c r="M21" s="107">
        <v>6.3</v>
      </c>
      <c r="N21" s="108" t="s">
        <v>22</v>
      </c>
      <c r="O21" s="105">
        <v>651.21500000000003</v>
      </c>
      <c r="P21" s="111">
        <f t="shared" si="6"/>
        <v>5.7999999999992724E-2</v>
      </c>
      <c r="Q21" s="109">
        <f t="shared" si="7"/>
        <v>695.99999999991269</v>
      </c>
      <c r="R21" s="293">
        <v>6135.94955999999</v>
      </c>
      <c r="S21" s="111">
        <f t="shared" si="8"/>
        <v>0.3609599999999773</v>
      </c>
      <c r="T21" s="108">
        <f t="shared" si="9"/>
        <v>14.438399999999092</v>
      </c>
      <c r="U21" s="293">
        <v>2198.25992</v>
      </c>
      <c r="V21" s="111">
        <f t="shared" si="10"/>
        <v>2.399999998488056E-4</v>
      </c>
      <c r="W21" s="108">
        <f t="shared" si="11"/>
        <v>9.599999993952224E-3</v>
      </c>
      <c r="X21" s="293">
        <v>858.97919999999999</v>
      </c>
      <c r="Y21" s="111">
        <f t="shared" si="12"/>
        <v>0.25049999999998818</v>
      </c>
      <c r="Z21" s="109">
        <f t="shared" si="13"/>
        <v>901.79999999995744</v>
      </c>
      <c r="AA21" s="293">
        <v>15.1088</v>
      </c>
      <c r="AB21" s="111">
        <f t="shared" si="14"/>
        <v>0</v>
      </c>
      <c r="AC21" s="108">
        <f t="shared" si="15"/>
        <v>0</v>
      </c>
      <c r="AD21" s="293">
        <v>3.3319999999999999</v>
      </c>
      <c r="AE21" s="111">
        <f t="shared" si="16"/>
        <v>0</v>
      </c>
      <c r="AF21" s="109">
        <f t="shared" si="17"/>
        <v>0</v>
      </c>
      <c r="AG21" s="254">
        <v>35.771999999999998</v>
      </c>
      <c r="AH21" s="111">
        <f t="shared" si="18"/>
        <v>0</v>
      </c>
      <c r="AI21" s="108">
        <f t="shared" si="19"/>
        <v>0</v>
      </c>
      <c r="AJ21" s="254">
        <v>96.933999999999997</v>
      </c>
      <c r="AK21" s="111">
        <f t="shared" si="20"/>
        <v>0</v>
      </c>
      <c r="AL21" s="108">
        <f t="shared" si="21"/>
        <v>0</v>
      </c>
      <c r="AM21" s="112">
        <f t="shared" si="22"/>
        <v>1919.4479999980558</v>
      </c>
      <c r="AN21" s="279"/>
    </row>
    <row r="22" spans="1:40" s="281" customFormat="1" ht="13.5" thickBot="1">
      <c r="A22" s="252">
        <v>18</v>
      </c>
      <c r="B22" s="294">
        <v>537.86310000000003</v>
      </c>
      <c r="C22" s="121">
        <f t="shared" si="0"/>
        <v>8.9299999999980173E-2</v>
      </c>
      <c r="D22" s="116">
        <f t="shared" si="1"/>
        <v>1071.5999999997621</v>
      </c>
      <c r="E22" s="117">
        <v>6.3</v>
      </c>
      <c r="F22" s="118" t="s">
        <v>22</v>
      </c>
      <c r="G22" s="251">
        <v>397.09</v>
      </c>
      <c r="H22" s="121">
        <f t="shared" si="2"/>
        <v>6.9999999999993179E-2</v>
      </c>
      <c r="I22" s="118">
        <f t="shared" si="3"/>
        <v>839.99999999991815</v>
      </c>
      <c r="J22" s="294">
        <v>1056.9561000000001</v>
      </c>
      <c r="K22" s="121">
        <f t="shared" si="4"/>
        <v>0.13510000000019318</v>
      </c>
      <c r="L22" s="116">
        <f t="shared" si="5"/>
        <v>1621.2000000023181</v>
      </c>
      <c r="M22" s="117">
        <v>6.3</v>
      </c>
      <c r="N22" s="118" t="s">
        <v>22</v>
      </c>
      <c r="O22" s="115">
        <v>651.27300000000002</v>
      </c>
      <c r="P22" s="121">
        <f t="shared" si="6"/>
        <v>5.7999999999992724E-2</v>
      </c>
      <c r="Q22" s="119">
        <f t="shared" si="7"/>
        <v>695.99999999991269</v>
      </c>
      <c r="R22" s="294">
        <v>6136.3355599999904</v>
      </c>
      <c r="S22" s="121">
        <f t="shared" si="8"/>
        <v>0.38600000000042201</v>
      </c>
      <c r="T22" s="118">
        <f t="shared" si="9"/>
        <v>15.44000000001688</v>
      </c>
      <c r="U22" s="294">
        <v>2198.2601599999998</v>
      </c>
      <c r="V22" s="121">
        <f t="shared" si="10"/>
        <v>2.399999998488056E-4</v>
      </c>
      <c r="W22" s="118">
        <f t="shared" si="11"/>
        <v>9.599999993952224E-3</v>
      </c>
      <c r="X22" s="294">
        <v>859.19730000000004</v>
      </c>
      <c r="Y22" s="121">
        <f t="shared" si="12"/>
        <v>0.21810000000004948</v>
      </c>
      <c r="Z22" s="119">
        <f t="shared" si="13"/>
        <v>785.16000000017812</v>
      </c>
      <c r="AA22" s="294">
        <v>15.1088</v>
      </c>
      <c r="AB22" s="121">
        <f t="shared" si="14"/>
        <v>0</v>
      </c>
      <c r="AC22" s="118">
        <f t="shared" si="15"/>
        <v>0</v>
      </c>
      <c r="AD22" s="294">
        <v>3.3319999999999999</v>
      </c>
      <c r="AE22" s="121">
        <f t="shared" si="16"/>
        <v>0</v>
      </c>
      <c r="AF22" s="119">
        <f t="shared" si="17"/>
        <v>0</v>
      </c>
      <c r="AG22" s="250">
        <v>35.771999999999998</v>
      </c>
      <c r="AH22" s="121">
        <f t="shared" si="18"/>
        <v>0</v>
      </c>
      <c r="AI22" s="118">
        <f t="shared" si="19"/>
        <v>0</v>
      </c>
      <c r="AJ22" s="250">
        <v>96.933999999999997</v>
      </c>
      <c r="AK22" s="121">
        <f t="shared" si="20"/>
        <v>0</v>
      </c>
      <c r="AL22" s="118">
        <f t="shared" si="21"/>
        <v>0</v>
      </c>
      <c r="AM22" s="122">
        <f t="shared" si="22"/>
        <v>1923.0896000019129</v>
      </c>
      <c r="AN22" s="280"/>
    </row>
    <row r="23" spans="1:40" s="283" customFormat="1" ht="13.5" thickBot="1">
      <c r="A23" s="227">
        <v>19</v>
      </c>
      <c r="B23" s="295">
        <v>537.95240000000001</v>
      </c>
      <c r="C23" s="129">
        <f t="shared" si="0"/>
        <v>8.9299999999980173E-2</v>
      </c>
      <c r="D23" s="125">
        <f t="shared" si="1"/>
        <v>1071.5999999997621</v>
      </c>
      <c r="E23" s="221">
        <v>6.3</v>
      </c>
      <c r="F23" s="127" t="s">
        <v>22</v>
      </c>
      <c r="G23" s="249">
        <v>397.161</v>
      </c>
      <c r="H23" s="129">
        <f t="shared" si="2"/>
        <v>7.1000000000026375E-2</v>
      </c>
      <c r="I23" s="127">
        <f t="shared" si="3"/>
        <v>852.0000000003165</v>
      </c>
      <c r="J23" s="295">
        <v>1057.0825</v>
      </c>
      <c r="K23" s="129">
        <f t="shared" si="4"/>
        <v>0.12639999999987594</v>
      </c>
      <c r="L23" s="125">
        <f t="shared" si="5"/>
        <v>1516.7999999985113</v>
      </c>
      <c r="M23" s="221">
        <v>6.3</v>
      </c>
      <c r="N23" s="127" t="s">
        <v>22</v>
      </c>
      <c r="O23" s="124">
        <v>651.33000000000004</v>
      </c>
      <c r="P23" s="129">
        <f t="shared" si="6"/>
        <v>5.7000000000016371E-2</v>
      </c>
      <c r="Q23" s="128">
        <f t="shared" si="7"/>
        <v>684.00000000019645</v>
      </c>
      <c r="R23" s="295">
        <v>6136.7225199999903</v>
      </c>
      <c r="S23" s="129">
        <f t="shared" si="8"/>
        <v>0.38695999999981723</v>
      </c>
      <c r="T23" s="127">
        <f t="shared" si="9"/>
        <v>15.478399999992689</v>
      </c>
      <c r="U23" s="295">
        <v>2198.2603199999999</v>
      </c>
      <c r="V23" s="129">
        <f t="shared" si="10"/>
        <v>1.6000000005078618E-4</v>
      </c>
      <c r="W23" s="127">
        <f t="shared" si="11"/>
        <v>6.4000000020314474E-3</v>
      </c>
      <c r="X23" s="295">
        <v>859.38509999999997</v>
      </c>
      <c r="Y23" s="129">
        <f t="shared" si="12"/>
        <v>0.18779999999992469</v>
      </c>
      <c r="Z23" s="128">
        <f t="shared" si="13"/>
        <v>676.0799999997289</v>
      </c>
      <c r="AA23" s="295">
        <v>15.1088</v>
      </c>
      <c r="AB23" s="129">
        <f t="shared" si="14"/>
        <v>0</v>
      </c>
      <c r="AC23" s="127">
        <f t="shared" si="15"/>
        <v>0</v>
      </c>
      <c r="AD23" s="295">
        <v>3.3319999999999999</v>
      </c>
      <c r="AE23" s="129">
        <f t="shared" si="16"/>
        <v>0</v>
      </c>
      <c r="AF23" s="128">
        <f t="shared" si="17"/>
        <v>0</v>
      </c>
      <c r="AG23" s="248">
        <v>35.771999999999998</v>
      </c>
      <c r="AH23" s="129">
        <f t="shared" si="18"/>
        <v>0</v>
      </c>
      <c r="AI23" s="127">
        <f t="shared" si="19"/>
        <v>0</v>
      </c>
      <c r="AJ23" s="248">
        <v>96.933999999999997</v>
      </c>
      <c r="AK23" s="129">
        <f t="shared" si="20"/>
        <v>0</v>
      </c>
      <c r="AL23" s="127">
        <f t="shared" si="21"/>
        <v>0</v>
      </c>
      <c r="AM23" s="130">
        <f t="shared" si="22"/>
        <v>1927.8047999985392</v>
      </c>
      <c r="AN23" s="282"/>
    </row>
    <row r="24" spans="1:40" s="223" customFormat="1">
      <c r="A24" s="229">
        <v>20</v>
      </c>
      <c r="B24" s="296">
        <v>538.04160000000002</v>
      </c>
      <c r="C24" s="140">
        <f t="shared" si="0"/>
        <v>8.9200000000005275E-2</v>
      </c>
      <c r="D24" s="135">
        <f t="shared" si="1"/>
        <v>1070.4000000000633</v>
      </c>
      <c r="E24" s="136">
        <v>6.3</v>
      </c>
      <c r="F24" s="137" t="s">
        <v>22</v>
      </c>
      <c r="G24" s="247">
        <v>397.233</v>
      </c>
      <c r="H24" s="140">
        <f t="shared" si="2"/>
        <v>7.2000000000002728E-2</v>
      </c>
      <c r="I24" s="137">
        <f t="shared" si="3"/>
        <v>864.00000000003274</v>
      </c>
      <c r="J24" s="296">
        <v>1057.2005999999999</v>
      </c>
      <c r="K24" s="140">
        <f t="shared" si="4"/>
        <v>0.11809999999991305</v>
      </c>
      <c r="L24" s="135">
        <f t="shared" si="5"/>
        <v>1417.1999999989566</v>
      </c>
      <c r="M24" s="136">
        <v>6.3</v>
      </c>
      <c r="N24" s="137" t="s">
        <v>22</v>
      </c>
      <c r="O24" s="134">
        <v>651.39099999999996</v>
      </c>
      <c r="P24" s="140">
        <f t="shared" si="6"/>
        <v>6.0999999999921783E-2</v>
      </c>
      <c r="Q24" s="138">
        <f t="shared" si="7"/>
        <v>731.9999999990614</v>
      </c>
      <c r="R24" s="296">
        <v>6137.1068399999904</v>
      </c>
      <c r="S24" s="140">
        <f t="shared" si="8"/>
        <v>0.38432000000011612</v>
      </c>
      <c r="T24" s="137">
        <f t="shared" si="9"/>
        <v>15.372800000004645</v>
      </c>
      <c r="U24" s="296">
        <v>2198.2605600000002</v>
      </c>
      <c r="V24" s="140">
        <f t="shared" si="10"/>
        <v>2.4000000030355295E-4</v>
      </c>
      <c r="W24" s="137">
        <f t="shared" si="11"/>
        <v>9.6000000121421181E-3</v>
      </c>
      <c r="X24" s="296">
        <v>859.54470000000003</v>
      </c>
      <c r="Y24" s="140">
        <f t="shared" si="12"/>
        <v>0.15960000000006858</v>
      </c>
      <c r="Z24" s="138">
        <f t="shared" si="13"/>
        <v>574.56000000024687</v>
      </c>
      <c r="AA24" s="296">
        <v>15.1089</v>
      </c>
      <c r="AB24" s="140">
        <f t="shared" si="14"/>
        <v>9.9999999999766942E-5</v>
      </c>
      <c r="AC24" s="137">
        <f t="shared" si="15"/>
        <v>0.35999999999916099</v>
      </c>
      <c r="AD24" s="296">
        <v>3.3319999999999999</v>
      </c>
      <c r="AE24" s="140">
        <f t="shared" si="16"/>
        <v>0</v>
      </c>
      <c r="AF24" s="138">
        <f t="shared" si="17"/>
        <v>0</v>
      </c>
      <c r="AG24" s="253">
        <v>35.771999999999998</v>
      </c>
      <c r="AH24" s="140">
        <f t="shared" si="18"/>
        <v>0</v>
      </c>
      <c r="AI24" s="137">
        <f t="shared" si="19"/>
        <v>0</v>
      </c>
      <c r="AJ24" s="253">
        <v>96.933999999999997</v>
      </c>
      <c r="AK24" s="140">
        <f t="shared" si="20"/>
        <v>0</v>
      </c>
      <c r="AL24" s="137">
        <f t="shared" si="21"/>
        <v>0</v>
      </c>
      <c r="AM24" s="141">
        <f t="shared" si="22"/>
        <v>1928.0623999987906</v>
      </c>
      <c r="AN24" s="284"/>
    </row>
    <row r="25" spans="1:40" s="281" customFormat="1" ht="13.5" thickBot="1">
      <c r="A25" s="252">
        <v>21</v>
      </c>
      <c r="B25" s="294">
        <v>538.13139999999999</v>
      </c>
      <c r="C25" s="121">
        <f t="shared" si="0"/>
        <v>8.979999999996835E-2</v>
      </c>
      <c r="D25" s="116">
        <f t="shared" si="1"/>
        <v>1077.5999999996202</v>
      </c>
      <c r="E25" s="117">
        <v>6.3</v>
      </c>
      <c r="F25" s="118" t="s">
        <v>22</v>
      </c>
      <c r="G25" s="251">
        <v>397.30399999999997</v>
      </c>
      <c r="H25" s="121">
        <f t="shared" si="2"/>
        <v>7.0999999999969532E-2</v>
      </c>
      <c r="I25" s="118">
        <f t="shared" si="3"/>
        <v>851.99999999963438</v>
      </c>
      <c r="J25" s="294">
        <v>1057.3105</v>
      </c>
      <c r="K25" s="121">
        <f t="shared" si="4"/>
        <v>0.10990000000015243</v>
      </c>
      <c r="L25" s="116">
        <f t="shared" si="5"/>
        <v>1318.8000000018292</v>
      </c>
      <c r="M25" s="117">
        <v>6.3</v>
      </c>
      <c r="N25" s="118" t="s">
        <v>22</v>
      </c>
      <c r="O25" s="115">
        <v>651.44899999999996</v>
      </c>
      <c r="P25" s="121">
        <f t="shared" si="6"/>
        <v>5.7999999999992724E-2</v>
      </c>
      <c r="Q25" s="119">
        <f t="shared" si="7"/>
        <v>695.99999999991269</v>
      </c>
      <c r="R25" s="294">
        <v>6137.4941999999901</v>
      </c>
      <c r="S25" s="121">
        <f t="shared" si="8"/>
        <v>0.38735999999971682</v>
      </c>
      <c r="T25" s="118">
        <f t="shared" si="9"/>
        <v>15.494399999988673</v>
      </c>
      <c r="U25" s="294">
        <v>2198.2608</v>
      </c>
      <c r="V25" s="121">
        <f t="shared" si="10"/>
        <v>2.399999998488056E-4</v>
      </c>
      <c r="W25" s="118">
        <f t="shared" si="11"/>
        <v>9.599999993952224E-3</v>
      </c>
      <c r="X25" s="294">
        <v>859.67589999999996</v>
      </c>
      <c r="Y25" s="121">
        <f t="shared" si="12"/>
        <v>0.1311999999999216</v>
      </c>
      <c r="Z25" s="119">
        <f t="shared" si="13"/>
        <v>472.31999999971777</v>
      </c>
      <c r="AA25" s="294">
        <v>15.1089</v>
      </c>
      <c r="AB25" s="121">
        <f t="shared" si="14"/>
        <v>0</v>
      </c>
      <c r="AC25" s="118">
        <f t="shared" si="15"/>
        <v>0</v>
      </c>
      <c r="AD25" s="294">
        <v>3.3319999999999999</v>
      </c>
      <c r="AE25" s="121">
        <f t="shared" si="16"/>
        <v>0</v>
      </c>
      <c r="AF25" s="119">
        <f t="shared" si="17"/>
        <v>0</v>
      </c>
      <c r="AG25" s="250">
        <v>35.771999999999998</v>
      </c>
      <c r="AH25" s="121">
        <f t="shared" si="18"/>
        <v>0</v>
      </c>
      <c r="AI25" s="118">
        <f t="shared" si="19"/>
        <v>0</v>
      </c>
      <c r="AJ25" s="250">
        <v>96.933999999999997</v>
      </c>
      <c r="AK25" s="121">
        <f t="shared" si="20"/>
        <v>0</v>
      </c>
      <c r="AL25" s="118">
        <f t="shared" si="21"/>
        <v>0</v>
      </c>
      <c r="AM25" s="122">
        <f t="shared" si="22"/>
        <v>1939.5840000017142</v>
      </c>
      <c r="AN25" s="280"/>
    </row>
    <row r="26" spans="1:40" s="283" customFormat="1" ht="13.5" thickBot="1">
      <c r="A26" s="227">
        <v>22</v>
      </c>
      <c r="B26" s="295">
        <v>538.22130000000004</v>
      </c>
      <c r="C26" s="129">
        <f t="shared" si="0"/>
        <v>8.9900000000056934E-2</v>
      </c>
      <c r="D26" s="125">
        <f t="shared" si="1"/>
        <v>1078.8000000006832</v>
      </c>
      <c r="E26" s="221">
        <v>6.3</v>
      </c>
      <c r="F26" s="127" t="s">
        <v>22</v>
      </c>
      <c r="G26" s="249">
        <v>397.37400000000002</v>
      </c>
      <c r="H26" s="129">
        <f t="shared" si="2"/>
        <v>7.0000000000050022E-2</v>
      </c>
      <c r="I26" s="127">
        <f t="shared" si="3"/>
        <v>840.00000000060027</v>
      </c>
      <c r="J26" s="295">
        <v>1057.4163000000001</v>
      </c>
      <c r="K26" s="129">
        <f t="shared" si="4"/>
        <v>0.10580000000004475</v>
      </c>
      <c r="L26" s="125">
        <f t="shared" si="5"/>
        <v>1269.600000000537</v>
      </c>
      <c r="M26" s="221">
        <v>6.3</v>
      </c>
      <c r="N26" s="127" t="s">
        <v>22</v>
      </c>
      <c r="O26" s="124">
        <v>651.50699999999995</v>
      </c>
      <c r="P26" s="129">
        <f t="shared" si="6"/>
        <v>5.7999999999992724E-2</v>
      </c>
      <c r="Q26" s="128">
        <f t="shared" si="7"/>
        <v>695.99999999991269</v>
      </c>
      <c r="R26" s="295">
        <v>6137.8837999999896</v>
      </c>
      <c r="S26" s="129">
        <f t="shared" si="8"/>
        <v>0.38959999999951833</v>
      </c>
      <c r="T26" s="127">
        <f t="shared" si="9"/>
        <v>15.583999999980733</v>
      </c>
      <c r="U26" s="295">
        <v>2198.2610399999999</v>
      </c>
      <c r="V26" s="129">
        <f t="shared" si="10"/>
        <v>2.399999998488056E-4</v>
      </c>
      <c r="W26" s="127">
        <f t="shared" si="11"/>
        <v>9.599999993952224E-3</v>
      </c>
      <c r="X26" s="295">
        <v>859.79139999999995</v>
      </c>
      <c r="Y26" s="129">
        <f t="shared" si="12"/>
        <v>0.11549999999999727</v>
      </c>
      <c r="Z26" s="128">
        <f t="shared" si="13"/>
        <v>415.79999999999018</v>
      </c>
      <c r="AA26" s="295">
        <v>15.1089</v>
      </c>
      <c r="AB26" s="129">
        <f t="shared" si="14"/>
        <v>0</v>
      </c>
      <c r="AC26" s="127">
        <f t="shared" si="15"/>
        <v>0</v>
      </c>
      <c r="AD26" s="295">
        <v>3.3319999999999999</v>
      </c>
      <c r="AE26" s="129">
        <f t="shared" si="16"/>
        <v>0</v>
      </c>
      <c r="AF26" s="128">
        <f t="shared" si="17"/>
        <v>0</v>
      </c>
      <c r="AG26" s="248">
        <v>35.771999999999998</v>
      </c>
      <c r="AH26" s="129">
        <f t="shared" si="18"/>
        <v>0</v>
      </c>
      <c r="AI26" s="127">
        <f t="shared" si="19"/>
        <v>0</v>
      </c>
      <c r="AJ26" s="248">
        <v>96.933999999999997</v>
      </c>
      <c r="AK26" s="129">
        <f t="shared" si="20"/>
        <v>0</v>
      </c>
      <c r="AL26" s="127">
        <f t="shared" si="21"/>
        <v>0</v>
      </c>
      <c r="AM26" s="130">
        <f t="shared" si="22"/>
        <v>1948.1936000012047</v>
      </c>
      <c r="AN26" s="282"/>
    </row>
    <row r="27" spans="1:40" s="123" customFormat="1">
      <c r="A27" s="102">
        <v>23</v>
      </c>
      <c r="B27" s="297">
        <v>538.31060000000002</v>
      </c>
      <c r="C27" s="98">
        <f t="shared" si="0"/>
        <v>8.9299999999980173E-2</v>
      </c>
      <c r="D27" s="298">
        <f t="shared" si="1"/>
        <v>1071.5999999997621</v>
      </c>
      <c r="E27" s="299">
        <v>6.3</v>
      </c>
      <c r="F27" s="289" t="s">
        <v>22</v>
      </c>
      <c r="G27" s="285">
        <v>397.44400000000002</v>
      </c>
      <c r="H27" s="98">
        <f t="shared" si="2"/>
        <v>6.9999999999993179E-2</v>
      </c>
      <c r="I27" s="286">
        <f t="shared" si="3"/>
        <v>839.99999999991815</v>
      </c>
      <c r="J27" s="297">
        <v>1057.5173</v>
      </c>
      <c r="K27" s="99">
        <f t="shared" si="4"/>
        <v>0.1009999999998854</v>
      </c>
      <c r="L27" s="300">
        <f t="shared" si="5"/>
        <v>1211.9999999986248</v>
      </c>
      <c r="M27" s="299">
        <v>6.3</v>
      </c>
      <c r="N27" s="289" t="s">
        <v>22</v>
      </c>
      <c r="O27" s="287">
        <v>651.56600000000003</v>
      </c>
      <c r="P27" s="99">
        <f t="shared" si="6"/>
        <v>5.9000000000082764E-2</v>
      </c>
      <c r="Q27" s="288">
        <f t="shared" si="7"/>
        <v>708.00000000099317</v>
      </c>
      <c r="R27" s="297">
        <v>6138.2761199999904</v>
      </c>
      <c r="S27" s="99">
        <f t="shared" si="8"/>
        <v>0.39232000000083644</v>
      </c>
      <c r="T27" s="289">
        <f t="shared" si="9"/>
        <v>15.692800000033458</v>
      </c>
      <c r="U27" s="297">
        <v>2198.2612800000002</v>
      </c>
      <c r="V27" s="101">
        <f t="shared" si="10"/>
        <v>2.4000000030355295E-4</v>
      </c>
      <c r="W27" s="289">
        <f t="shared" si="11"/>
        <v>9.6000000121421181E-3</v>
      </c>
      <c r="X27" s="297">
        <v>859.89139999999998</v>
      </c>
      <c r="Y27" s="99">
        <f t="shared" si="12"/>
        <v>0.10000000000002274</v>
      </c>
      <c r="Z27" s="288">
        <f t="shared" si="13"/>
        <v>360.00000000008185</v>
      </c>
      <c r="AA27" s="297">
        <v>15.1089</v>
      </c>
      <c r="AB27" s="98">
        <f t="shared" si="14"/>
        <v>0</v>
      </c>
      <c r="AC27" s="289">
        <f t="shared" si="15"/>
        <v>0</v>
      </c>
      <c r="AD27" s="297">
        <v>3.3319999999999999</v>
      </c>
      <c r="AE27" s="101">
        <f t="shared" si="16"/>
        <v>0</v>
      </c>
      <c r="AF27" s="288">
        <f t="shared" si="17"/>
        <v>0</v>
      </c>
      <c r="AG27" s="290">
        <v>35.771999999999998</v>
      </c>
      <c r="AH27" s="99">
        <f t="shared" si="18"/>
        <v>0</v>
      </c>
      <c r="AI27" s="289">
        <f t="shared" si="19"/>
        <v>0</v>
      </c>
      <c r="AJ27" s="290">
        <v>96.933999999999997</v>
      </c>
      <c r="AK27" s="99">
        <f t="shared" si="20"/>
        <v>0</v>
      </c>
      <c r="AL27" s="289">
        <f t="shared" si="21"/>
        <v>0</v>
      </c>
      <c r="AM27" s="291">
        <f t="shared" si="22"/>
        <v>1939.3023999983507</v>
      </c>
    </row>
    <row r="28" spans="1:40" s="292" customFormat="1" ht="13.5" thickBot="1">
      <c r="A28" s="231">
        <v>24</v>
      </c>
      <c r="B28" s="301">
        <v>538.39829999999995</v>
      </c>
      <c r="C28" s="142">
        <f t="shared" si="0"/>
        <v>8.7699999999927059E-2</v>
      </c>
      <c r="D28" s="245">
        <f t="shared" si="1"/>
        <v>1052.3999999991247</v>
      </c>
      <c r="E28" s="144">
        <v>6.3</v>
      </c>
      <c r="F28" s="145" t="s">
        <v>22</v>
      </c>
      <c r="G28" s="244">
        <v>397.51499999999999</v>
      </c>
      <c r="H28" s="142">
        <f t="shared" si="2"/>
        <v>7.0999999999969532E-2</v>
      </c>
      <c r="I28" s="243">
        <f t="shared" si="3"/>
        <v>851.99999999963438</v>
      </c>
      <c r="J28" s="301">
        <v>1057.6159</v>
      </c>
      <c r="K28" s="147">
        <f t="shared" si="4"/>
        <v>9.8600000000033106E-2</v>
      </c>
      <c r="L28" s="143">
        <f t="shared" si="5"/>
        <v>1183.2000000003973</v>
      </c>
      <c r="M28" s="144">
        <v>6.3</v>
      </c>
      <c r="N28" s="145" t="s">
        <v>22</v>
      </c>
      <c r="O28" s="242">
        <v>651.62300000000005</v>
      </c>
      <c r="P28" s="147">
        <f t="shared" si="6"/>
        <v>5.7000000000016371E-2</v>
      </c>
      <c r="Q28" s="146">
        <f t="shared" si="7"/>
        <v>684.00000000019645</v>
      </c>
      <c r="R28" s="301">
        <v>6138.67</v>
      </c>
      <c r="S28" s="147">
        <f t="shared" si="8"/>
        <v>0.39388000000963075</v>
      </c>
      <c r="T28" s="145">
        <f t="shared" si="9"/>
        <v>15.75520000038523</v>
      </c>
      <c r="U28" s="301">
        <v>2198.261</v>
      </c>
      <c r="V28" s="241">
        <f t="shared" si="10"/>
        <v>-2.8000000020256266E-4</v>
      </c>
      <c r="W28" s="145">
        <f t="shared" si="11"/>
        <v>-1.1200000008102506E-2</v>
      </c>
      <c r="X28" s="301">
        <v>859.98429999999996</v>
      </c>
      <c r="Y28" s="147">
        <f t="shared" si="12"/>
        <v>9.2899999999985994E-2</v>
      </c>
      <c r="Z28" s="146">
        <f t="shared" si="13"/>
        <v>334.43999999994958</v>
      </c>
      <c r="AA28" s="301">
        <v>15.109</v>
      </c>
      <c r="AB28" s="142">
        <f t="shared" si="14"/>
        <v>9.9999999999766942E-5</v>
      </c>
      <c r="AC28" s="145">
        <f t="shared" si="15"/>
        <v>0.35999999999916099</v>
      </c>
      <c r="AD28" s="301">
        <v>3.3319999999999999</v>
      </c>
      <c r="AE28" s="241">
        <f t="shared" si="16"/>
        <v>0</v>
      </c>
      <c r="AF28" s="146">
        <f t="shared" si="17"/>
        <v>0</v>
      </c>
      <c r="AG28" s="240">
        <v>35.771999999999998</v>
      </c>
      <c r="AH28" s="147">
        <f t="shared" si="18"/>
        <v>0</v>
      </c>
      <c r="AI28" s="145">
        <f t="shared" si="19"/>
        <v>0</v>
      </c>
      <c r="AJ28" s="240">
        <v>96.933999999999997</v>
      </c>
      <c r="AK28" s="147">
        <f t="shared" si="20"/>
        <v>0</v>
      </c>
      <c r="AL28" s="145">
        <f t="shared" si="21"/>
        <v>0</v>
      </c>
      <c r="AM28" s="149">
        <f t="shared" si="22"/>
        <v>1916.5439999999503</v>
      </c>
    </row>
    <row r="29" spans="1:40" s="2" customFormat="1" ht="13.5" thickBot="1">
      <c r="A29" s="370" t="s">
        <v>46</v>
      </c>
      <c r="B29" s="371"/>
      <c r="C29" s="65"/>
      <c r="D29" s="66">
        <f>SUM(D5:D28)</f>
        <v>25286.399999999048</v>
      </c>
      <c r="E29" s="68"/>
      <c r="F29" s="68"/>
      <c r="G29" s="68"/>
      <c r="H29" s="68"/>
      <c r="I29" s="68">
        <f>SUM(I5:I28)</f>
        <v>20076.000000000022</v>
      </c>
      <c r="J29" s="64"/>
      <c r="K29" s="65"/>
      <c r="L29" s="66">
        <f>SUM(L5:L28)</f>
        <v>35036.399999999048</v>
      </c>
      <c r="M29" s="68"/>
      <c r="N29" s="66"/>
      <c r="O29" s="69"/>
      <c r="P29" s="68"/>
      <c r="Q29" s="66">
        <f>SUM(Q5:Q28)</f>
        <v>16680.000000001201</v>
      </c>
      <c r="R29" s="64"/>
      <c r="S29" s="65"/>
      <c r="T29" s="66">
        <f>SUM(T5:T28)</f>
        <v>354.27999999999884</v>
      </c>
      <c r="U29" s="68"/>
      <c r="V29" s="68"/>
      <c r="W29" s="277">
        <f>SUM(W5:W28)</f>
        <v>0.20000000000436557</v>
      </c>
      <c r="X29" s="64"/>
      <c r="Y29" s="65"/>
      <c r="Z29" s="66">
        <f>SUM(Z5:Z28)</f>
        <v>15028.559999999788</v>
      </c>
      <c r="AA29" s="64"/>
      <c r="AB29" s="65"/>
      <c r="AC29" s="66">
        <f>SUM(AC5:AC28)</f>
        <v>2.1600000000013608</v>
      </c>
      <c r="AD29" s="67"/>
      <c r="AE29" s="70"/>
      <c r="AF29" s="66">
        <f>SUM(AF5:AF28)</f>
        <v>0</v>
      </c>
      <c r="AG29" s="67"/>
      <c r="AH29" s="70"/>
      <c r="AI29" s="66">
        <f>SUM(AI5:AI28)</f>
        <v>0</v>
      </c>
      <c r="AJ29" s="67"/>
      <c r="AK29" s="70"/>
      <c r="AL29" s="68">
        <f>SUM(AL5:AL28)</f>
        <v>0</v>
      </c>
      <c r="AM29" s="388">
        <f>SUM(AM5:AM28)</f>
        <v>45646.55999999831</v>
      </c>
    </row>
    <row r="30" spans="1:40" ht="13.5" thickBot="1">
      <c r="A30" s="67"/>
      <c r="B30" s="374" t="s">
        <v>25</v>
      </c>
      <c r="C30" s="375"/>
      <c r="D30" s="78"/>
      <c r="E30" s="70"/>
      <c r="F30" s="70"/>
      <c r="G30" s="70"/>
      <c r="H30" s="70"/>
      <c r="I30" s="70"/>
      <c r="J30" s="374" t="s">
        <v>25</v>
      </c>
      <c r="K30" s="375"/>
      <c r="L30" s="78"/>
      <c r="M30" s="70"/>
      <c r="N30" s="78"/>
      <c r="O30" s="67"/>
      <c r="P30" s="70"/>
      <c r="Q30" s="78"/>
      <c r="R30" s="374" t="s">
        <v>61</v>
      </c>
      <c r="S30" s="375"/>
      <c r="T30" s="78"/>
      <c r="U30" s="374" t="s">
        <v>61</v>
      </c>
      <c r="V30" s="375"/>
      <c r="W30" s="70"/>
      <c r="X30" s="374" t="s">
        <v>27</v>
      </c>
      <c r="Y30" s="375"/>
      <c r="Z30" s="78"/>
      <c r="AA30" s="374" t="s">
        <v>27</v>
      </c>
      <c r="AB30" s="375"/>
      <c r="AC30" s="78"/>
      <c r="AD30" s="374" t="s">
        <v>27</v>
      </c>
      <c r="AE30" s="375"/>
      <c r="AF30" s="78"/>
      <c r="AG30" s="374" t="s">
        <v>27</v>
      </c>
      <c r="AH30" s="375"/>
      <c r="AI30" s="78"/>
      <c r="AJ30" s="374" t="s">
        <v>27</v>
      </c>
      <c r="AK30" s="375"/>
      <c r="AL30" s="70"/>
      <c r="AM30" s="389"/>
    </row>
    <row r="31" spans="1:40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</row>
    <row r="32" spans="1:40">
      <c r="A32" s="2"/>
      <c r="B32" s="77" t="s">
        <v>29</v>
      </c>
      <c r="C32" s="83">
        <f>AM29/24</f>
        <v>1901.9399999999296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85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</row>
    <row r="33" spans="1:39">
      <c r="A33" s="2"/>
      <c r="B33" s="77" t="s">
        <v>30</v>
      </c>
      <c r="C33" s="83">
        <f>AM12</f>
        <v>1957.939199996863</v>
      </c>
      <c r="D33" s="2"/>
      <c r="E33" s="2"/>
      <c r="F33" s="2"/>
      <c r="G33" s="86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</row>
    <row r="34" spans="1:39">
      <c r="A34" s="2"/>
      <c r="B34" s="77" t="s">
        <v>31</v>
      </c>
      <c r="C34" s="86">
        <f>C32/C33</f>
        <v>0.97139890758761915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85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</row>
    <row r="35" spans="1:39" ht="15.75">
      <c r="A35" s="2"/>
      <c r="B35" s="87" t="s">
        <v>32</v>
      </c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90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</row>
    <row r="36" spans="1:39" ht="15.75">
      <c r="A36" s="2"/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2"/>
      <c r="P36" s="91"/>
      <c r="Q36" s="91"/>
      <c r="R36" s="91"/>
      <c r="S36" s="90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</row>
    <row r="37" spans="1:39" ht="15.75">
      <c r="A37" s="2"/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0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</row>
    <row r="38" spans="1:39" ht="15.75">
      <c r="A38" s="2"/>
      <c r="B38" s="87" t="s">
        <v>33</v>
      </c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90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</row>
  </sheetData>
  <mergeCells count="11">
    <mergeCell ref="A29:B29"/>
    <mergeCell ref="AM29:AM30"/>
    <mergeCell ref="B30:C30"/>
    <mergeCell ref="J30:K30"/>
    <mergeCell ref="R30:S30"/>
    <mergeCell ref="U30:V30"/>
    <mergeCell ref="X30:Y30"/>
    <mergeCell ref="AA30:AB30"/>
    <mergeCell ref="AD30:AE30"/>
    <mergeCell ref="AG30:AH30"/>
    <mergeCell ref="AJ30:AK30"/>
  </mergeCells>
  <pageMargins left="0.19685039370078741" right="0.19685039370078741" top="0.39370078740157483" bottom="0.39370078740157483" header="0.51181102362204722" footer="0.51181102362204722"/>
  <pageSetup paperSize="9" scale="85" orientation="landscape" verticalDpi="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E3A4A7B88905094DAF4A06F4A6C96B20" ma:contentTypeVersion="1" ma:contentTypeDescription="Создание документа." ma:contentTypeScope="" ma:versionID="5079da5058ac52ba69ae33ac415a2069">
  <xsd:schema xmlns:xsd="http://www.w3.org/2001/XMLSchema" xmlns:xs="http://www.w3.org/2001/XMLSchema" xmlns:p="http://schemas.microsoft.com/office/2006/metadata/properties" xmlns:ns2="8c08e5bd-f3b7-4047-9918-66f8afcafe2c" targetNamespace="http://schemas.microsoft.com/office/2006/metadata/properties" ma:root="true" ma:fieldsID="82c77df477493ffbcc37f70604681744" ns2:_="">
    <xsd:import namespace="8c08e5bd-f3b7-4047-9918-66f8afcafe2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8e5bd-f3b7-4047-9918-66f8afcafe2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8c08e5bd-f3b7-4047-9918-66f8afcafe2c">7SZ3KZWC3VSA-27-274</_dlc_DocId>
    <_dlc_DocIdUrl xmlns="8c08e5bd-f3b7-4047-9918-66f8afcafe2c">
      <Url>http://portal/OpenInform/_layouts/DocIdRedir.aspx?ID=7SZ3KZWC3VSA-27-274</Url>
      <Description>7SZ3KZWC3VSA-27-274</Description>
    </_dlc_DocIdUrl>
  </documentManagement>
</p:properties>
</file>

<file path=customXml/itemProps1.xml><?xml version="1.0" encoding="utf-8"?>
<ds:datastoreItem xmlns:ds="http://schemas.openxmlformats.org/officeDocument/2006/customXml" ds:itemID="{F227A540-79DC-4BDD-90EA-0FDDBC17567A}"/>
</file>

<file path=customXml/itemProps2.xml><?xml version="1.0" encoding="utf-8"?>
<ds:datastoreItem xmlns:ds="http://schemas.openxmlformats.org/officeDocument/2006/customXml" ds:itemID="{F7ECDEBA-08F2-468C-9C2A-015CD4747DCF}"/>
</file>

<file path=customXml/itemProps3.xml><?xml version="1.0" encoding="utf-8"?>
<ds:datastoreItem xmlns:ds="http://schemas.openxmlformats.org/officeDocument/2006/customXml" ds:itemID="{F29E16A6-8F75-42F9-B262-1587A79DE24F}"/>
</file>

<file path=customXml/itemProps4.xml><?xml version="1.0" encoding="utf-8"?>
<ds:datastoreItem xmlns:ds="http://schemas.openxmlformats.org/officeDocument/2006/customXml" ds:itemID="{4DD38959-4F2C-434F-B10A-AC9235EF1C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16.12.2015 ПОС</vt:lpstr>
      <vt:lpstr>16.12.2015г ЦФОС 1</vt:lpstr>
      <vt:lpstr>16.12.2015г ЦФОС 2 </vt:lpstr>
      <vt:lpstr>16.12.2015г ГПП-32</vt:lpstr>
    </vt:vector>
  </TitlesOfParts>
  <Company>kraskom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Бабаева Любовь Георгиевна</dc:creator>
  <cp:lastModifiedBy>kep</cp:lastModifiedBy>
  <cp:lastPrinted>2015-12-25T08:25:12Z</cp:lastPrinted>
  <dcterms:created xsi:type="dcterms:W3CDTF">2014-06-23T08:00:03Z</dcterms:created>
  <dcterms:modified xsi:type="dcterms:W3CDTF">2016-01-20T04:54:58Z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0x010100E3A4A7B88905094DAF4A06F4A6C96B20</vt:lpwstr>
  </property>
  <property fmtid="{D5CDD505-2E9C-101B-9397-08002B2CF9AE}" pid="3" name="_dlc_DocIdItemGuid">
    <vt:lpwstr>25a11027-9aba-441d-9c37-18126b6985c4</vt:lpwstr>
  </property>
</Properties>
</file>